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G:\GROUPS\CASHFLOW\FY24\Daily Cash\0424\"/>
    </mc:Choice>
  </mc:AlternateContent>
  <xr:revisionPtr revIDLastSave="0" documentId="13_ncr:1_{B08E4CAA-37A9-419D-8DB3-BD26F5DD08D4}" xr6:coauthVersionLast="47" xr6:coauthVersionMax="47" xr10:uidLastSave="{00000000-0000-0000-0000-000000000000}"/>
  <bookViews>
    <workbookView xWindow="-120" yWindow="-120" windowWidth="38640" windowHeight="21240" tabRatio="808" xr2:uid="{3F2E6F76-A579-4381-ACBE-DB6FC9D43892}"/>
  </bookViews>
  <sheets>
    <sheet name="Dashboard" sheetId="150" r:id="rId1"/>
    <sheet name="Data" sheetId="149" state="hidden" r:id="rId2"/>
    <sheet name="Activity" sheetId="1" r:id="rId3"/>
    <sheet name="Detail" sheetId="121" r:id="rId4"/>
    <sheet name="Monthly Projections April" sheetId="165" r:id="rId5"/>
    <sheet name="Sheet1" sheetId="159" state="hidden" r:id="rId6"/>
    <sheet name="Source Codes" sheetId="6" state="hidden" r:id="rId7"/>
  </sheets>
  <externalReferences>
    <externalReference r:id="rId8"/>
    <externalReference r:id="rId9"/>
    <externalReference r:id="rId10"/>
    <externalReference r:id="rId11"/>
    <externalReference r:id="rId12"/>
    <externalReference r:id="rId13"/>
  </externalReferences>
  <definedNames>
    <definedName name="_xlnm._FilterDatabase" localSheetId="3" hidden="1">Detail!$A$1:$O$1</definedName>
    <definedName name="_xlnm.Print_Area" localSheetId="0">Dashboard!$A$1:$M$66</definedName>
    <definedName name="_xlnm.Print_Titles" localSheetId="2">Activity!$1:$1</definedName>
  </definedNames>
  <calcPr calcId="191029"/>
  <pivotCaches>
    <pivotCache cacheId="0" r:id="rId14"/>
    <pivotCache cacheId="1" r:id="rId15"/>
    <pivotCache cacheId="2" r:id="rId16"/>
    <pivotCache cacheId="5" r:id="rId17"/>
    <pivotCache cacheId="11" r:id="rId18"/>
    <pivotCache cacheId="14"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150" l="1"/>
  <c r="C17" i="150"/>
  <c r="C16" i="150"/>
  <c r="C44" i="150"/>
  <c r="A44" i="150"/>
  <c r="H96" i="149" l="1"/>
  <c r="J3059" i="121" l="1"/>
  <c r="I3057" i="121"/>
  <c r="I3058" i="121"/>
  <c r="I3056" i="121"/>
  <c r="I75" i="165"/>
  <c r="J3053" i="121"/>
  <c r="I3049" i="121"/>
  <c r="I3050" i="121"/>
  <c r="I3051" i="121"/>
  <c r="I3052" i="121"/>
  <c r="I3048" i="121"/>
  <c r="F54" i="150"/>
  <c r="F55" i="150"/>
  <c r="F56" i="150"/>
  <c r="F57" i="150"/>
  <c r="H54" i="150"/>
  <c r="H55" i="150"/>
  <c r="H56" i="150"/>
  <c r="H57" i="150"/>
  <c r="E54" i="150"/>
  <c r="E55" i="150"/>
  <c r="E56" i="150"/>
  <c r="E57" i="150"/>
  <c r="B72" i="149"/>
  <c r="H53" i="150" l="1"/>
  <c r="F53" i="150"/>
  <c r="E53" i="150"/>
  <c r="J3045" i="121" l="1"/>
  <c r="I3044" i="121"/>
  <c r="I68" i="165"/>
  <c r="J3041" i="121" l="1"/>
  <c r="I3039" i="121"/>
  <c r="I3040" i="121"/>
  <c r="I3038" i="121"/>
  <c r="H51" i="150"/>
  <c r="H52" i="150"/>
  <c r="F51" i="150"/>
  <c r="F52" i="150"/>
  <c r="E51" i="150"/>
  <c r="E52" i="150"/>
  <c r="I130" i="165" l="1"/>
  <c r="I3017" i="121"/>
  <c r="J3035" i="121" l="1"/>
  <c r="I3034" i="121"/>
  <c r="I3033" i="121"/>
  <c r="I3032" i="121"/>
  <c r="I3031" i="121"/>
  <c r="D95" i="149" l="1"/>
  <c r="D96" i="149"/>
  <c r="D97" i="149"/>
  <c r="D98" i="149"/>
  <c r="D99" i="149"/>
  <c r="D100" i="149"/>
  <c r="D101" i="149"/>
  <c r="D102" i="149"/>
  <c r="D103" i="149"/>
  <c r="D104" i="149"/>
  <c r="D105" i="149"/>
  <c r="D106" i="149"/>
  <c r="D107" i="149"/>
  <c r="D108" i="149"/>
  <c r="D109" i="149"/>
  <c r="D110" i="149"/>
  <c r="D111" i="149"/>
  <c r="D112" i="149"/>
  <c r="D113" i="149"/>
  <c r="D114" i="149"/>
  <c r="D94" i="149"/>
  <c r="J3028" i="121"/>
  <c r="I3027" i="121"/>
  <c r="I3026" i="121"/>
  <c r="I77" i="165" l="1"/>
  <c r="I108" i="165"/>
  <c r="I123" i="165" l="1"/>
  <c r="I97" i="165"/>
  <c r="J3023" i="121"/>
  <c r="I3022" i="121" l="1"/>
  <c r="I3021" i="121"/>
  <c r="I3020" i="121"/>
  <c r="I3019" i="121"/>
  <c r="I3018" i="121"/>
  <c r="I122" i="165" l="1"/>
  <c r="J3014" i="121"/>
  <c r="I3011" i="121"/>
  <c r="I3012" i="121"/>
  <c r="I3013" i="121"/>
  <c r="I3010" i="121"/>
  <c r="I3006" i="121" l="1"/>
  <c r="I3005" i="121"/>
  <c r="J3007" i="121"/>
  <c r="C58" i="150" l="1"/>
  <c r="A58" i="150"/>
  <c r="I78" i="165"/>
  <c r="J3002" i="121"/>
  <c r="I2996" i="121"/>
  <c r="I2997" i="121"/>
  <c r="I2998" i="121"/>
  <c r="I2999" i="121"/>
  <c r="I3000" i="121"/>
  <c r="I3001" i="121"/>
  <c r="I2995" i="121"/>
  <c r="J2992" i="121"/>
  <c r="I2985" i="121"/>
  <c r="I2986" i="121"/>
  <c r="I2987" i="121"/>
  <c r="I2988" i="121"/>
  <c r="I2989" i="121"/>
  <c r="I2990" i="121"/>
  <c r="I2991" i="121"/>
  <c r="I2984" i="121"/>
  <c r="C56" i="150"/>
  <c r="C57" i="150"/>
  <c r="A56" i="150"/>
  <c r="A57" i="150"/>
  <c r="J2981" i="121" l="1"/>
  <c r="I2976" i="121"/>
  <c r="I2977" i="121"/>
  <c r="I2978" i="121"/>
  <c r="I2979" i="121"/>
  <c r="I2980" i="121"/>
  <c r="I2975" i="121"/>
  <c r="J2972" i="121" l="1"/>
  <c r="I2971" i="121"/>
  <c r="I2970" i="121"/>
  <c r="C55" i="150"/>
  <c r="A55" i="150"/>
  <c r="J2967" i="121" l="1"/>
  <c r="I2959" i="121"/>
  <c r="I2960" i="121"/>
  <c r="I2961" i="121"/>
  <c r="I2962" i="121"/>
  <c r="I2963" i="121"/>
  <c r="I2964" i="121"/>
  <c r="I2965" i="121"/>
  <c r="I2966" i="121"/>
  <c r="I2958" i="121"/>
  <c r="J2955" i="121" l="1"/>
  <c r="I2954" i="121"/>
  <c r="I2951" i="121"/>
  <c r="I2952" i="121"/>
  <c r="I2953" i="121"/>
  <c r="I2950" i="121"/>
  <c r="J2947" i="121" l="1"/>
  <c r="I2938" i="121"/>
  <c r="I2939" i="121"/>
  <c r="I2940" i="121"/>
  <c r="I2941" i="121"/>
  <c r="I2942" i="121"/>
  <c r="I2943" i="121"/>
  <c r="I2944" i="121"/>
  <c r="I2945" i="121"/>
  <c r="I2946" i="121"/>
  <c r="I2937" i="121"/>
  <c r="G135" i="165" l="1"/>
  <c r="I129" i="165"/>
  <c r="I117" i="165"/>
  <c r="I103" i="165"/>
  <c r="I96" i="165"/>
  <c r="G91" i="165"/>
  <c r="I88" i="165"/>
  <c r="I84" i="165"/>
  <c r="D82" i="165"/>
  <c r="I80" i="165"/>
  <c r="I69" i="165"/>
  <c r="I61" i="165"/>
  <c r="I39" i="165"/>
  <c r="I35" i="165"/>
  <c r="I27" i="165"/>
  <c r="I23" i="165"/>
  <c r="I14" i="165"/>
  <c r="J2934" i="121"/>
  <c r="I2927" i="121"/>
  <c r="I2928" i="121"/>
  <c r="I2929" i="121"/>
  <c r="I2930" i="121"/>
  <c r="I2931" i="121"/>
  <c r="I2932" i="121"/>
  <c r="I2933" i="121"/>
  <c r="I2926" i="121"/>
  <c r="I91" i="165" l="1"/>
  <c r="I135" i="165"/>
  <c r="J2923" i="121" l="1"/>
  <c r="I2916" i="121"/>
  <c r="I2917" i="121"/>
  <c r="I2918" i="121"/>
  <c r="I2919" i="121"/>
  <c r="I2920" i="121"/>
  <c r="I2921" i="121"/>
  <c r="I2922" i="121"/>
  <c r="I2915" i="121"/>
  <c r="J2912" i="121" l="1"/>
  <c r="I2910" i="121"/>
  <c r="I2911" i="121"/>
  <c r="I2909" i="121"/>
  <c r="J2906" i="121"/>
  <c r="I2904" i="121"/>
  <c r="I2905" i="121"/>
  <c r="I2901" i="121"/>
  <c r="I2902" i="121"/>
  <c r="I2903" i="121"/>
  <c r="I2900" i="121"/>
  <c r="H101" i="149" l="1"/>
  <c r="J2897" i="121" l="1"/>
  <c r="I2895" i="121"/>
  <c r="I2896" i="121"/>
  <c r="I2894" i="121"/>
  <c r="J2891" i="121" l="1"/>
  <c r="I2890" i="121"/>
  <c r="J2887" i="121"/>
  <c r="I2886" i="121"/>
  <c r="I2885" i="121"/>
  <c r="J2882" i="121"/>
  <c r="I2881" i="121"/>
  <c r="J2878" i="121" l="1"/>
  <c r="I2877" i="121"/>
  <c r="I2876" i="121"/>
  <c r="J2873" i="121" l="1"/>
  <c r="I2870" i="121"/>
  <c r="I2871" i="121"/>
  <c r="I2872" i="121"/>
  <c r="I2869" i="121"/>
  <c r="J2866" i="121" l="1"/>
  <c r="I2865" i="121"/>
  <c r="I2864" i="121"/>
  <c r="J2861" i="121" l="1"/>
  <c r="I2860" i="121"/>
  <c r="J2857" i="121"/>
  <c r="I2855" i="121"/>
  <c r="I2856" i="121"/>
  <c r="I2854" i="121"/>
  <c r="I2844" i="121" l="1"/>
  <c r="I2845" i="121"/>
  <c r="I2846" i="121"/>
  <c r="I2847" i="121"/>
  <c r="I2848" i="121"/>
  <c r="I2849" i="121"/>
  <c r="I2850" i="121"/>
  <c r="I2843" i="121"/>
  <c r="J2851" i="121"/>
  <c r="J2840" i="121" l="1"/>
  <c r="I2839" i="121"/>
  <c r="J2836" i="121" l="1"/>
  <c r="I2824" i="121"/>
  <c r="I2825" i="121"/>
  <c r="I2826" i="121"/>
  <c r="I2827" i="121"/>
  <c r="I2828" i="121"/>
  <c r="I2829" i="121"/>
  <c r="I2830" i="121"/>
  <c r="I2831" i="121"/>
  <c r="I2832" i="121"/>
  <c r="I2833" i="121"/>
  <c r="I2834" i="121"/>
  <c r="I2835" i="121"/>
  <c r="I2823" i="121"/>
  <c r="J2820" i="121" l="1"/>
  <c r="I2818" i="121"/>
  <c r="I2819" i="121"/>
  <c r="I2817" i="121"/>
  <c r="J2814" i="121"/>
  <c r="I2813" i="121"/>
  <c r="I2812" i="121"/>
  <c r="I2811" i="121"/>
  <c r="J2808" i="121" l="1"/>
  <c r="I2803" i="121"/>
  <c r="I2804" i="121"/>
  <c r="I2805" i="121"/>
  <c r="I2806" i="121"/>
  <c r="I2807" i="121"/>
  <c r="I2802" i="121"/>
  <c r="H44" i="150"/>
  <c r="H45" i="150"/>
  <c r="I2794" i="121" l="1"/>
  <c r="I2795" i="121"/>
  <c r="I2796" i="121"/>
  <c r="I2797" i="121"/>
  <c r="I2798" i="121"/>
  <c r="I2793" i="121"/>
  <c r="J2799" i="121"/>
  <c r="I2787" i="121" l="1"/>
  <c r="I2788" i="121"/>
  <c r="I2789" i="121"/>
  <c r="I2786" i="121"/>
  <c r="J2790" i="121"/>
  <c r="J2783" i="121" l="1"/>
  <c r="I2782" i="121"/>
  <c r="I2781" i="121"/>
  <c r="J2778" i="121" l="1"/>
  <c r="I2777" i="121"/>
  <c r="J2774" i="121" l="1"/>
  <c r="I2771" i="121"/>
  <c r="I2772" i="121"/>
  <c r="I2773" i="121"/>
  <c r="I2770" i="121"/>
  <c r="I61" i="149" l="1"/>
  <c r="J2767" i="121" l="1"/>
  <c r="J2763" i="121"/>
  <c r="I2766" i="121"/>
  <c r="I2761" i="121"/>
  <c r="I2762" i="121"/>
  <c r="I2760" i="121"/>
  <c r="C42" i="150"/>
  <c r="A43" i="150"/>
  <c r="C43" i="150"/>
  <c r="J2757" i="121" l="1"/>
  <c r="I2756" i="121"/>
  <c r="I2755" i="121"/>
  <c r="J2751" i="121" l="1"/>
  <c r="I2749" i="121"/>
  <c r="I2750" i="121"/>
  <c r="I2748" i="121"/>
  <c r="I2747" i="121"/>
  <c r="I2745" i="121"/>
  <c r="I2746" i="121"/>
  <c r="I2744" i="121"/>
  <c r="I2743" i="121"/>
  <c r="H46" i="150"/>
  <c r="H47" i="150"/>
  <c r="H48" i="150"/>
  <c r="H49" i="150"/>
  <c r="H50" i="150"/>
  <c r="F44" i="150"/>
  <c r="F45" i="150"/>
  <c r="F46" i="150"/>
  <c r="F47" i="150"/>
  <c r="F48" i="150"/>
  <c r="F49" i="150"/>
  <c r="F50" i="150"/>
  <c r="E44" i="150"/>
  <c r="E45" i="150"/>
  <c r="E46" i="150"/>
  <c r="E47" i="150"/>
  <c r="E48" i="150"/>
  <c r="E49" i="150"/>
  <c r="E50" i="150"/>
  <c r="J2741" i="121" l="1"/>
  <c r="I2739" i="121"/>
  <c r="I2740" i="121"/>
  <c r="I2738" i="121"/>
  <c r="I2737" i="121"/>
  <c r="E89" i="149"/>
  <c r="B89" i="149"/>
  <c r="B115" i="149" l="1"/>
  <c r="J2734" i="121"/>
  <c r="I2733" i="121"/>
  <c r="J2730" i="121"/>
  <c r="I2729" i="121"/>
  <c r="J2726" i="121"/>
  <c r="I2723" i="121"/>
  <c r="I2724" i="121"/>
  <c r="I2725" i="121"/>
  <c r="I2721" i="121"/>
  <c r="I2722" i="121"/>
  <c r="I2720" i="121"/>
  <c r="J2717" i="121" l="1"/>
  <c r="I2715" i="121"/>
  <c r="I2716" i="121"/>
  <c r="I2714" i="121"/>
  <c r="J2711" i="121" l="1"/>
  <c r="I2702" i="121"/>
  <c r="I2703" i="121"/>
  <c r="I2704" i="121"/>
  <c r="I2705" i="121"/>
  <c r="I2706" i="121"/>
  <c r="I2707" i="121"/>
  <c r="I2708" i="121"/>
  <c r="I2709" i="121"/>
  <c r="I2710" i="121"/>
  <c r="I2701" i="121"/>
  <c r="H43" i="150" l="1"/>
  <c r="H62" i="150" s="1"/>
  <c r="D115" i="149"/>
  <c r="J2698" i="121" l="1"/>
  <c r="I2697" i="121"/>
  <c r="J2694" i="121" l="1"/>
  <c r="I2691" i="121"/>
  <c r="I2692" i="121"/>
  <c r="I2693" i="121"/>
  <c r="I2690" i="121"/>
  <c r="J2687" i="121"/>
  <c r="I2686" i="121"/>
  <c r="I2685" i="121"/>
  <c r="J2682" i="121" l="1"/>
  <c r="I2677" i="121"/>
  <c r="I2678" i="121"/>
  <c r="I2679" i="121"/>
  <c r="I2680" i="121"/>
  <c r="I2681" i="121"/>
  <c r="I2676" i="121"/>
  <c r="J2673" i="121"/>
  <c r="I2672" i="121"/>
  <c r="J2669" i="121" l="1"/>
  <c r="I2665" i="121"/>
  <c r="I2666" i="121"/>
  <c r="I2667" i="121"/>
  <c r="I2668" i="121"/>
  <c r="I2662" i="121"/>
  <c r="I2663" i="121"/>
  <c r="I2664" i="121"/>
  <c r="I2661" i="121"/>
  <c r="J2658" i="121" l="1"/>
  <c r="I2652" i="121"/>
  <c r="I2653" i="121"/>
  <c r="I2654" i="121"/>
  <c r="I2655" i="121"/>
  <c r="I2656" i="121"/>
  <c r="I2657" i="121"/>
  <c r="I2640" i="121"/>
  <c r="I2641" i="121"/>
  <c r="I2642" i="121"/>
  <c r="I2643" i="121"/>
  <c r="I2644" i="121"/>
  <c r="I2645" i="121"/>
  <c r="I2646" i="121"/>
  <c r="I2647" i="121"/>
  <c r="I2648" i="121"/>
  <c r="I2649" i="121"/>
  <c r="I2650" i="121"/>
  <c r="I2651" i="121"/>
  <c r="I2639" i="121"/>
  <c r="J2636" i="121" l="1"/>
  <c r="I2631" i="121"/>
  <c r="I2632" i="121"/>
  <c r="I2633" i="121"/>
  <c r="I2634" i="121"/>
  <c r="I2635" i="121"/>
  <c r="I2630" i="121"/>
  <c r="J2627" i="121" l="1"/>
  <c r="I2626" i="121"/>
  <c r="I2625" i="121"/>
  <c r="J2622" i="121" l="1"/>
  <c r="I2620" i="121"/>
  <c r="I2621" i="121"/>
  <c r="I2619" i="121"/>
  <c r="J2616" i="121"/>
  <c r="I2615" i="121"/>
  <c r="I2614" i="121"/>
  <c r="I2613" i="121"/>
  <c r="I2612" i="121"/>
  <c r="I2611" i="121"/>
  <c r="I2610" i="121"/>
  <c r="I2609" i="121"/>
  <c r="I2608" i="121"/>
  <c r="I2607" i="121"/>
  <c r="I2606" i="121"/>
  <c r="I2605" i="121"/>
  <c r="J2602" i="121" l="1"/>
  <c r="I2601" i="121"/>
  <c r="J2598" i="121"/>
  <c r="I2596" i="121"/>
  <c r="I2597" i="121"/>
  <c r="I2595" i="121"/>
  <c r="J2592" i="121" l="1"/>
  <c r="I2591" i="121"/>
  <c r="J2588" i="121" l="1"/>
  <c r="I2587" i="121"/>
  <c r="I2586" i="121"/>
  <c r="J2583" i="121" l="1"/>
  <c r="I2581" i="121"/>
  <c r="I2582" i="121"/>
  <c r="I2580" i="121"/>
  <c r="J2577" i="121" l="1"/>
  <c r="I2576" i="121"/>
  <c r="J2573" i="121" l="1"/>
  <c r="I2571" i="121"/>
  <c r="I2572" i="121"/>
  <c r="I2570" i="121"/>
  <c r="J2567" i="121" l="1"/>
  <c r="I2566" i="121"/>
  <c r="J2563" i="121" l="1"/>
  <c r="I2556" i="121"/>
  <c r="I2557" i="121"/>
  <c r="I2558" i="121"/>
  <c r="I2559" i="121"/>
  <c r="I2560" i="121"/>
  <c r="I2561" i="121"/>
  <c r="I2562" i="121"/>
  <c r="I2555" i="121"/>
  <c r="J2552" i="121"/>
  <c r="I2534" i="121"/>
  <c r="I2535" i="121"/>
  <c r="I2536" i="121"/>
  <c r="I2537" i="121"/>
  <c r="I2538" i="121"/>
  <c r="I2539" i="121"/>
  <c r="I2540" i="121"/>
  <c r="I2541" i="121"/>
  <c r="I2542" i="121"/>
  <c r="I2543" i="121"/>
  <c r="I2544" i="121"/>
  <c r="I2545" i="121"/>
  <c r="I2546" i="121"/>
  <c r="I2547" i="121"/>
  <c r="I2548" i="121"/>
  <c r="I2549" i="121"/>
  <c r="I2550" i="121"/>
  <c r="I2551" i="121"/>
  <c r="I2533" i="121"/>
  <c r="J2530" i="121" l="1"/>
  <c r="I2527" i="121"/>
  <c r="I2528" i="121"/>
  <c r="I2529" i="121"/>
  <c r="I2526" i="121"/>
  <c r="J2523" i="121" l="1"/>
  <c r="I2521" i="121"/>
  <c r="I2522" i="121"/>
  <c r="I2520" i="121"/>
  <c r="J2517" i="121" l="1"/>
  <c r="I2510" i="121"/>
  <c r="I2511" i="121"/>
  <c r="I2512" i="121"/>
  <c r="I2513" i="121"/>
  <c r="I2514" i="121"/>
  <c r="I2515" i="121"/>
  <c r="I2516" i="121"/>
  <c r="I2509" i="121"/>
  <c r="J2506" i="121" l="1"/>
  <c r="I2504" i="121"/>
  <c r="I2505" i="121"/>
  <c r="I2503" i="121"/>
  <c r="J2500" i="121" l="1"/>
  <c r="I2499" i="121"/>
  <c r="I2498" i="121"/>
  <c r="J2495" i="121" l="1"/>
  <c r="I2490" i="121"/>
  <c r="I2491" i="121"/>
  <c r="I2492" i="121"/>
  <c r="I2493" i="121"/>
  <c r="I2494" i="121"/>
  <c r="I2489" i="121"/>
  <c r="C115" i="149" l="1"/>
  <c r="J2477" i="121"/>
  <c r="J2486" i="121"/>
  <c r="I2483" i="121"/>
  <c r="I2484" i="121"/>
  <c r="I2485" i="121"/>
  <c r="I2482" i="121"/>
  <c r="I2481" i="121"/>
  <c r="I2480" i="121"/>
  <c r="I2475" i="121"/>
  <c r="I2476" i="121"/>
  <c r="I2474" i="121"/>
  <c r="J2471" i="121" l="1"/>
  <c r="I2469" i="121"/>
  <c r="I2470" i="121"/>
  <c r="I2468" i="121"/>
  <c r="J2465" i="121" l="1"/>
  <c r="I2464" i="121"/>
  <c r="I2463" i="121"/>
  <c r="J2460" i="121" l="1"/>
  <c r="I2459" i="121"/>
  <c r="J2456" i="121" l="1"/>
  <c r="I2455" i="121"/>
  <c r="I2454" i="121"/>
  <c r="J2451" i="121" l="1"/>
  <c r="I2449" i="121"/>
  <c r="I2450" i="121"/>
  <c r="I2448" i="121"/>
  <c r="J2445" i="121" l="1"/>
  <c r="I2443" i="121"/>
  <c r="I2444" i="121"/>
  <c r="I2442" i="121"/>
  <c r="J2439" i="121" l="1"/>
  <c r="I2438" i="121"/>
  <c r="I2437" i="121"/>
  <c r="J2434" i="121" l="1"/>
  <c r="I2431" i="121"/>
  <c r="I2432" i="121"/>
  <c r="I2433" i="121"/>
  <c r="I2430" i="121"/>
  <c r="I2429" i="121"/>
  <c r="J2426" i="121" l="1"/>
  <c r="I2425" i="121"/>
  <c r="I2424" i="121"/>
  <c r="I2423" i="121"/>
  <c r="J2420" i="121" l="1"/>
  <c r="I2419" i="121"/>
  <c r="I2418" i="121"/>
  <c r="I2417" i="121"/>
  <c r="I2416" i="121"/>
  <c r="I2415" i="121"/>
  <c r="I2414" i="121"/>
  <c r="J2411" i="121" l="1"/>
  <c r="I2408" i="121"/>
  <c r="I2409" i="121"/>
  <c r="I2410" i="121"/>
  <c r="I2407" i="121"/>
  <c r="J2404" i="121" l="1"/>
  <c r="I2401" i="121"/>
  <c r="I2402" i="121"/>
  <c r="I2403" i="121"/>
  <c r="I2398" i="121"/>
  <c r="I2399" i="121"/>
  <c r="I2400" i="121"/>
  <c r="I2397" i="121"/>
  <c r="J2394" i="121" l="1"/>
  <c r="I2390" i="121"/>
  <c r="I2391" i="121"/>
  <c r="I2392" i="121"/>
  <c r="I2393" i="121"/>
  <c r="I2389" i="121"/>
  <c r="J2386" i="121" l="1"/>
  <c r="I2385" i="121"/>
  <c r="I2384" i="121"/>
  <c r="J2381" i="121" l="1"/>
  <c r="I2379" i="121"/>
  <c r="I2380" i="121"/>
  <c r="I2376" i="121"/>
  <c r="I2377" i="121"/>
  <c r="I2378" i="121"/>
  <c r="I2375" i="121"/>
  <c r="J2372" i="121" l="1"/>
  <c r="I2368" i="121"/>
  <c r="I2369" i="121"/>
  <c r="I2370" i="121"/>
  <c r="I2371" i="121"/>
  <c r="I2367" i="121"/>
  <c r="J2364" i="121" l="1"/>
  <c r="I2361" i="121"/>
  <c r="I2362" i="121"/>
  <c r="I2363" i="121"/>
  <c r="I2360" i="121"/>
  <c r="J2357" i="121" l="1"/>
  <c r="I2355" i="121"/>
  <c r="I2356" i="121"/>
  <c r="I2354" i="121"/>
  <c r="I2347" i="121"/>
  <c r="J2351" i="121" l="1"/>
  <c r="I2346" i="121"/>
  <c r="I2348" i="121"/>
  <c r="I2349" i="121"/>
  <c r="I2350" i="121"/>
  <c r="I2345" i="121"/>
  <c r="J2342" i="121"/>
  <c r="I2339" i="121"/>
  <c r="I2340" i="121"/>
  <c r="I2341" i="121"/>
  <c r="I2337" i="121"/>
  <c r="I2338" i="121"/>
  <c r="I2336" i="121"/>
  <c r="J2333" i="121" l="1"/>
  <c r="I2332" i="121"/>
  <c r="J2329" i="121" l="1"/>
  <c r="I2328" i="121"/>
  <c r="I2327" i="121"/>
  <c r="I2326" i="121"/>
  <c r="I2325" i="121"/>
  <c r="J2322" i="121"/>
  <c r="I2321" i="121"/>
  <c r="J2318" i="121" l="1"/>
  <c r="I2317" i="121" l="1"/>
  <c r="I2316" i="121"/>
  <c r="J2313" i="121"/>
  <c r="I2312" i="121"/>
  <c r="J2309" i="121"/>
  <c r="I2303" i="121"/>
  <c r="I2304" i="121"/>
  <c r="I2305" i="121"/>
  <c r="I2306" i="121"/>
  <c r="I2307" i="121"/>
  <c r="I2308" i="121"/>
  <c r="I2302" i="121"/>
  <c r="J2299" i="121" l="1"/>
  <c r="I2297" i="121"/>
  <c r="I2298" i="121"/>
  <c r="I2296" i="121"/>
  <c r="J2293" i="121" l="1"/>
  <c r="I2284" i="121"/>
  <c r="I2285" i="121"/>
  <c r="I2286" i="121"/>
  <c r="I2287" i="121"/>
  <c r="I2288" i="121"/>
  <c r="I2289" i="121"/>
  <c r="I2290" i="121"/>
  <c r="I2291" i="121"/>
  <c r="I2292" i="121"/>
  <c r="I2283" i="121"/>
  <c r="J2280" i="121" l="1"/>
  <c r="I2269" i="121"/>
  <c r="I2270" i="121"/>
  <c r="I2271" i="121"/>
  <c r="I2272" i="121"/>
  <c r="I2273" i="121"/>
  <c r="I2274" i="121"/>
  <c r="I2275" i="121"/>
  <c r="I2276" i="121"/>
  <c r="I2277" i="121"/>
  <c r="I2278" i="121"/>
  <c r="I2279" i="121"/>
  <c r="I2268" i="121"/>
  <c r="J2265" i="121" l="1"/>
  <c r="I2264" i="121"/>
  <c r="J2261" i="121" l="1"/>
  <c r="I2259" i="121"/>
  <c r="I2260" i="121"/>
  <c r="I2258" i="121"/>
  <c r="J2255" i="121" l="1"/>
  <c r="I2251" i="121"/>
  <c r="I2252" i="121"/>
  <c r="I2253" i="121"/>
  <c r="I2254" i="121"/>
  <c r="I2248" i="121"/>
  <c r="I2249" i="121"/>
  <c r="I2250" i="121"/>
  <c r="I2247" i="121"/>
  <c r="I2245" i="121"/>
  <c r="I2246" i="121"/>
  <c r="J2242" i="121"/>
  <c r="I2241" i="121"/>
  <c r="J2238" i="121" l="1"/>
  <c r="I2237" i="121"/>
  <c r="I2236" i="121"/>
  <c r="J2233" i="121" l="1"/>
  <c r="I2232" i="121"/>
  <c r="I2230" i="121"/>
  <c r="I2231" i="121"/>
  <c r="I2229" i="121"/>
  <c r="J2226" i="121" l="1"/>
  <c r="I2224" i="121"/>
  <c r="I2225" i="121"/>
  <c r="I2223" i="121"/>
  <c r="J2220" i="121"/>
  <c r="I2215" i="121"/>
  <c r="I2216" i="121"/>
  <c r="I2217" i="121"/>
  <c r="I2218" i="121"/>
  <c r="I2219" i="121"/>
  <c r="I2214" i="121"/>
  <c r="J2211" i="121" l="1"/>
  <c r="I2202" i="121"/>
  <c r="I2203" i="121"/>
  <c r="I2204" i="121"/>
  <c r="I2205" i="121"/>
  <c r="I2206" i="121"/>
  <c r="I2207" i="121"/>
  <c r="I2208" i="121"/>
  <c r="I2209" i="121"/>
  <c r="I2210" i="121"/>
  <c r="I2201" i="121"/>
  <c r="J2198" i="121" l="1"/>
  <c r="I2197" i="121"/>
  <c r="I2196" i="121"/>
  <c r="J2193" i="121" l="1"/>
  <c r="I2192" i="121"/>
  <c r="F43" i="150" l="1"/>
  <c r="E43" i="150"/>
  <c r="I2188" i="121" l="1"/>
  <c r="I2187" i="121"/>
  <c r="I2183" i="121"/>
  <c r="J2189" i="121"/>
  <c r="J2184" i="121" l="1"/>
  <c r="I2179" i="121" l="1"/>
  <c r="I2178" i="121"/>
  <c r="J2180" i="121"/>
  <c r="J2175" i="121" l="1"/>
  <c r="I2169" i="121"/>
  <c r="I2170" i="121"/>
  <c r="I2171" i="121"/>
  <c r="I2172" i="121"/>
  <c r="I2173" i="121"/>
  <c r="I2174" i="121"/>
  <c r="I2168" i="121"/>
  <c r="I2167" i="121"/>
  <c r="J2164" i="121" l="1"/>
  <c r="I2157" i="121"/>
  <c r="I2158" i="121"/>
  <c r="I2159" i="121"/>
  <c r="I2160" i="121"/>
  <c r="I2161" i="121"/>
  <c r="I2162" i="121"/>
  <c r="I2163" i="121"/>
  <c r="I2151" i="121"/>
  <c r="I2152" i="121"/>
  <c r="I2153" i="121"/>
  <c r="I2154" i="121"/>
  <c r="I2155" i="121"/>
  <c r="I2156" i="121"/>
  <c r="I2150" i="121"/>
  <c r="J2147" i="121" l="1"/>
  <c r="I2142" i="121"/>
  <c r="I2143" i="121"/>
  <c r="I2144" i="121"/>
  <c r="I2145" i="121"/>
  <c r="I2146" i="121"/>
  <c r="I2141" i="121"/>
  <c r="J2138" i="121" l="1"/>
  <c r="I2137" i="121"/>
  <c r="I2134" i="121"/>
  <c r="I2135" i="121"/>
  <c r="I2136" i="121"/>
  <c r="I2133" i="121"/>
  <c r="J2130" i="121" l="1"/>
  <c r="I2129" i="121"/>
  <c r="I2128" i="121"/>
  <c r="J2125" i="121" l="1"/>
  <c r="I2124" i="121"/>
  <c r="I2123" i="121"/>
  <c r="J2120" i="121" l="1"/>
  <c r="I2119" i="121"/>
  <c r="L32" i="150"/>
  <c r="L34" i="150"/>
  <c r="J2116" i="121" l="1"/>
  <c r="I2113" i="121"/>
  <c r="I2114" i="121"/>
  <c r="I2115" i="121"/>
  <c r="I2112" i="121"/>
  <c r="K1" i="150"/>
  <c r="A62" i="150"/>
  <c r="J43" i="150"/>
  <c r="C50" i="150"/>
  <c r="A16" i="150"/>
  <c r="J42" i="150"/>
  <c r="A54" i="150"/>
  <c r="A52" i="150" l="1"/>
  <c r="K29" i="150"/>
  <c r="K35" i="150"/>
  <c r="K34" i="150"/>
  <c r="K33" i="150"/>
  <c r="M34" i="150"/>
  <c r="M33" i="150"/>
  <c r="M32" i="150"/>
  <c r="M31" i="150"/>
  <c r="K32" i="150"/>
  <c r="K31" i="150"/>
  <c r="L30" i="150"/>
  <c r="K30" i="150"/>
  <c r="L36" i="150"/>
  <c r="L33" i="150"/>
  <c r="L35" i="150"/>
  <c r="L31" i="150"/>
  <c r="J2109" i="121" l="1"/>
  <c r="I2107" i="121"/>
  <c r="I2108" i="121"/>
  <c r="I2106" i="121"/>
  <c r="J2103" i="121"/>
  <c r="I2102" i="121"/>
  <c r="I2101" i="121"/>
  <c r="A42" i="150"/>
  <c r="J2098" i="121"/>
  <c r="I2097" i="121"/>
  <c r="J2094" i="121" l="1"/>
  <c r="I2092" i="121"/>
  <c r="I2093" i="121"/>
  <c r="I2091" i="121"/>
  <c r="I2083" i="121" l="1"/>
  <c r="J2088" i="121"/>
  <c r="I2082" i="121"/>
  <c r="I2084" i="121"/>
  <c r="I2085" i="121"/>
  <c r="I2086" i="121"/>
  <c r="I2087" i="121"/>
  <c r="I2081" i="121"/>
  <c r="J2078" i="121" l="1"/>
  <c r="I2076" i="121"/>
  <c r="I2077" i="121"/>
  <c r="I2075" i="121"/>
  <c r="J2072" i="121" l="1"/>
  <c r="I2071" i="121"/>
  <c r="I2070" i="121"/>
  <c r="J2067" i="121" l="1"/>
  <c r="I2066" i="121"/>
  <c r="I2065" i="121"/>
  <c r="J2062" i="121" l="1"/>
  <c r="I2061" i="121"/>
  <c r="I2060" i="121"/>
  <c r="J2057" i="121" l="1"/>
  <c r="I2056" i="121"/>
  <c r="J2053" i="121"/>
  <c r="I2052" i="121"/>
  <c r="I2048" i="121"/>
  <c r="I2049" i="121"/>
  <c r="I2050" i="121"/>
  <c r="I2051" i="121"/>
  <c r="I2047" i="121"/>
  <c r="J2044" i="121" l="1"/>
  <c r="I2043" i="121"/>
  <c r="J2040" i="121" l="1"/>
  <c r="I2038" i="121"/>
  <c r="I2039" i="121"/>
  <c r="I2037" i="121"/>
  <c r="C54" i="150"/>
  <c r="C62" i="150" s="1"/>
  <c r="J2034" i="121" l="1"/>
  <c r="I2030" i="121"/>
  <c r="I2031" i="121"/>
  <c r="I2032" i="121"/>
  <c r="I2033" i="121"/>
  <c r="I2028" i="121"/>
  <c r="I2029" i="121"/>
  <c r="I2027" i="121"/>
  <c r="I2022" i="121" l="1"/>
  <c r="I2023" i="121"/>
  <c r="J2024" i="121"/>
  <c r="I2021" i="121"/>
  <c r="I2020" i="121"/>
  <c r="J2017" i="121" l="1"/>
  <c r="I2016" i="121"/>
  <c r="I2015" i="121"/>
  <c r="J2012" i="121" l="1"/>
  <c r="I2011" i="121" l="1"/>
  <c r="I2010" i="121"/>
  <c r="I2009" i="121"/>
  <c r="B71" i="149"/>
  <c r="J2006" i="121" l="1"/>
  <c r="I2002" i="121"/>
  <c r="I2003" i="121"/>
  <c r="I2004" i="121"/>
  <c r="I2005" i="121"/>
  <c r="I2001" i="121"/>
  <c r="J1998" i="121" l="1"/>
  <c r="I1993" i="121"/>
  <c r="I1994" i="121"/>
  <c r="I1995" i="121"/>
  <c r="I1996" i="121"/>
  <c r="I1997" i="121"/>
  <c r="I1992" i="121"/>
  <c r="J1989" i="121" l="1"/>
  <c r="I1983" i="121"/>
  <c r="I1984" i="121"/>
  <c r="I1985" i="121"/>
  <c r="I1986" i="121"/>
  <c r="I1987" i="121"/>
  <c r="I1988" i="121"/>
  <c r="I1982" i="121"/>
  <c r="J1979" i="121" l="1"/>
  <c r="I1977" i="121"/>
  <c r="I1978" i="121"/>
  <c r="I1975" i="121"/>
  <c r="I1976" i="121"/>
  <c r="I1974" i="121"/>
  <c r="J1971" i="121" l="1"/>
  <c r="I1970" i="121"/>
  <c r="J1967" i="121" l="1"/>
  <c r="I1961" i="121"/>
  <c r="I1962" i="121"/>
  <c r="I1963" i="121"/>
  <c r="I1964" i="121"/>
  <c r="I1965" i="121"/>
  <c r="I1966" i="121"/>
  <c r="I1960" i="121"/>
  <c r="J1957" i="121" l="1"/>
  <c r="I1954" i="121"/>
  <c r="I1955" i="121"/>
  <c r="I1956" i="121"/>
  <c r="I1953" i="121"/>
  <c r="J1950" i="121" l="1"/>
  <c r="I1949" i="121"/>
  <c r="I1948" i="121"/>
  <c r="I1941" i="121" l="1"/>
  <c r="I1942" i="121"/>
  <c r="I1943" i="121"/>
  <c r="I1944" i="121"/>
  <c r="J1945" i="121"/>
  <c r="J1938" i="121" l="1"/>
  <c r="I1937" i="121"/>
  <c r="J1934" i="121" l="1"/>
  <c r="I1929" i="121"/>
  <c r="I1930" i="121"/>
  <c r="I1931" i="121"/>
  <c r="I1932" i="121"/>
  <c r="I1933" i="121"/>
  <c r="I1928" i="121"/>
  <c r="J1925" i="121" l="1"/>
  <c r="I1924" i="121"/>
  <c r="J1921" i="121" l="1"/>
  <c r="I1917" i="121"/>
  <c r="I1918" i="121"/>
  <c r="I1919" i="121"/>
  <c r="I1920" i="121"/>
  <c r="I1916" i="121"/>
  <c r="I1906" i="121" l="1"/>
  <c r="J1913" i="121"/>
  <c r="I1909" i="121"/>
  <c r="I1910" i="121"/>
  <c r="I1911" i="121"/>
  <c r="I1912" i="121"/>
  <c r="I1907" i="121"/>
  <c r="J1903" i="121" l="1"/>
  <c r="I1902" i="121"/>
  <c r="J1899" i="121" l="1"/>
  <c r="I1898" i="121"/>
  <c r="I1897" i="121"/>
  <c r="I1896" i="121"/>
  <c r="J44" i="150"/>
  <c r="C25" i="150"/>
  <c r="K42" i="150" l="1"/>
  <c r="L42" i="150"/>
  <c r="K43" i="150"/>
  <c r="L43" i="150"/>
  <c r="K44" i="150"/>
  <c r="L44" i="150"/>
  <c r="J45" i="150"/>
  <c r="K45" i="150"/>
  <c r="L45" i="150"/>
  <c r="J46" i="150"/>
  <c r="K46" i="150"/>
  <c r="L46" i="150"/>
  <c r="J47" i="150"/>
  <c r="K47" i="150"/>
  <c r="L47" i="150"/>
  <c r="J48" i="150"/>
  <c r="K48" i="150"/>
  <c r="L48" i="150"/>
  <c r="J49" i="150"/>
  <c r="K49" i="150"/>
  <c r="L49" i="150"/>
  <c r="J50" i="150"/>
  <c r="K50" i="150"/>
  <c r="L50" i="150"/>
  <c r="J51" i="150"/>
  <c r="K51" i="150"/>
  <c r="L51" i="150"/>
  <c r="J52" i="150"/>
  <c r="K52" i="150"/>
  <c r="L52" i="150"/>
  <c r="J53" i="150"/>
  <c r="K53" i="150"/>
  <c r="L53" i="150"/>
  <c r="J54" i="150"/>
  <c r="K54" i="150"/>
  <c r="L54" i="150"/>
  <c r="J55" i="150"/>
  <c r="K55" i="150"/>
  <c r="L55" i="150"/>
  <c r="J56" i="150"/>
  <c r="K56" i="150"/>
  <c r="L56" i="150"/>
  <c r="J57" i="150"/>
  <c r="K57" i="150"/>
  <c r="L57" i="150"/>
  <c r="J58" i="150"/>
  <c r="K58" i="150"/>
  <c r="L58" i="150"/>
  <c r="J59" i="150"/>
  <c r="K59" i="150"/>
  <c r="L59" i="150"/>
  <c r="J60" i="150"/>
  <c r="K60" i="150"/>
  <c r="L60" i="150"/>
  <c r="J61" i="150"/>
  <c r="K61" i="150"/>
  <c r="L61" i="150"/>
  <c r="K62" i="150" l="1"/>
  <c r="L62" i="150"/>
  <c r="I1892" i="121" l="1"/>
  <c r="I1891" i="121"/>
  <c r="I1890" i="121"/>
  <c r="I1889" i="121"/>
  <c r="I1888" i="121"/>
  <c r="I1887" i="121"/>
  <c r="J1893" i="121"/>
  <c r="A25" i="150"/>
  <c r="J1884" i="121" l="1"/>
  <c r="I1883" i="121"/>
  <c r="I1882" i="121"/>
  <c r="I1881" i="121"/>
  <c r="I1880" i="121"/>
  <c r="I1879" i="121"/>
  <c r="I1878" i="121"/>
  <c r="J1875" i="121" l="1"/>
  <c r="I1872" i="121"/>
  <c r="I1873" i="121"/>
  <c r="I1874" i="121"/>
  <c r="I1870" i="121"/>
  <c r="I1871" i="121"/>
  <c r="I1866" i="121"/>
  <c r="I1867" i="121"/>
  <c r="I1868" i="121"/>
  <c r="I1869" i="121"/>
  <c r="I1865" i="121"/>
  <c r="J1862" i="121" l="1"/>
  <c r="I1861" i="121"/>
  <c r="I1860" i="121"/>
  <c r="I1855" i="121" l="1"/>
  <c r="I1856" i="121"/>
  <c r="I1854" i="121"/>
  <c r="J1857" i="121"/>
  <c r="J1851" i="121" l="1"/>
  <c r="I1849" i="121"/>
  <c r="I1850" i="121"/>
  <c r="I1848" i="121"/>
  <c r="I1847" i="121"/>
  <c r="I1840" i="121"/>
  <c r="I1841" i="121"/>
  <c r="I1842" i="121"/>
  <c r="I1843" i="121"/>
  <c r="J1844" i="121"/>
  <c r="I1839" i="121"/>
  <c r="J1836" i="121"/>
  <c r="I1835" i="121"/>
  <c r="I1834" i="121"/>
  <c r="J1831" i="121" l="1"/>
  <c r="I1828" i="121"/>
  <c r="I1829" i="121"/>
  <c r="I1830" i="121"/>
  <c r="I1827" i="121"/>
  <c r="J1824" i="121"/>
  <c r="I1822" i="121"/>
  <c r="I1823" i="121"/>
  <c r="I1819" i="121"/>
  <c r="I1820" i="121"/>
  <c r="I1821" i="121"/>
  <c r="I1818" i="121"/>
  <c r="I1817" i="121"/>
  <c r="J1814" i="121" l="1"/>
  <c r="I1811" i="121"/>
  <c r="I1812" i="121"/>
  <c r="I1813" i="121"/>
  <c r="I1810" i="121"/>
  <c r="J1807" i="121" l="1"/>
  <c r="I1806" i="121"/>
  <c r="F29" i="150"/>
  <c r="F28" i="150"/>
  <c r="J1803" i="121" l="1"/>
  <c r="I1800" i="121"/>
  <c r="I1801" i="121"/>
  <c r="I1802" i="121"/>
  <c r="I1799" i="121"/>
  <c r="J1796" i="121" l="1"/>
  <c r="I1793" i="121"/>
  <c r="I1794" i="121"/>
  <c r="I1795" i="121"/>
  <c r="I1791" i="121"/>
  <c r="I1792" i="121"/>
  <c r="I1790" i="121"/>
  <c r="J1787" i="121" l="1"/>
  <c r="I1785" i="121"/>
  <c r="I1786" i="121"/>
  <c r="I1784" i="121"/>
  <c r="I1779" i="121" l="1"/>
  <c r="J1781" i="121"/>
  <c r="I1780" i="121"/>
  <c r="I1778" i="121"/>
  <c r="I1776" i="121"/>
  <c r="I1777" i="121"/>
  <c r="I1775" i="121"/>
  <c r="J1772" i="121" l="1"/>
  <c r="I1765" i="121"/>
  <c r="I1766" i="121"/>
  <c r="I1767" i="121"/>
  <c r="I1768" i="121"/>
  <c r="I1769" i="121"/>
  <c r="I1770" i="121"/>
  <c r="I1771" i="121"/>
  <c r="I1764" i="121"/>
  <c r="J1761" i="121" l="1"/>
  <c r="I1760" i="121"/>
  <c r="I1752" i="121"/>
  <c r="I1753" i="121"/>
  <c r="I1754" i="121"/>
  <c r="I1755" i="121"/>
  <c r="I1756" i="121"/>
  <c r="I1757" i="121"/>
  <c r="I1758" i="121"/>
  <c r="I1759" i="121"/>
  <c r="I1751" i="121"/>
  <c r="F18" i="150"/>
  <c r="F19" i="150"/>
  <c r="F20" i="150"/>
  <c r="F21" i="150"/>
  <c r="F22" i="150"/>
  <c r="F23" i="150"/>
  <c r="F24" i="150"/>
  <c r="F25" i="150"/>
  <c r="F26" i="150"/>
  <c r="F27" i="150"/>
  <c r="A17" i="150"/>
  <c r="A18" i="150"/>
  <c r="A19" i="150"/>
  <c r="A20" i="150"/>
  <c r="A21" i="150"/>
  <c r="A22" i="150"/>
  <c r="A23" i="150"/>
  <c r="A24" i="150"/>
  <c r="C24" i="150"/>
  <c r="J1748" i="121" l="1"/>
  <c r="I1747" i="121"/>
  <c r="I1743" i="121"/>
  <c r="J1744" i="121" l="1"/>
  <c r="I1742" i="121"/>
  <c r="I1741" i="121"/>
  <c r="J1738" i="121" l="1"/>
  <c r="I1736" i="121"/>
  <c r="I1737" i="121"/>
  <c r="I1735" i="121"/>
  <c r="J1732" i="121"/>
  <c r="I1731" i="121"/>
  <c r="J1728" i="121" l="1"/>
  <c r="I1726" i="121"/>
  <c r="I1727" i="121"/>
  <c r="I1725" i="121"/>
  <c r="J1722" i="121" l="1"/>
  <c r="I1721" i="121"/>
  <c r="I1720" i="121"/>
  <c r="I1719" i="121"/>
  <c r="I1718" i="121"/>
  <c r="I1717" i="121"/>
  <c r="I1716" i="121"/>
  <c r="I1715" i="121"/>
  <c r="I1714" i="121"/>
  <c r="I1713" i="121"/>
  <c r="J1710" i="121" l="1"/>
  <c r="I1709" i="121"/>
  <c r="I1708" i="121"/>
  <c r="J1705" i="121" l="1"/>
  <c r="I1702" i="121"/>
  <c r="I1703" i="121"/>
  <c r="I1704" i="121"/>
  <c r="I1701" i="121"/>
  <c r="I1696" i="121"/>
  <c r="I1697" i="121"/>
  <c r="I1695" i="121"/>
  <c r="J1698" i="121"/>
  <c r="J1692" i="121" l="1"/>
  <c r="I1691" i="121"/>
  <c r="I1690" i="121"/>
  <c r="J1687" i="121" l="1"/>
  <c r="I1685" i="121"/>
  <c r="I1686" i="121"/>
  <c r="I1684" i="121"/>
  <c r="I1683" i="121"/>
  <c r="J1680" i="121" l="1"/>
  <c r="I1679" i="121"/>
  <c r="J1676" i="121" l="1"/>
  <c r="I1674" i="121"/>
  <c r="I1675" i="121"/>
  <c r="I1673" i="121"/>
  <c r="J1670" i="121" l="1"/>
  <c r="I1667" i="121"/>
  <c r="I1668" i="121"/>
  <c r="I1669" i="121"/>
  <c r="I1666" i="121"/>
  <c r="I1665" i="121"/>
  <c r="J1662" i="121" l="1"/>
  <c r="I1661" i="121"/>
  <c r="J1658" i="121" l="1"/>
  <c r="I1652" i="121"/>
  <c r="I1653" i="121"/>
  <c r="I1654" i="121"/>
  <c r="I1655" i="121"/>
  <c r="I1656" i="121"/>
  <c r="I1657" i="121"/>
  <c r="I1651" i="121"/>
  <c r="I1647" i="121" l="1"/>
  <c r="J1648" i="121"/>
  <c r="J1644" i="121" l="1"/>
  <c r="I1643" i="121"/>
  <c r="I1639" i="121"/>
  <c r="I1640" i="121"/>
  <c r="I1641" i="121"/>
  <c r="I1642" i="121"/>
  <c r="I1638" i="121"/>
  <c r="J1635" i="121" l="1"/>
  <c r="I1634" i="121"/>
  <c r="I1633" i="121"/>
  <c r="J1630" i="121" l="1"/>
  <c r="I1629" i="121"/>
  <c r="J1626" i="121" l="1"/>
  <c r="I1624" i="121"/>
  <c r="I1625" i="121"/>
  <c r="I1623" i="121"/>
  <c r="I1622" i="121"/>
  <c r="I1621" i="121"/>
  <c r="I1620" i="121"/>
  <c r="I1619" i="121"/>
  <c r="J1616" i="121" l="1"/>
  <c r="I1612" i="121"/>
  <c r="I1613" i="121"/>
  <c r="I1614" i="121"/>
  <c r="I1615" i="121"/>
  <c r="I1611" i="121"/>
  <c r="J1608" i="121" l="1"/>
  <c r="I1607" i="121"/>
  <c r="I1606" i="121"/>
  <c r="J1603" i="121" l="1"/>
  <c r="I1602" i="121"/>
  <c r="I1601" i="121"/>
  <c r="J1598" i="121" l="1"/>
  <c r="I1597" i="121"/>
  <c r="I1596" i="121"/>
  <c r="J1593" i="121" l="1"/>
  <c r="I1588" i="121"/>
  <c r="I1589" i="121"/>
  <c r="I1590" i="121"/>
  <c r="I1591" i="121"/>
  <c r="I1592" i="121"/>
  <c r="I1587" i="121"/>
  <c r="J1584" i="121" l="1"/>
  <c r="I1579" i="121"/>
  <c r="I1580" i="121"/>
  <c r="I1581" i="121"/>
  <c r="I1582" i="121"/>
  <c r="I1583" i="121"/>
  <c r="I1577" i="121"/>
  <c r="I1578" i="121"/>
  <c r="I1576" i="121"/>
  <c r="I1575" i="121"/>
  <c r="I1574" i="121"/>
  <c r="B70" i="149"/>
  <c r="J1571" i="121" l="1"/>
  <c r="I1568" i="121"/>
  <c r="I1569" i="121"/>
  <c r="I1570" i="121"/>
  <c r="I1563" i="121"/>
  <c r="I1564" i="121"/>
  <c r="I1565" i="121"/>
  <c r="I1566" i="121"/>
  <c r="I1567" i="121"/>
  <c r="I1562" i="121"/>
  <c r="I1561" i="121"/>
  <c r="J1558" i="121" l="1"/>
  <c r="I1554" i="121"/>
  <c r="I1555" i="121"/>
  <c r="I1556" i="121"/>
  <c r="I1557" i="121"/>
  <c r="I1553" i="121"/>
  <c r="J1550" i="121" l="1"/>
  <c r="I1549" i="121"/>
  <c r="I1535" i="121"/>
  <c r="I1536" i="121"/>
  <c r="I1537" i="121"/>
  <c r="I1538" i="121"/>
  <c r="I1539" i="121"/>
  <c r="I1540" i="121"/>
  <c r="I1541" i="121"/>
  <c r="I1542" i="121"/>
  <c r="I1543" i="121"/>
  <c r="I1544" i="121"/>
  <c r="I1545" i="121"/>
  <c r="J1546" i="121"/>
  <c r="I1534" i="121"/>
  <c r="I1529" i="121" l="1"/>
  <c r="I1530" i="121"/>
  <c r="J1531" i="121"/>
  <c r="I1527" i="121"/>
  <c r="I1528" i="121"/>
  <c r="I1526" i="121"/>
  <c r="J1523" i="121" l="1"/>
  <c r="I1517" i="121"/>
  <c r="I1518" i="121"/>
  <c r="I1519" i="121"/>
  <c r="I1520" i="121"/>
  <c r="I1521" i="121"/>
  <c r="I1522" i="121"/>
  <c r="I1516" i="121"/>
  <c r="J1513" i="121" l="1"/>
  <c r="I1512" i="121"/>
  <c r="I1511" i="121"/>
  <c r="J1508" i="121" l="1"/>
  <c r="I1505" i="121"/>
  <c r="I1506" i="121"/>
  <c r="I1507" i="121"/>
  <c r="I1504" i="121"/>
  <c r="J1501" i="121" l="1"/>
  <c r="I1493" i="121"/>
  <c r="I1494" i="121"/>
  <c r="I1495" i="121"/>
  <c r="I1496" i="121"/>
  <c r="I1497" i="121"/>
  <c r="I1498" i="121"/>
  <c r="I1499" i="121"/>
  <c r="I1492" i="121"/>
  <c r="J1489" i="121" l="1"/>
  <c r="I1485" i="121"/>
  <c r="I1486" i="121"/>
  <c r="I1487" i="121"/>
  <c r="I1488" i="121"/>
  <c r="I1484" i="121"/>
  <c r="J1481" i="121" l="1"/>
  <c r="I1478" i="121"/>
  <c r="I1479" i="121"/>
  <c r="I1480" i="121"/>
  <c r="I1477" i="121"/>
  <c r="J1474" i="121" l="1"/>
  <c r="I1473" i="121"/>
  <c r="J1470" i="121" l="1"/>
  <c r="I1469" i="121"/>
  <c r="J1466" i="121" l="1"/>
  <c r="I1465" i="121"/>
  <c r="J1461" i="121" l="1"/>
  <c r="I1460" i="121"/>
  <c r="I1459" i="121"/>
  <c r="J1455" i="121" l="1"/>
  <c r="I1452" i="121"/>
  <c r="I1453" i="121"/>
  <c r="I1454" i="121"/>
  <c r="I1451" i="121"/>
  <c r="J1447" i="121" l="1"/>
  <c r="I1439" i="121"/>
  <c r="I1440" i="121"/>
  <c r="I1441" i="121"/>
  <c r="I1442" i="121"/>
  <c r="I1443" i="121"/>
  <c r="I1444" i="121"/>
  <c r="I1445" i="121"/>
  <c r="I1446" i="121"/>
  <c r="I1438" i="121"/>
  <c r="J1434" i="121"/>
  <c r="I1432" i="121"/>
  <c r="I1433" i="121"/>
  <c r="I1431" i="121"/>
  <c r="J1427" i="121" l="1"/>
  <c r="I1422" i="121"/>
  <c r="I1423" i="121"/>
  <c r="I1424" i="121"/>
  <c r="I1425" i="121"/>
  <c r="I1426" i="121"/>
  <c r="I1421" i="121"/>
  <c r="I1420" i="121"/>
  <c r="J1416" i="121" l="1"/>
  <c r="I1414" i="121"/>
  <c r="I1415" i="121"/>
  <c r="I1408" i="121"/>
  <c r="I1409" i="121"/>
  <c r="I1410" i="121"/>
  <c r="I1411" i="121"/>
  <c r="I1412" i="121"/>
  <c r="I1413" i="121"/>
  <c r="I1407" i="121"/>
  <c r="J1403" i="121" l="1"/>
  <c r="I1387" i="121"/>
  <c r="I1388" i="121"/>
  <c r="I1389" i="121"/>
  <c r="I1390" i="121"/>
  <c r="I1391" i="121"/>
  <c r="I1392" i="121"/>
  <c r="I1393" i="121"/>
  <c r="I1394" i="121"/>
  <c r="I1395" i="121"/>
  <c r="I1396" i="121"/>
  <c r="I1397" i="121"/>
  <c r="I1398" i="121"/>
  <c r="I1399" i="121"/>
  <c r="I1400" i="121"/>
  <c r="I1401" i="121"/>
  <c r="I1402" i="121"/>
  <c r="I1379" i="121"/>
  <c r="I1380" i="121"/>
  <c r="I1381" i="121"/>
  <c r="I1382" i="121"/>
  <c r="I1383" i="121"/>
  <c r="I1384" i="121"/>
  <c r="I1385" i="121"/>
  <c r="I1386" i="121"/>
  <c r="I1378" i="121"/>
  <c r="I1377" i="121"/>
  <c r="J1373" i="121" l="1"/>
  <c r="I1372" i="121"/>
  <c r="J1368" i="121"/>
  <c r="I1367" i="121"/>
  <c r="I1366" i="121"/>
  <c r="I1365" i="121"/>
  <c r="M44" i="150" l="1"/>
  <c r="M45" i="150"/>
  <c r="M46" i="150"/>
  <c r="M47" i="150"/>
  <c r="M48" i="150"/>
  <c r="M49" i="150"/>
  <c r="M50" i="150"/>
  <c r="M51" i="150"/>
  <c r="M52" i="150"/>
  <c r="M53" i="150"/>
  <c r="M54" i="150"/>
  <c r="M55" i="150"/>
  <c r="M56" i="150"/>
  <c r="M57" i="150"/>
  <c r="M58" i="150"/>
  <c r="M59" i="150"/>
  <c r="M60" i="150"/>
  <c r="M61" i="150"/>
  <c r="M43" i="150"/>
  <c r="J1362" i="121" l="1"/>
  <c r="I1361" i="121"/>
  <c r="J1357" i="121" l="1"/>
  <c r="I1356" i="121"/>
  <c r="I1355" i="121"/>
  <c r="I1354" i="121"/>
  <c r="J1351" i="121" l="1"/>
  <c r="I1345" i="121"/>
  <c r="I1346" i="121"/>
  <c r="I1347" i="121"/>
  <c r="I1348" i="121"/>
  <c r="I1349" i="121"/>
  <c r="I1350" i="121"/>
  <c r="I1344" i="121"/>
  <c r="J1340" i="121" l="1"/>
  <c r="I1339" i="121"/>
  <c r="I1338" i="121"/>
  <c r="J1334" i="121" l="1"/>
  <c r="I1329" i="121"/>
  <c r="I1330" i="121"/>
  <c r="I1331" i="121"/>
  <c r="I1332" i="121"/>
  <c r="I1333" i="121"/>
  <c r="I1328" i="121"/>
  <c r="J1324" i="121" l="1"/>
  <c r="I1317" i="121"/>
  <c r="I1318" i="121"/>
  <c r="I1319" i="121"/>
  <c r="I1320" i="121"/>
  <c r="I1321" i="121"/>
  <c r="I1322" i="121"/>
  <c r="I1323" i="121"/>
  <c r="I1316" i="121"/>
  <c r="I1315" i="121"/>
  <c r="I1309" i="121" l="1"/>
  <c r="I1310" i="121"/>
  <c r="I1308" i="121"/>
  <c r="J1311" i="121"/>
  <c r="M42" i="150" l="1"/>
  <c r="J1304" i="121"/>
  <c r="I1303" i="121"/>
  <c r="I1302" i="121"/>
  <c r="M62" i="150" l="1"/>
  <c r="J1299" i="121" l="1"/>
  <c r="I1297" i="121"/>
  <c r="I1298" i="121"/>
  <c r="I1296" i="121"/>
  <c r="I1295" i="121"/>
  <c r="J1291" i="121" l="1"/>
  <c r="I1289" i="121"/>
  <c r="I1290" i="121"/>
  <c r="I1288" i="121"/>
  <c r="J1284" i="121" l="1"/>
  <c r="I1283" i="121"/>
  <c r="I1271" i="121"/>
  <c r="I1272" i="121"/>
  <c r="I1273" i="121"/>
  <c r="I1274" i="121"/>
  <c r="I1275" i="121"/>
  <c r="I1276" i="121"/>
  <c r="I1277" i="121"/>
  <c r="I1278" i="121"/>
  <c r="I1279" i="121"/>
  <c r="I1280" i="121"/>
  <c r="I1281" i="121"/>
  <c r="I1282" i="121"/>
  <c r="I1270" i="121"/>
  <c r="J1266" i="121" l="1"/>
  <c r="I1265" i="121"/>
  <c r="I1264" i="121"/>
  <c r="I1263" i="121"/>
  <c r="J1259" i="121" l="1"/>
  <c r="I1258" i="121" l="1"/>
  <c r="I1257" i="121"/>
  <c r="I1256" i="121"/>
  <c r="I1255" i="121"/>
  <c r="I1254" i="121"/>
  <c r="I1253" i="121"/>
  <c r="J1249" i="121" l="1"/>
  <c r="I1248" i="121"/>
  <c r="A50" i="150"/>
  <c r="J1244" i="121"/>
  <c r="I1243" i="121"/>
  <c r="I1242" i="121"/>
  <c r="I1241" i="121"/>
  <c r="B74" i="149"/>
  <c r="G114" i="149" l="1"/>
  <c r="J1237" i="121"/>
  <c r="I1236" i="121"/>
  <c r="I1235" i="121"/>
  <c r="C34" i="150"/>
  <c r="J1232" i="121" l="1"/>
  <c r="I1230" i="121"/>
  <c r="I1231" i="121"/>
  <c r="I1229" i="121"/>
  <c r="C19" i="150"/>
  <c r="C20" i="150"/>
  <c r="C21" i="150"/>
  <c r="C22" i="150"/>
  <c r="C23" i="150"/>
  <c r="C32" i="150" l="1"/>
  <c r="J1226" i="121"/>
  <c r="I1225" i="121"/>
  <c r="I1224" i="121"/>
  <c r="J1221" i="121" l="1"/>
  <c r="I1220" i="121"/>
  <c r="I1219" i="121"/>
  <c r="I1218" i="121"/>
  <c r="I1217" i="121"/>
  <c r="I1216" i="121"/>
  <c r="J1213" i="121"/>
  <c r="I1212" i="121"/>
  <c r="I1211" i="121"/>
  <c r="I1210" i="121"/>
  <c r="J1207" i="121"/>
  <c r="I1206" i="121"/>
  <c r="I1205" i="121"/>
  <c r="I1204" i="121"/>
  <c r="J1201" i="121"/>
  <c r="I1200" i="121"/>
  <c r="I1199" i="121"/>
  <c r="I1198" i="121"/>
  <c r="J1194" i="121"/>
  <c r="I1193" i="121"/>
  <c r="I1192" i="121"/>
  <c r="I1191" i="121"/>
  <c r="I1190" i="121"/>
  <c r="I1189" i="121"/>
  <c r="J1185" i="121"/>
  <c r="I1184" i="121"/>
  <c r="I1183" i="121"/>
  <c r="I1182" i="121"/>
  <c r="I1181" i="121"/>
  <c r="J1177" i="121"/>
  <c r="I1176" i="121"/>
  <c r="I1175" i="121"/>
  <c r="I1174" i="121"/>
  <c r="I1173" i="121"/>
  <c r="I1172" i="121"/>
  <c r="I1171" i="121"/>
  <c r="I1170" i="121"/>
  <c r="I1169" i="121"/>
  <c r="J1165" i="121"/>
  <c r="I1164" i="121"/>
  <c r="I1163" i="121"/>
  <c r="I1162" i="121"/>
  <c r="I1161" i="121"/>
  <c r="J1157" i="121"/>
  <c r="I1156" i="121"/>
  <c r="I1155" i="121"/>
  <c r="I1154" i="121"/>
  <c r="I1153" i="121"/>
  <c r="J1149" i="121"/>
  <c r="I1148" i="121"/>
  <c r="I1147" i="121"/>
  <c r="J1143" i="121"/>
  <c r="I1142" i="121"/>
  <c r="J1138" i="121"/>
  <c r="I1137" i="121"/>
  <c r="J1133" i="121"/>
  <c r="I1132" i="121"/>
  <c r="J1128" i="121"/>
  <c r="I1127" i="121"/>
  <c r="I1126" i="121"/>
  <c r="I1125" i="121"/>
  <c r="I1124" i="121"/>
  <c r="I1123" i="121"/>
  <c r="I1122" i="121"/>
  <c r="I1121" i="121"/>
  <c r="J1117" i="121"/>
  <c r="I1116" i="121"/>
  <c r="I1115" i="121"/>
  <c r="I1114" i="121"/>
  <c r="I1113" i="121"/>
  <c r="I1112" i="121"/>
  <c r="I1111" i="121"/>
  <c r="I1110" i="121"/>
  <c r="J1106" i="121"/>
  <c r="I1105" i="121"/>
  <c r="I1104" i="121"/>
  <c r="I1103" i="121"/>
  <c r="I1102" i="121"/>
  <c r="I1101" i="121"/>
  <c r="I1100" i="121"/>
  <c r="I1099" i="121"/>
  <c r="I1098" i="121"/>
  <c r="I1097" i="121"/>
  <c r="I1096" i="121"/>
  <c r="I1095" i="121"/>
  <c r="I1094" i="121"/>
  <c r="I1093" i="121"/>
  <c r="I1092" i="121"/>
  <c r="I1091" i="121"/>
  <c r="A40" i="150" l="1"/>
  <c r="F16" i="150"/>
  <c r="F17" i="150"/>
  <c r="C33" i="150" l="1"/>
  <c r="C35" i="150" s="1"/>
  <c r="J1087" i="121"/>
  <c r="I1086" i="121"/>
  <c r="I1085" i="121"/>
  <c r="I1084" i="121"/>
  <c r="I1080" i="121"/>
  <c r="I1079" i="121"/>
  <c r="J1081" i="121"/>
  <c r="J1075" i="121"/>
  <c r="I1073" i="121" l="1"/>
  <c r="I1074" i="121"/>
  <c r="I1072" i="121"/>
  <c r="I1071" i="121"/>
  <c r="J1067" i="121" l="1"/>
  <c r="I1066" i="121"/>
  <c r="I1065" i="121"/>
  <c r="J1061" i="121"/>
  <c r="I1058" i="121"/>
  <c r="I1059" i="121"/>
  <c r="I1060" i="121"/>
  <c r="I1057" i="121"/>
  <c r="J1053" i="121"/>
  <c r="I1052" i="121"/>
  <c r="I1051" i="121"/>
  <c r="I1049" i="121"/>
  <c r="I1050" i="121"/>
  <c r="I1048" i="121"/>
  <c r="J1044" i="121" l="1"/>
  <c r="I1043" i="121"/>
  <c r="I1042" i="121"/>
  <c r="J1038" i="121"/>
  <c r="I1037" i="121" l="1"/>
  <c r="J1033" i="121" l="1"/>
  <c r="I1027" i="121"/>
  <c r="I1028" i="121"/>
  <c r="I1029" i="121"/>
  <c r="I1030" i="121"/>
  <c r="I1031" i="121"/>
  <c r="I1032" i="121"/>
  <c r="I1026" i="121"/>
  <c r="I1025" i="121"/>
  <c r="J1021" i="121" l="1"/>
  <c r="I1019" i="121"/>
  <c r="I1020" i="121"/>
  <c r="I1018" i="121"/>
  <c r="J1014" i="121"/>
  <c r="J1009" i="121"/>
  <c r="I1005" i="121" l="1"/>
  <c r="I1006" i="121"/>
  <c r="I1007" i="121"/>
  <c r="I1008" i="121"/>
  <c r="I1004" i="121"/>
  <c r="J1000" i="121" l="1"/>
  <c r="I995" i="121" l="1"/>
  <c r="I996" i="121"/>
  <c r="I997" i="121"/>
  <c r="I998" i="121"/>
  <c r="I999" i="121"/>
  <c r="I994" i="121"/>
  <c r="I993" i="121"/>
  <c r="J989" i="121" l="1"/>
  <c r="I984" i="121" l="1"/>
  <c r="I985" i="121"/>
  <c r="I986" i="121"/>
  <c r="I987" i="121"/>
  <c r="I988" i="121"/>
  <c r="I982" i="121"/>
  <c r="I983" i="121"/>
  <c r="I981" i="121"/>
  <c r="J977" i="121"/>
  <c r="I970" i="121" l="1"/>
  <c r="I971" i="121"/>
  <c r="I972" i="121"/>
  <c r="I973" i="121"/>
  <c r="I974" i="121"/>
  <c r="I975" i="121"/>
  <c r="I976" i="121"/>
  <c r="I966" i="121"/>
  <c r="I967" i="121"/>
  <c r="I968" i="121"/>
  <c r="I969" i="121"/>
  <c r="I965" i="121"/>
  <c r="J961" i="121"/>
  <c r="J950" i="121"/>
  <c r="I956" i="121" l="1"/>
  <c r="I955" i="121"/>
  <c r="I954" i="121"/>
  <c r="I960" i="121"/>
  <c r="I959" i="121"/>
  <c r="I958" i="121"/>
  <c r="I957" i="121"/>
  <c r="I953" i="121"/>
  <c r="I947" i="121" l="1"/>
  <c r="I948" i="121"/>
  <c r="I949" i="121"/>
  <c r="I946" i="121"/>
  <c r="I945" i="121"/>
  <c r="J942" i="121"/>
  <c r="I941" i="121"/>
  <c r="I940" i="121" l="1"/>
  <c r="J936" i="121" l="1"/>
  <c r="I935" i="121" l="1"/>
  <c r="I934" i="121"/>
  <c r="J930" i="121"/>
  <c r="I921" i="121" l="1"/>
  <c r="I922" i="121"/>
  <c r="I923" i="121"/>
  <c r="I924" i="121"/>
  <c r="I925" i="121"/>
  <c r="I926" i="121"/>
  <c r="I927" i="121"/>
  <c r="I928" i="121"/>
  <c r="I929" i="121"/>
  <c r="I920" i="121"/>
  <c r="I919" i="121"/>
  <c r="I918" i="121"/>
  <c r="J914" i="121" l="1"/>
  <c r="I913" i="121"/>
  <c r="I912" i="121"/>
  <c r="I911" i="121"/>
  <c r="I910" i="121"/>
  <c r="J907" i="121"/>
  <c r="I906" i="121" l="1"/>
  <c r="J903" i="121" l="1"/>
  <c r="I900" i="121"/>
  <c r="I899" i="121"/>
  <c r="I901" i="121"/>
  <c r="I902" i="121"/>
  <c r="J896" i="121"/>
  <c r="I892" i="121"/>
  <c r="I893" i="121"/>
  <c r="I894" i="121"/>
  <c r="I895" i="121"/>
  <c r="I891" i="121"/>
  <c r="J888" i="121"/>
  <c r="I887" i="121"/>
  <c r="I886" i="121"/>
  <c r="J884" i="121" l="1"/>
  <c r="I883" i="121"/>
  <c r="J880" i="121"/>
  <c r="I879" i="121"/>
  <c r="I878" i="121"/>
  <c r="I877" i="121"/>
  <c r="I876" i="121"/>
  <c r="I875" i="121"/>
  <c r="J872" i="121" l="1"/>
  <c r="I853" i="121"/>
  <c r="I854" i="121"/>
  <c r="I855" i="121"/>
  <c r="I856" i="121"/>
  <c r="I857" i="121"/>
  <c r="I858" i="121"/>
  <c r="I859" i="121"/>
  <c r="I860" i="121"/>
  <c r="I861" i="121"/>
  <c r="I862" i="121"/>
  <c r="I863" i="121"/>
  <c r="I864" i="121"/>
  <c r="I865" i="121"/>
  <c r="I866" i="121"/>
  <c r="I867" i="121"/>
  <c r="I868" i="121"/>
  <c r="I869" i="121"/>
  <c r="I870" i="121"/>
  <c r="I871" i="121"/>
  <c r="J850" i="121" l="1"/>
  <c r="I847" i="121"/>
  <c r="I848" i="121"/>
  <c r="I849" i="121"/>
  <c r="J844" i="121" l="1"/>
  <c r="I843" i="121"/>
  <c r="I838" i="121"/>
  <c r="I839" i="121"/>
  <c r="I840" i="121"/>
  <c r="I841" i="121"/>
  <c r="I842" i="121"/>
  <c r="J835" i="121" l="1"/>
  <c r="I833" i="121"/>
  <c r="I834" i="121"/>
  <c r="J830" i="121" l="1"/>
  <c r="I826" i="121"/>
  <c r="I827" i="121"/>
  <c r="I828" i="121"/>
  <c r="I829" i="121"/>
  <c r="I818" i="121" l="1"/>
  <c r="I819" i="121"/>
  <c r="I820" i="121"/>
  <c r="I821" i="121"/>
  <c r="I822" i="121"/>
  <c r="J823" i="121"/>
  <c r="I810" i="121" l="1"/>
  <c r="I811" i="121"/>
  <c r="I812" i="121"/>
  <c r="I813" i="121"/>
  <c r="I814" i="121"/>
  <c r="J815" i="121"/>
  <c r="J807" i="121"/>
  <c r="J803" i="121"/>
  <c r="I806" i="121"/>
  <c r="I800" i="121" l="1"/>
  <c r="I801" i="121"/>
  <c r="I802" i="121"/>
  <c r="J797" i="121" l="1"/>
  <c r="I788" i="121"/>
  <c r="I789" i="121"/>
  <c r="I790" i="121"/>
  <c r="I791" i="121"/>
  <c r="I792" i="121"/>
  <c r="I793" i="121"/>
  <c r="I794" i="121"/>
  <c r="I795" i="121"/>
  <c r="I796" i="121"/>
  <c r="J785" i="121" l="1"/>
  <c r="I780" i="121"/>
  <c r="I781" i="121"/>
  <c r="I782" i="121"/>
  <c r="I783" i="121"/>
  <c r="I784" i="121"/>
  <c r="J777" i="121" l="1"/>
  <c r="I771" i="121"/>
  <c r="I772" i="121"/>
  <c r="I773" i="121"/>
  <c r="I774" i="121"/>
  <c r="I775" i="121"/>
  <c r="I776" i="121"/>
  <c r="J768" i="121" l="1"/>
  <c r="I761" i="121"/>
  <c r="I762" i="121"/>
  <c r="I763" i="121"/>
  <c r="I764" i="121"/>
  <c r="I765" i="121"/>
  <c r="I766" i="121"/>
  <c r="I767" i="121"/>
  <c r="J758" i="121" l="1"/>
  <c r="I755" i="121"/>
  <c r="I756" i="121"/>
  <c r="I757" i="121"/>
  <c r="J752" i="121" l="1"/>
  <c r="I749" i="121"/>
  <c r="I750" i="121"/>
  <c r="I751" i="121"/>
  <c r="J746" i="121"/>
  <c r="I744" i="121"/>
  <c r="I745" i="121"/>
  <c r="I743" i="121"/>
  <c r="J740" i="121" l="1"/>
  <c r="J734" i="121"/>
  <c r="I739" i="121" l="1"/>
  <c r="I737" i="121" l="1"/>
  <c r="I738" i="121"/>
  <c r="I729" i="121" l="1"/>
  <c r="I730" i="121"/>
  <c r="I731" i="121"/>
  <c r="I732" i="121"/>
  <c r="I733" i="121"/>
  <c r="J726" i="121" l="1"/>
  <c r="I721" i="121"/>
  <c r="I722" i="121"/>
  <c r="I723" i="121"/>
  <c r="I724" i="121"/>
  <c r="I725" i="121"/>
  <c r="J718" i="121"/>
  <c r="I714" i="121"/>
  <c r="I715" i="121"/>
  <c r="I716" i="121"/>
  <c r="I717" i="121"/>
  <c r="J711" i="121"/>
  <c r="I710" i="121"/>
  <c r="J707" i="121" l="1"/>
  <c r="I706" i="121"/>
  <c r="J703" i="121" l="1"/>
  <c r="I700" i="121"/>
  <c r="I701" i="121"/>
  <c r="I702" i="121"/>
  <c r="I686" i="121"/>
  <c r="J697" i="121" l="1"/>
  <c r="I685" i="121"/>
  <c r="I687" i="121"/>
  <c r="I688" i="121"/>
  <c r="I689" i="121"/>
  <c r="I690" i="121"/>
  <c r="I691" i="121"/>
  <c r="I692" i="121"/>
  <c r="I693" i="121"/>
  <c r="I694" i="121"/>
  <c r="I695" i="121"/>
  <c r="I696" i="121"/>
  <c r="J682" i="121" l="1"/>
  <c r="I675" i="121"/>
  <c r="I676" i="121"/>
  <c r="I677" i="121"/>
  <c r="I678" i="121"/>
  <c r="I679" i="121"/>
  <c r="I680" i="121"/>
  <c r="I681" i="121"/>
  <c r="J672" i="121"/>
  <c r="I671" i="121"/>
  <c r="J668" i="121"/>
  <c r="I662" i="121"/>
  <c r="I663" i="121"/>
  <c r="I664" i="121"/>
  <c r="I665" i="121"/>
  <c r="I666" i="121"/>
  <c r="I667" i="121"/>
  <c r="I661" i="121"/>
  <c r="I660" i="121"/>
  <c r="I659" i="121"/>
  <c r="I658" i="121"/>
  <c r="J655" i="121" l="1"/>
  <c r="I654" i="121"/>
  <c r="J651" i="121" l="1"/>
  <c r="I650" i="121"/>
  <c r="J647" i="121"/>
  <c r="I645" i="121"/>
  <c r="I646" i="121"/>
  <c r="I644" i="121"/>
  <c r="I639" i="121"/>
  <c r="I634" i="121" l="1"/>
  <c r="I635" i="121"/>
  <c r="I636" i="121"/>
  <c r="I637" i="121"/>
  <c r="I638" i="121"/>
  <c r="J641" i="121"/>
  <c r="J631" i="121"/>
  <c r="I630" i="121"/>
  <c r="I629" i="121"/>
  <c r="J626" i="121"/>
  <c r="I625" i="121"/>
  <c r="J622" i="121"/>
  <c r="I620" i="121" l="1"/>
  <c r="I621" i="121"/>
  <c r="I619" i="121"/>
  <c r="J616" i="121" l="1"/>
  <c r="I598" i="121"/>
  <c r="I599" i="121"/>
  <c r="I600" i="121"/>
  <c r="I601" i="121"/>
  <c r="I602" i="121"/>
  <c r="I603" i="121"/>
  <c r="I604" i="121"/>
  <c r="I605" i="121"/>
  <c r="I606" i="121"/>
  <c r="I607" i="121"/>
  <c r="I608" i="121"/>
  <c r="I609" i="121"/>
  <c r="I610" i="121"/>
  <c r="I611" i="121"/>
  <c r="I612" i="121"/>
  <c r="I613" i="121"/>
  <c r="I614" i="121"/>
  <c r="I615" i="121"/>
  <c r="J595" i="121" l="1"/>
  <c r="I591" i="121"/>
  <c r="I592" i="121"/>
  <c r="I593" i="121"/>
  <c r="I594" i="121"/>
  <c r="J588" i="121" l="1"/>
  <c r="I578" i="121"/>
  <c r="I579" i="121"/>
  <c r="I580" i="121"/>
  <c r="I581" i="121"/>
  <c r="I582" i="121"/>
  <c r="I583" i="121"/>
  <c r="I584" i="121"/>
  <c r="I585" i="121"/>
  <c r="I586" i="121"/>
  <c r="I587" i="121"/>
  <c r="I567" i="121" l="1"/>
  <c r="I568" i="121"/>
  <c r="I569" i="121"/>
  <c r="I570" i="121"/>
  <c r="I571" i="121"/>
  <c r="I572" i="121"/>
  <c r="I573" i="121"/>
  <c r="I574" i="121"/>
  <c r="J575" i="121"/>
  <c r="J564" i="121" l="1"/>
  <c r="I560" i="121"/>
  <c r="I561" i="121"/>
  <c r="I562" i="121"/>
  <c r="I563" i="121"/>
  <c r="I554" i="121" l="1"/>
  <c r="I555" i="121"/>
  <c r="I556" i="121"/>
  <c r="J557" i="121"/>
  <c r="J551" i="121" l="1"/>
  <c r="I546" i="121"/>
  <c r="I547" i="121"/>
  <c r="I548" i="121"/>
  <c r="I549" i="121"/>
  <c r="I550" i="121"/>
  <c r="J543" i="121"/>
  <c r="I542" i="121"/>
  <c r="J539" i="121"/>
  <c r="I537" i="121"/>
  <c r="I538" i="121"/>
  <c r="I531" i="121" l="1"/>
  <c r="I532" i="121"/>
  <c r="I533" i="121"/>
  <c r="J534" i="121"/>
  <c r="J528" i="121"/>
  <c r="I527" i="121"/>
  <c r="J524" i="121" l="1"/>
  <c r="I523" i="121"/>
  <c r="J520" i="121" l="1"/>
  <c r="I518" i="121" l="1"/>
  <c r="I519" i="121"/>
  <c r="J515" i="121" l="1"/>
  <c r="I509" i="121" l="1"/>
  <c r="I510" i="121"/>
  <c r="I511" i="121"/>
  <c r="I512" i="121"/>
  <c r="I513" i="121"/>
  <c r="I514" i="121"/>
  <c r="J506" i="121"/>
  <c r="I501" i="121"/>
  <c r="I502" i="121"/>
  <c r="I503" i="121"/>
  <c r="I504" i="121"/>
  <c r="I505" i="121"/>
  <c r="I494" i="121" l="1"/>
  <c r="I495" i="121"/>
  <c r="I496" i="121"/>
  <c r="I497" i="121"/>
  <c r="J498" i="121"/>
  <c r="J491" i="121"/>
  <c r="I490" i="121"/>
  <c r="I481" i="121"/>
  <c r="I482" i="121"/>
  <c r="I483" i="121"/>
  <c r="I484" i="121"/>
  <c r="I485" i="121"/>
  <c r="I486" i="121"/>
  <c r="J487" i="121"/>
  <c r="J478" i="121" l="1"/>
  <c r="I476" i="121" l="1"/>
  <c r="I477" i="121"/>
  <c r="J473" i="121"/>
  <c r="I470" i="121"/>
  <c r="I471" i="121"/>
  <c r="I472" i="121"/>
  <c r="J467" i="121"/>
  <c r="I463" i="121"/>
  <c r="I464" i="121"/>
  <c r="I465" i="121"/>
  <c r="I466" i="121"/>
  <c r="J460" i="121" l="1"/>
  <c r="I459" i="121"/>
  <c r="I458" i="121"/>
  <c r="I457" i="121"/>
  <c r="I456" i="121"/>
  <c r="J453" i="121"/>
  <c r="I448" i="121"/>
  <c r="I449" i="121"/>
  <c r="I450" i="121"/>
  <c r="I451" i="121"/>
  <c r="I452" i="121"/>
  <c r="I441" i="121" l="1"/>
  <c r="I442" i="121"/>
  <c r="I443" i="121"/>
  <c r="I444" i="121"/>
  <c r="J445" i="121"/>
  <c r="J438" i="121" l="1"/>
  <c r="I435" i="121"/>
  <c r="I436" i="121"/>
  <c r="I437" i="121"/>
  <c r="J432" i="121" l="1"/>
  <c r="I424" i="121"/>
  <c r="I425" i="121"/>
  <c r="I426" i="121"/>
  <c r="I427" i="121"/>
  <c r="I428" i="121"/>
  <c r="I429" i="121"/>
  <c r="I430" i="121"/>
  <c r="I431" i="121"/>
  <c r="J421" i="121"/>
  <c r="I418" i="121"/>
  <c r="I419" i="121"/>
  <c r="I420" i="121"/>
  <c r="J415" i="121"/>
  <c r="I414" i="121"/>
  <c r="J411" i="121" l="1"/>
  <c r="I409" i="121"/>
  <c r="I410" i="121"/>
  <c r="J406" i="121"/>
  <c r="I405" i="121"/>
  <c r="J402" i="121"/>
  <c r="I401" i="121"/>
  <c r="J398" i="121"/>
  <c r="I396" i="121"/>
  <c r="I397" i="121"/>
  <c r="I389" i="121" l="1"/>
  <c r="I390" i="121"/>
  <c r="I391" i="121"/>
  <c r="I392" i="121"/>
  <c r="J393" i="121"/>
  <c r="J386" i="121" l="1"/>
  <c r="I384" i="121" l="1"/>
  <c r="I385" i="121"/>
  <c r="J381" i="121" l="1"/>
  <c r="I378" i="121"/>
  <c r="I379" i="121"/>
  <c r="I380" i="121"/>
  <c r="J375" i="121" l="1"/>
  <c r="I370" i="121"/>
  <c r="I371" i="121"/>
  <c r="I372" i="121"/>
  <c r="I373" i="121"/>
  <c r="I374" i="121"/>
  <c r="J367" i="121"/>
  <c r="I365" i="121"/>
  <c r="I366" i="121"/>
  <c r="J362" i="121" l="1"/>
  <c r="I355" i="121"/>
  <c r="I356" i="121"/>
  <c r="I357" i="121"/>
  <c r="I358" i="121"/>
  <c r="I359" i="121"/>
  <c r="I360" i="121"/>
  <c r="I361" i="121"/>
  <c r="J352" i="121"/>
  <c r="I351" i="121"/>
  <c r="J348" i="121" l="1"/>
  <c r="I341" i="121"/>
  <c r="I342" i="121"/>
  <c r="I343" i="121"/>
  <c r="I344" i="121"/>
  <c r="I345" i="121"/>
  <c r="I346" i="121"/>
  <c r="I347" i="121"/>
  <c r="J338" i="121" l="1"/>
  <c r="I329" i="121"/>
  <c r="I330" i="121"/>
  <c r="I331" i="121"/>
  <c r="I332" i="121"/>
  <c r="I333" i="121"/>
  <c r="I334" i="121"/>
  <c r="I336" i="121"/>
  <c r="I337" i="121"/>
  <c r="I323" i="121" l="1"/>
  <c r="J326" i="121" l="1"/>
  <c r="I322" i="121" l="1"/>
  <c r="I324" i="121"/>
  <c r="I325" i="121"/>
  <c r="I310" i="121" l="1"/>
  <c r="I311" i="121"/>
  <c r="I312" i="121"/>
  <c r="I313" i="121"/>
  <c r="I314" i="121"/>
  <c r="I315" i="121"/>
  <c r="I316" i="121"/>
  <c r="I317" i="121"/>
  <c r="I318" i="121"/>
  <c r="J319" i="121"/>
  <c r="J307" i="121"/>
  <c r="I306" i="121"/>
  <c r="J303" i="121" l="1"/>
  <c r="I301" i="121"/>
  <c r="I302" i="121"/>
  <c r="I299" i="121"/>
  <c r="I300" i="121"/>
  <c r="I297" i="121"/>
  <c r="I298" i="121"/>
  <c r="J294" i="121"/>
  <c r="I292" i="121"/>
  <c r="I293" i="121"/>
  <c r="J121" i="121" l="1"/>
  <c r="I119" i="121"/>
  <c r="J289" i="121" l="1"/>
  <c r="I283" i="121"/>
  <c r="I284" i="121"/>
  <c r="I285" i="121"/>
  <c r="I286" i="121"/>
  <c r="I287" i="121"/>
  <c r="I288" i="121"/>
  <c r="J280" i="121" l="1"/>
  <c r="I271" i="121"/>
  <c r="I272" i="121"/>
  <c r="I273" i="121"/>
  <c r="I274" i="121"/>
  <c r="I275" i="121"/>
  <c r="I276" i="121"/>
  <c r="I277" i="121"/>
  <c r="I278" i="121"/>
  <c r="I279" i="121"/>
  <c r="I270" i="121"/>
  <c r="J267" i="121" l="1"/>
  <c r="I266" i="121"/>
  <c r="J263" i="121"/>
  <c r="I262" i="121" l="1"/>
  <c r="I252" i="121" l="1"/>
  <c r="I253" i="121"/>
  <c r="I254" i="121"/>
  <c r="I255" i="121"/>
  <c r="I256" i="121"/>
  <c r="I257" i="121"/>
  <c r="I258" i="121"/>
  <c r="J259" i="121"/>
  <c r="J249" i="121" l="1"/>
  <c r="I246" i="121"/>
  <c r="I247" i="121"/>
  <c r="I248" i="121"/>
  <c r="J243" i="121"/>
  <c r="I235" i="121" l="1"/>
  <c r="I236" i="121"/>
  <c r="I237" i="121"/>
  <c r="I238" i="121"/>
  <c r="I240" i="121"/>
  <c r="I241" i="121"/>
  <c r="I242" i="121"/>
  <c r="J232" i="121" l="1"/>
  <c r="I230" i="121"/>
  <c r="I231" i="121"/>
  <c r="J227" i="121" l="1"/>
  <c r="I224" i="121"/>
  <c r="I225" i="121"/>
  <c r="I226" i="121"/>
  <c r="J221" i="121" l="1"/>
  <c r="I219" i="121"/>
  <c r="I220" i="121"/>
  <c r="J216" i="121" l="1"/>
  <c r="I215" i="121"/>
  <c r="I214" i="121"/>
  <c r="I213" i="121"/>
  <c r="I212" i="121"/>
  <c r="I211" i="121"/>
  <c r="J207" i="121"/>
  <c r="I198" i="121" l="1"/>
  <c r="I199" i="121"/>
  <c r="I200" i="121"/>
  <c r="I201" i="121"/>
  <c r="I202" i="121"/>
  <c r="I203" i="121"/>
  <c r="I204" i="121"/>
  <c r="I205" i="121"/>
  <c r="I206" i="121"/>
  <c r="I193" i="121" l="1"/>
  <c r="I194" i="121"/>
  <c r="J195" i="121"/>
  <c r="J190" i="121"/>
  <c r="I185" i="121"/>
  <c r="I186" i="121"/>
  <c r="I187" i="121"/>
  <c r="I188" i="121"/>
  <c r="I189" i="121"/>
  <c r="I177" i="121" l="1"/>
  <c r="I178" i="121"/>
  <c r="I179" i="121"/>
  <c r="I180" i="121"/>
  <c r="I181" i="121"/>
  <c r="J182" i="121"/>
  <c r="J174" i="121" l="1"/>
  <c r="I165" i="121" l="1"/>
  <c r="I166" i="121"/>
  <c r="I167" i="121"/>
  <c r="I168" i="121"/>
  <c r="I169" i="121"/>
  <c r="I170" i="121"/>
  <c r="I171" i="121"/>
  <c r="I172" i="121"/>
  <c r="I173" i="121"/>
  <c r="J162" i="121"/>
  <c r="I159" i="121" l="1"/>
  <c r="I160" i="121"/>
  <c r="I161" i="121"/>
  <c r="J156" i="121" l="1"/>
  <c r="I155" i="121"/>
  <c r="J152" i="121" l="1"/>
  <c r="I149" i="121"/>
  <c r="I150" i="121"/>
  <c r="I151" i="121"/>
  <c r="J146" i="121" l="1"/>
  <c r="I142" i="121" l="1"/>
  <c r="I143" i="121"/>
  <c r="I144" i="121"/>
  <c r="I145" i="121"/>
  <c r="J139" i="121" l="1"/>
  <c r="I133" i="121"/>
  <c r="I134" i="121"/>
  <c r="I135" i="121"/>
  <c r="I136" i="121"/>
  <c r="I137" i="121"/>
  <c r="I138" i="121"/>
  <c r="J130" i="121"/>
  <c r="I124" i="121" l="1"/>
  <c r="I125" i="121"/>
  <c r="I126" i="121"/>
  <c r="I127" i="121"/>
  <c r="I128" i="121"/>
  <c r="I129" i="121"/>
  <c r="I120" i="121" l="1"/>
  <c r="I118" i="121"/>
  <c r="J115" i="121"/>
  <c r="I114" i="121"/>
  <c r="J111" i="121" l="1"/>
  <c r="I105" i="121" l="1"/>
  <c r="I106" i="121"/>
  <c r="I107" i="121"/>
  <c r="I108" i="121"/>
  <c r="I109" i="121"/>
  <c r="I110" i="121"/>
  <c r="I104" i="121"/>
  <c r="J101" i="121"/>
  <c r="I100" i="121"/>
  <c r="J97" i="121"/>
  <c r="I87" i="121"/>
  <c r="I88" i="121"/>
  <c r="I89" i="121"/>
  <c r="I90" i="121"/>
  <c r="I91" i="121"/>
  <c r="I92" i="121"/>
  <c r="I93" i="121"/>
  <c r="I94" i="121"/>
  <c r="I95" i="121"/>
  <c r="I96" i="121"/>
  <c r="J84" i="121" l="1"/>
  <c r="I79" i="121"/>
  <c r="I80" i="121"/>
  <c r="I81" i="121"/>
  <c r="I82" i="121"/>
  <c r="I83" i="121"/>
  <c r="J76" i="121" l="1"/>
  <c r="I69" i="121"/>
  <c r="I70" i="121"/>
  <c r="I71" i="121"/>
  <c r="I72" i="121"/>
  <c r="I73" i="121"/>
  <c r="I74" i="121"/>
  <c r="I75" i="121"/>
  <c r="I65" i="121"/>
  <c r="J66" i="121" l="1"/>
  <c r="I57" i="121"/>
  <c r="I58" i="121"/>
  <c r="I59" i="121"/>
  <c r="I60" i="121"/>
  <c r="I61" i="121"/>
  <c r="I62" i="121"/>
  <c r="I63" i="121"/>
  <c r="I64" i="121"/>
  <c r="J54" i="121"/>
  <c r="I44" i="121" l="1"/>
  <c r="I45" i="121"/>
  <c r="I46" i="121"/>
  <c r="I47" i="121"/>
  <c r="I48" i="121"/>
  <c r="I49" i="121"/>
  <c r="I50" i="121"/>
  <c r="I51" i="121"/>
  <c r="I52" i="121"/>
  <c r="I53" i="121"/>
  <c r="I43" i="121"/>
  <c r="J40" i="121" l="1"/>
  <c r="I39" i="121" l="1"/>
  <c r="J37" i="121"/>
  <c r="I33" i="121"/>
  <c r="I34" i="121"/>
  <c r="I35" i="121"/>
  <c r="I36" i="121"/>
  <c r="J30" i="121"/>
  <c r="I27" i="121" l="1"/>
  <c r="I28" i="121"/>
  <c r="I29" i="121"/>
  <c r="J24" i="121" l="1"/>
  <c r="I20" i="121" l="1"/>
  <c r="I21" i="121"/>
  <c r="I22" i="121"/>
  <c r="I23" i="121"/>
  <c r="J17" i="121" l="1"/>
  <c r="I3" i="121"/>
  <c r="I4" i="121"/>
  <c r="I5" i="121"/>
  <c r="I6" i="121"/>
  <c r="I7" i="121"/>
  <c r="I8" i="121"/>
  <c r="I9" i="121"/>
  <c r="I10" i="121"/>
  <c r="I11" i="121"/>
  <c r="I12" i="121"/>
  <c r="I13" i="121"/>
  <c r="I14" i="121"/>
  <c r="I15" i="121"/>
  <c r="I16" i="121"/>
  <c r="D350" i="1" l="1"/>
  <c r="C350" i="1"/>
  <c r="E350" i="1"/>
  <c r="F350" i="1"/>
  <c r="E35" i="1" l="1"/>
  <c r="B3" i="1" l="1"/>
  <c r="G3" i="1" l="1"/>
  <c r="B4" i="1" s="1"/>
  <c r="G4" i="1" l="1"/>
  <c r="B5" i="1" s="1"/>
  <c r="G5" i="1" l="1"/>
  <c r="B6" i="1" s="1"/>
  <c r="G6" i="1" l="1"/>
  <c r="B7" i="1" s="1"/>
  <c r="G7" i="1" l="1"/>
  <c r="B8" i="1" s="1"/>
  <c r="G8" i="1" l="1"/>
  <c r="B9" i="1" s="1"/>
  <c r="G9" i="1" l="1"/>
  <c r="B10" i="1" s="1"/>
  <c r="G10" i="1" l="1"/>
  <c r="B11" i="1" s="1"/>
  <c r="G11" i="1" l="1"/>
  <c r="B12" i="1" s="1"/>
  <c r="G12" i="1" l="1"/>
  <c r="B13" i="1" s="1"/>
  <c r="G13" i="1" l="1"/>
  <c r="B14" i="1" s="1"/>
  <c r="G14" i="1" l="1"/>
  <c r="B15" i="1" s="1"/>
  <c r="G15" i="1" l="1"/>
  <c r="B16" i="1" s="1"/>
  <c r="G16" i="1" l="1"/>
  <c r="B17" i="1" s="1"/>
  <c r="G17" i="1" l="1"/>
  <c r="B18" i="1" s="1"/>
  <c r="G18" i="1" l="1"/>
  <c r="B19" i="1" s="1"/>
  <c r="G19" i="1" l="1"/>
  <c r="B20" i="1" s="1"/>
  <c r="G20" i="1" l="1"/>
  <c r="B21" i="1" s="1"/>
  <c r="G21" i="1" l="1"/>
  <c r="B22" i="1" s="1"/>
  <c r="G22" i="1" l="1"/>
  <c r="B23" i="1" s="1"/>
  <c r="G23" i="1" l="1"/>
  <c r="B24" i="1" s="1"/>
  <c r="G24" i="1" l="1"/>
  <c r="B25" i="1" s="1"/>
  <c r="G25" i="1" l="1"/>
  <c r="B26" i="1" s="1"/>
  <c r="G26" i="1" l="1"/>
  <c r="B27" i="1" s="1"/>
  <c r="G27" i="1" l="1"/>
  <c r="B28" i="1" s="1"/>
  <c r="G28" i="1" l="1"/>
  <c r="B29" i="1" s="1"/>
  <c r="G29" i="1" l="1"/>
  <c r="B30" i="1" s="1"/>
  <c r="G30" i="1" l="1"/>
  <c r="B31" i="1" s="1"/>
  <c r="G31" i="1" l="1"/>
  <c r="B32" i="1" s="1"/>
  <c r="G32" i="1" l="1"/>
  <c r="B33" i="1" s="1"/>
  <c r="G33" i="1" l="1"/>
  <c r="B34" i="1" s="1"/>
  <c r="G34" i="1" l="1"/>
  <c r="B35" i="1" s="1"/>
  <c r="G35" i="1" l="1"/>
  <c r="B36" i="1" s="1"/>
  <c r="G36" i="1" l="1"/>
  <c r="B37" i="1" s="1"/>
  <c r="G37" i="1" l="1"/>
  <c r="B38" i="1" s="1"/>
  <c r="G38" i="1" l="1"/>
  <c r="B39" i="1" s="1"/>
  <c r="G39" i="1" l="1"/>
  <c r="B40" i="1" s="1"/>
  <c r="G40" i="1" l="1"/>
  <c r="B41" i="1" s="1"/>
  <c r="G41" i="1" l="1"/>
  <c r="B42" i="1" s="1"/>
  <c r="G42" i="1" l="1"/>
  <c r="B43" i="1" s="1"/>
  <c r="G43" i="1" l="1"/>
  <c r="B44" i="1" s="1"/>
  <c r="G44" i="1" l="1"/>
  <c r="B45" i="1" s="1"/>
  <c r="G45" i="1" l="1"/>
  <c r="B46" i="1" s="1"/>
  <c r="G46" i="1" l="1"/>
  <c r="B47" i="1" s="1"/>
  <c r="G47" i="1" l="1"/>
  <c r="B48" i="1" s="1"/>
  <c r="G48" i="1" l="1"/>
  <c r="B49" i="1" s="1"/>
  <c r="G49" i="1" l="1"/>
  <c r="B50" i="1" s="1"/>
  <c r="G50" i="1" l="1"/>
  <c r="B51" i="1" s="1"/>
  <c r="G51" i="1" l="1"/>
  <c r="B52" i="1" s="1"/>
  <c r="G52" i="1" l="1"/>
  <c r="B53" i="1" s="1"/>
  <c r="G53" i="1" l="1"/>
  <c r="B54" i="1" s="1"/>
  <c r="G54" i="1" l="1"/>
  <c r="B55" i="1" s="1"/>
  <c r="G55" i="1" l="1"/>
  <c r="B56" i="1" s="1"/>
  <c r="G56" i="1" l="1"/>
  <c r="B57" i="1" s="1"/>
  <c r="G57" i="1" l="1"/>
  <c r="B58" i="1" s="1"/>
  <c r="G58" i="1" l="1"/>
  <c r="B59" i="1" s="1"/>
  <c r="G59" i="1" l="1"/>
  <c r="B60" i="1" s="1"/>
  <c r="G60" i="1" l="1"/>
  <c r="B61" i="1" s="1"/>
  <c r="G61" i="1" l="1"/>
  <c r="B62" i="1" s="1"/>
  <c r="G62" i="1" l="1"/>
  <c r="B63" i="1" s="1"/>
  <c r="G63" i="1" l="1"/>
  <c r="B64" i="1" s="1"/>
  <c r="G64" i="1" l="1"/>
  <c r="B65" i="1" s="1"/>
  <c r="G65" i="1" l="1"/>
  <c r="B66" i="1" s="1"/>
  <c r="G66" i="1" l="1"/>
  <c r="B67" i="1" s="1"/>
  <c r="G67" i="1" l="1"/>
  <c r="B68" i="1" s="1"/>
  <c r="G68" i="1" l="1"/>
  <c r="B69" i="1" s="1"/>
  <c r="G69" i="1" l="1"/>
  <c r="B70" i="1" s="1"/>
  <c r="G70" i="1" l="1"/>
  <c r="B71" i="1" s="1"/>
  <c r="G71" i="1" l="1"/>
  <c r="B72" i="1" s="1"/>
  <c r="G72" i="1" l="1"/>
  <c r="B73" i="1" s="1"/>
  <c r="G73" i="1" l="1"/>
  <c r="B74" i="1" s="1"/>
  <c r="G74" i="1" l="1"/>
  <c r="B75" i="1" s="1"/>
  <c r="G75" i="1" l="1"/>
  <c r="B76" i="1" s="1"/>
  <c r="G76" i="1" l="1"/>
  <c r="B77" i="1" s="1"/>
  <c r="G77" i="1" l="1"/>
  <c r="B78" i="1" s="1"/>
  <c r="G78" i="1" l="1"/>
  <c r="B79" i="1" s="1"/>
  <c r="G79" i="1" l="1"/>
  <c r="B80" i="1" s="1"/>
  <c r="G80" i="1" l="1"/>
  <c r="B81" i="1" s="1"/>
  <c r="G81" i="1" l="1"/>
  <c r="B82" i="1" s="1"/>
  <c r="G82" i="1" l="1"/>
  <c r="B83" i="1" s="1"/>
  <c r="G83" i="1" l="1"/>
  <c r="B84" i="1" s="1"/>
  <c r="G84" i="1" l="1"/>
  <c r="B85" i="1" s="1"/>
  <c r="G85" i="1" l="1"/>
  <c r="B86" i="1" s="1"/>
  <c r="G86" i="1" l="1"/>
  <c r="B87" i="1" s="1"/>
  <c r="G87" i="1" l="1"/>
  <c r="B88" i="1" s="1"/>
  <c r="G88" i="1" l="1"/>
  <c r="B89" i="1" s="1"/>
  <c r="G89" i="1" l="1"/>
  <c r="B90" i="1" s="1"/>
  <c r="G90" i="1" l="1"/>
  <c r="B91" i="1" s="1"/>
  <c r="G91" i="1" l="1"/>
  <c r="B92" i="1" s="1"/>
  <c r="G92" i="1" l="1"/>
  <c r="B93" i="1" s="1"/>
  <c r="G93" i="1" l="1"/>
  <c r="B94" i="1" s="1"/>
  <c r="G94" i="1" l="1"/>
  <c r="B95" i="1" s="1"/>
  <c r="G95" i="1" l="1"/>
  <c r="B96" i="1" s="1"/>
  <c r="G96" i="1" l="1"/>
  <c r="B97" i="1" s="1"/>
  <c r="G97" i="1" l="1"/>
  <c r="B98" i="1" s="1"/>
  <c r="G98" i="1" l="1"/>
  <c r="B99" i="1" s="1"/>
  <c r="G99" i="1" l="1"/>
  <c r="B100" i="1" s="1"/>
  <c r="G100" i="1" l="1"/>
  <c r="B101" i="1" s="1"/>
  <c r="G101" i="1" l="1"/>
  <c r="B102" i="1" s="1"/>
  <c r="G102" i="1" l="1"/>
  <c r="B103" i="1" s="1"/>
  <c r="G103" i="1" l="1"/>
  <c r="B104" i="1" s="1"/>
  <c r="G104" i="1" l="1"/>
  <c r="B105" i="1" s="1"/>
  <c r="G105" i="1" l="1"/>
  <c r="B106" i="1" s="1"/>
  <c r="G106" i="1" l="1"/>
  <c r="B107" i="1" s="1"/>
  <c r="G107" i="1" l="1"/>
  <c r="B108" i="1" s="1"/>
  <c r="G108" i="1" l="1"/>
  <c r="B109" i="1" s="1"/>
  <c r="G109" i="1" l="1"/>
  <c r="B110" i="1" s="1"/>
  <c r="G110" i="1" l="1"/>
  <c r="B111" i="1" s="1"/>
  <c r="G111" i="1" l="1"/>
  <c r="B112" i="1" s="1"/>
  <c r="G112" i="1" l="1"/>
  <c r="B113" i="1" s="1"/>
  <c r="G113" i="1" l="1"/>
  <c r="B114" i="1" s="1"/>
  <c r="G114" i="1" l="1"/>
  <c r="B115" i="1" s="1"/>
  <c r="G115" i="1" l="1"/>
  <c r="B116" i="1" s="1"/>
  <c r="G116" i="1" l="1"/>
  <c r="B117" i="1" s="1"/>
  <c r="G117" i="1" l="1"/>
  <c r="B118" i="1" s="1"/>
  <c r="G118" i="1" l="1"/>
  <c r="B119" i="1" s="1"/>
  <c r="G119" i="1" l="1"/>
  <c r="B120" i="1" s="1"/>
  <c r="G120" i="1" l="1"/>
  <c r="B121" i="1" s="1"/>
  <c r="G121" i="1" l="1"/>
  <c r="B122" i="1" s="1"/>
  <c r="G122" i="1" l="1"/>
  <c r="B123" i="1" s="1"/>
  <c r="G123" i="1" l="1"/>
  <c r="B124" i="1" s="1"/>
  <c r="G124" i="1" l="1"/>
  <c r="B125" i="1" s="1"/>
  <c r="G125" i="1" l="1"/>
  <c r="B126" i="1" s="1"/>
  <c r="G126" i="1" l="1"/>
  <c r="B127" i="1" s="1"/>
  <c r="G127" i="1" l="1"/>
  <c r="B128" i="1" s="1"/>
  <c r="G128" i="1" l="1"/>
  <c r="B129" i="1" s="1"/>
  <c r="G129" i="1" l="1"/>
  <c r="B130" i="1" s="1"/>
  <c r="G130" i="1" l="1"/>
  <c r="B131" i="1" s="1"/>
  <c r="G131" i="1" l="1"/>
  <c r="B132" i="1" s="1"/>
  <c r="G132" i="1" l="1"/>
  <c r="B133" i="1" s="1"/>
  <c r="G133" i="1" l="1"/>
  <c r="B134" i="1" s="1"/>
  <c r="G134" i="1" l="1"/>
  <c r="B135" i="1" s="1"/>
  <c r="G135" i="1" l="1"/>
  <c r="B136" i="1" s="1"/>
  <c r="G136" i="1" l="1"/>
  <c r="B137" i="1" s="1"/>
  <c r="G137" i="1" l="1"/>
  <c r="B138" i="1" s="1"/>
  <c r="G138" i="1" l="1"/>
  <c r="B139" i="1" s="1"/>
  <c r="G139" i="1" l="1"/>
  <c r="B140" i="1" s="1"/>
  <c r="G140" i="1" l="1"/>
  <c r="B141" i="1" s="1"/>
  <c r="G141" i="1" l="1"/>
  <c r="B142" i="1" s="1"/>
  <c r="G142" i="1" l="1"/>
  <c r="B143" i="1" s="1"/>
  <c r="G143" i="1" l="1"/>
  <c r="B144" i="1" s="1"/>
  <c r="G144" i="1" l="1"/>
  <c r="B145" i="1" s="1"/>
  <c r="G145" i="1" l="1"/>
  <c r="B146" i="1" s="1"/>
  <c r="G146" i="1" l="1"/>
  <c r="B147" i="1" s="1"/>
  <c r="G147" i="1" l="1"/>
  <c r="B148" i="1" s="1"/>
  <c r="G148" i="1" l="1"/>
  <c r="B149" i="1" s="1"/>
  <c r="G149" i="1" l="1"/>
  <c r="B150" i="1" s="1"/>
  <c r="G150" i="1" l="1"/>
  <c r="B151" i="1" s="1"/>
  <c r="G151" i="1" l="1"/>
  <c r="B152" i="1" s="1"/>
  <c r="G152" i="1" l="1"/>
  <c r="B153" i="1" s="1"/>
  <c r="G153" i="1" l="1"/>
  <c r="B154" i="1" s="1"/>
  <c r="G154" i="1" l="1"/>
  <c r="B155" i="1" s="1"/>
  <c r="G155" i="1" l="1"/>
  <c r="B156" i="1" s="1"/>
  <c r="G156" i="1" l="1"/>
  <c r="B157" i="1" s="1"/>
  <c r="G157" i="1" l="1"/>
  <c r="B158" i="1" s="1"/>
  <c r="G158" i="1" l="1"/>
  <c r="B159" i="1" s="1"/>
  <c r="G159" i="1" l="1"/>
  <c r="B160" i="1" s="1"/>
  <c r="G160" i="1" l="1"/>
  <c r="B161" i="1" s="1"/>
  <c r="G161" i="1" l="1"/>
  <c r="B162" i="1" s="1"/>
  <c r="G162" i="1" l="1"/>
  <c r="B163" i="1" s="1"/>
  <c r="G163" i="1" l="1"/>
  <c r="B164" i="1" s="1"/>
  <c r="G164" i="1" l="1"/>
  <c r="B165" i="1" s="1"/>
  <c r="G165" i="1" l="1"/>
  <c r="B166" i="1" s="1"/>
  <c r="G166" i="1" l="1"/>
  <c r="B167" i="1" s="1"/>
  <c r="G167" i="1" l="1"/>
  <c r="B168" i="1" s="1"/>
  <c r="G168" i="1" l="1"/>
  <c r="B169" i="1" s="1"/>
  <c r="G169" i="1" l="1"/>
  <c r="B170" i="1" s="1"/>
  <c r="G170" i="1" l="1"/>
  <c r="B171" i="1" s="1"/>
  <c r="G171" i="1" l="1"/>
  <c r="B172" i="1" s="1"/>
  <c r="G172" i="1" l="1"/>
  <c r="B173" i="1" s="1"/>
  <c r="G173" i="1" l="1"/>
  <c r="B174" i="1" s="1"/>
  <c r="G174" i="1" l="1"/>
  <c r="B175" i="1" s="1"/>
  <c r="G175" i="1" l="1"/>
  <c r="B176" i="1" s="1"/>
  <c r="G176" i="1" l="1"/>
  <c r="B177" i="1" s="1"/>
  <c r="G177" i="1" l="1"/>
  <c r="B178" i="1" s="1"/>
  <c r="G178" i="1" l="1"/>
  <c r="B179" i="1" s="1"/>
  <c r="G179" i="1" l="1"/>
  <c r="B180" i="1" s="1"/>
  <c r="G180" i="1" l="1"/>
  <c r="B181" i="1" s="1"/>
  <c r="G181" i="1" l="1"/>
  <c r="B182" i="1" s="1"/>
  <c r="G182" i="1" l="1"/>
  <c r="B183" i="1" s="1"/>
  <c r="G183" i="1" l="1"/>
  <c r="B184" i="1" s="1"/>
  <c r="G184" i="1" l="1"/>
  <c r="B185" i="1" s="1"/>
  <c r="G185" i="1" l="1"/>
  <c r="B186" i="1" s="1"/>
  <c r="G186" i="1" l="1"/>
  <c r="B187" i="1" s="1"/>
  <c r="G187" i="1" l="1"/>
  <c r="B188" i="1" s="1"/>
  <c r="G188" i="1" l="1"/>
  <c r="B189" i="1" s="1"/>
  <c r="G189" i="1" l="1"/>
  <c r="B190" i="1" s="1"/>
  <c r="G190" i="1" l="1"/>
  <c r="B191" i="1" s="1"/>
  <c r="G191" i="1" l="1"/>
  <c r="B192" i="1" s="1"/>
  <c r="G192" i="1" l="1"/>
  <c r="B193" i="1" s="1"/>
  <c r="G193" i="1" l="1"/>
  <c r="B194" i="1" s="1"/>
  <c r="G194" i="1" l="1"/>
  <c r="B195" i="1" s="1"/>
  <c r="G195" i="1" l="1"/>
  <c r="B196" i="1" s="1"/>
  <c r="G196" i="1" l="1"/>
  <c r="B197" i="1" s="1"/>
  <c r="G197" i="1" l="1"/>
  <c r="B198" i="1" s="1"/>
  <c r="G198" i="1" l="1"/>
  <c r="B199" i="1" s="1"/>
  <c r="G199" i="1" l="1"/>
  <c r="B200" i="1" s="1"/>
  <c r="G200" i="1" l="1"/>
  <c r="B201" i="1" s="1"/>
  <c r="G201" i="1" l="1"/>
  <c r="B202" i="1" s="1"/>
  <c r="G202" i="1" l="1"/>
  <c r="B203" i="1" s="1"/>
  <c r="G203" i="1" l="1"/>
  <c r="B204" i="1" s="1"/>
  <c r="G204" i="1" l="1"/>
  <c r="B205" i="1" s="1"/>
  <c r="G205" i="1" l="1"/>
  <c r="B206" i="1" s="1"/>
  <c r="G206" i="1" l="1"/>
  <c r="B207" i="1" s="1"/>
  <c r="G207" i="1" l="1"/>
  <c r="B208" i="1" s="1"/>
  <c r="G208" i="1" l="1"/>
  <c r="B209" i="1" s="1"/>
  <c r="G209" i="1" l="1"/>
  <c r="B210" i="1" s="1"/>
  <c r="G210" i="1" l="1"/>
  <c r="B211" i="1" s="1"/>
  <c r="G211" i="1" l="1"/>
  <c r="B212" i="1" s="1"/>
  <c r="G212" i="1" l="1"/>
  <c r="B213" i="1" s="1"/>
  <c r="G213" i="1" l="1"/>
  <c r="B214" i="1" s="1"/>
  <c r="G214" i="1" s="1"/>
  <c r="B215" i="1" s="1"/>
  <c r="G215" i="1" l="1"/>
  <c r="B216" i="1" s="1"/>
  <c r="G216" i="1" l="1"/>
  <c r="B217" i="1" s="1"/>
  <c r="G217" i="1" l="1"/>
  <c r="B218" i="1" s="1"/>
  <c r="G218" i="1" l="1"/>
  <c r="B219" i="1" s="1"/>
  <c r="G219" i="1" l="1"/>
  <c r="B220" i="1" s="1"/>
  <c r="G220" i="1" l="1"/>
  <c r="B221" i="1" s="1"/>
  <c r="G221" i="1" l="1"/>
  <c r="B222" i="1" s="1"/>
  <c r="G222" i="1" l="1"/>
  <c r="B223" i="1" s="1"/>
  <c r="G223" i="1" l="1"/>
  <c r="B224" i="1" s="1"/>
  <c r="G224" i="1" l="1"/>
  <c r="B225" i="1" s="1"/>
  <c r="G225" i="1" l="1"/>
  <c r="B226" i="1" s="1"/>
  <c r="G226" i="1" l="1"/>
  <c r="B227" i="1" s="1"/>
  <c r="G227" i="1" l="1"/>
  <c r="B228" i="1" s="1"/>
  <c r="G228" i="1" l="1"/>
  <c r="B229" i="1" s="1"/>
  <c r="G229" i="1" l="1"/>
  <c r="B230" i="1" s="1"/>
  <c r="G230" i="1" l="1"/>
  <c r="B231" i="1" s="1"/>
  <c r="G231" i="1" l="1"/>
  <c r="B232" i="1" s="1"/>
  <c r="G232" i="1" l="1"/>
  <c r="B233" i="1" s="1"/>
  <c r="G233" i="1" l="1"/>
  <c r="B234" i="1" s="1"/>
  <c r="G234" i="1" l="1"/>
  <c r="B235" i="1" s="1"/>
  <c r="G235" i="1" l="1"/>
  <c r="B236" i="1" s="1"/>
  <c r="G236" i="1" l="1"/>
  <c r="B237" i="1" s="1"/>
  <c r="G237" i="1" l="1"/>
  <c r="B238" i="1" s="1"/>
  <c r="G238" i="1" l="1"/>
  <c r="B239" i="1" s="1"/>
  <c r="G239" i="1" l="1"/>
  <c r="B240" i="1" s="1"/>
  <c r="G240" i="1" l="1"/>
  <c r="B241" i="1" s="1"/>
  <c r="G241" i="1" l="1"/>
  <c r="B242" i="1" s="1"/>
  <c r="G242" i="1" l="1"/>
  <c r="B243" i="1" s="1"/>
  <c r="G243" i="1" l="1"/>
  <c r="B244" i="1" s="1"/>
  <c r="G244" i="1" l="1"/>
  <c r="B245" i="1" s="1"/>
  <c r="G245" i="1" l="1"/>
  <c r="B246" i="1" s="1"/>
  <c r="G246" i="1" l="1"/>
  <c r="B247" i="1" s="1"/>
  <c r="G247" i="1" l="1"/>
  <c r="B248" i="1" s="1"/>
  <c r="G248" i="1" l="1"/>
  <c r="B249" i="1" s="1"/>
  <c r="G249" i="1" l="1"/>
  <c r="B250" i="1" s="1"/>
  <c r="G250" i="1" l="1"/>
  <c r="B251" i="1" s="1"/>
  <c r="G251" i="1" l="1"/>
  <c r="B252" i="1" s="1"/>
  <c r="G252" i="1" l="1"/>
  <c r="B253" i="1" s="1"/>
  <c r="G253" i="1" l="1"/>
  <c r="B254" i="1" s="1"/>
  <c r="G254" i="1" l="1"/>
  <c r="B255" i="1" s="1"/>
  <c r="G255" i="1" l="1"/>
  <c r="B256" i="1" s="1"/>
  <c r="G256" i="1" l="1"/>
  <c r="B257" i="1" s="1"/>
  <c r="G257" i="1" l="1"/>
  <c r="B258" i="1" s="1"/>
  <c r="G258" i="1" l="1"/>
  <c r="B259" i="1" s="1"/>
  <c r="G259" i="1" l="1"/>
  <c r="B260" i="1" s="1"/>
  <c r="G260" i="1" l="1"/>
  <c r="B261" i="1" s="1"/>
  <c r="G261" i="1" l="1"/>
  <c r="B262" i="1" s="1"/>
  <c r="G262" i="1" l="1"/>
  <c r="B263" i="1" s="1"/>
  <c r="G263" i="1" l="1"/>
  <c r="B264" i="1" s="1"/>
  <c r="G264" i="1" l="1"/>
  <c r="B265" i="1" s="1"/>
  <c r="G265" i="1" l="1"/>
  <c r="B266" i="1" s="1"/>
  <c r="G266" i="1" l="1"/>
  <c r="B267" i="1" s="1"/>
  <c r="G267" i="1" l="1"/>
  <c r="B268" i="1" s="1"/>
  <c r="G268" i="1" l="1"/>
  <c r="B269" i="1" s="1"/>
  <c r="G269" i="1" l="1"/>
  <c r="B270" i="1" s="1"/>
  <c r="G270" i="1" l="1"/>
  <c r="B271" i="1" s="1"/>
  <c r="G271" i="1" l="1"/>
  <c r="B272" i="1" s="1"/>
  <c r="G272" i="1" l="1"/>
  <c r="B273" i="1" s="1"/>
  <c r="G273" i="1" l="1"/>
  <c r="B274" i="1" s="1"/>
  <c r="G274" i="1" l="1"/>
  <c r="B275" i="1" s="1"/>
  <c r="G275" i="1" l="1"/>
  <c r="B276" i="1" s="1"/>
  <c r="G276" i="1" l="1"/>
  <c r="B277" i="1" s="1"/>
  <c r="G277" i="1" l="1"/>
  <c r="B278" i="1" s="1"/>
  <c r="G278" i="1" l="1"/>
  <c r="B279" i="1" s="1"/>
  <c r="G279" i="1" l="1"/>
  <c r="B280" i="1" s="1"/>
  <c r="G280" i="1" l="1"/>
  <c r="B281" i="1" s="1"/>
  <c r="G281" i="1" l="1"/>
  <c r="B282" i="1" s="1"/>
  <c r="G282" i="1" l="1"/>
  <c r="B283" i="1" s="1"/>
  <c r="G283" i="1" l="1"/>
  <c r="B284" i="1" s="1"/>
  <c r="G284" i="1" l="1"/>
  <c r="B285" i="1" s="1"/>
  <c r="G285" i="1" l="1"/>
  <c r="B286" i="1" s="1"/>
  <c r="G286" i="1" l="1"/>
  <c r="B287" i="1" s="1"/>
  <c r="G287" i="1" l="1"/>
  <c r="B288" i="1" s="1"/>
  <c r="G288" i="1" l="1"/>
  <c r="B289" i="1" s="1"/>
  <c r="G289" i="1" l="1"/>
  <c r="B290" i="1" s="1"/>
  <c r="G290" i="1" l="1"/>
  <c r="B291" i="1" s="1"/>
  <c r="G291" i="1" l="1"/>
  <c r="B292" i="1" s="1"/>
  <c r="G292" i="1" l="1"/>
  <c r="B293" i="1" s="1"/>
  <c r="G293" i="1" l="1"/>
  <c r="B294" i="1" s="1"/>
  <c r="G294" i="1" l="1"/>
  <c r="B295" i="1" s="1"/>
  <c r="G295" i="1" l="1"/>
  <c r="B296" i="1" s="1"/>
  <c r="G296" i="1" l="1"/>
  <c r="B297" i="1" s="1"/>
  <c r="G297" i="1" l="1"/>
  <c r="B298" i="1" s="1"/>
  <c r="G298" i="1" l="1"/>
  <c r="B299" i="1" s="1"/>
  <c r="G299" i="1" l="1"/>
  <c r="B300" i="1" s="1"/>
  <c r="G300" i="1" l="1"/>
  <c r="B301" i="1" s="1"/>
  <c r="G301" i="1" l="1"/>
  <c r="B302" i="1" s="1"/>
  <c r="G302" i="1" l="1"/>
  <c r="B303" i="1" s="1"/>
  <c r="G303" i="1" l="1"/>
  <c r="B304" i="1" s="1"/>
  <c r="G304" i="1" l="1"/>
  <c r="B305" i="1" s="1"/>
  <c r="G305" i="1" l="1"/>
  <c r="B306" i="1" s="1"/>
  <c r="G306" i="1" l="1"/>
  <c r="B307" i="1" s="1"/>
  <c r="G307" i="1" l="1"/>
  <c r="B308" i="1" s="1"/>
  <c r="G308" i="1" l="1"/>
  <c r="B309" i="1" s="1"/>
  <c r="G309" i="1" l="1"/>
  <c r="B310" i="1" s="1"/>
  <c r="G310" i="1" l="1"/>
  <c r="B311" i="1" s="1"/>
  <c r="G311" i="1" l="1"/>
  <c r="B312" i="1" s="1"/>
  <c r="G312" i="1" l="1"/>
  <c r="B313" i="1" s="1"/>
  <c r="G313" i="1" l="1"/>
  <c r="B314" i="1" s="1"/>
  <c r="G314" i="1" l="1"/>
  <c r="B315" i="1" s="1"/>
  <c r="G315" i="1" l="1"/>
  <c r="B316" i="1" s="1"/>
  <c r="G316" i="1" l="1"/>
  <c r="B317" i="1" s="1"/>
  <c r="G317" i="1" l="1"/>
  <c r="B318" i="1" s="1"/>
  <c r="G318" i="1" l="1"/>
  <c r="B319" i="1" s="1"/>
  <c r="G319" i="1" l="1"/>
  <c r="B320" i="1" s="1"/>
  <c r="G320" i="1" l="1"/>
  <c r="B321" i="1" s="1"/>
  <c r="G321" i="1" l="1"/>
  <c r="B322" i="1" s="1"/>
  <c r="G322" i="1" l="1"/>
  <c r="B323" i="1" s="1"/>
  <c r="G323" i="1" l="1"/>
  <c r="B324" i="1" s="1"/>
  <c r="G324" i="1" l="1"/>
  <c r="B325" i="1" s="1"/>
  <c r="G325" i="1" l="1"/>
  <c r="B326" i="1" s="1"/>
  <c r="G326" i="1" l="1"/>
  <c r="B327" i="1" s="1"/>
  <c r="G327" i="1" l="1"/>
  <c r="B328" i="1" s="1"/>
  <c r="G328" i="1" l="1"/>
  <c r="B329" i="1" s="1"/>
  <c r="G329" i="1" l="1"/>
  <c r="B330" i="1" s="1"/>
  <c r="G330" i="1" l="1"/>
  <c r="B331" i="1" s="1"/>
  <c r="G331" i="1" l="1"/>
  <c r="B332" i="1" s="1"/>
  <c r="G332" i="1" l="1"/>
  <c r="B333" i="1" s="1"/>
  <c r="G333" i="1" l="1"/>
  <c r="B334" i="1" s="1"/>
  <c r="G334" i="1" l="1"/>
  <c r="B335" i="1" s="1"/>
  <c r="G335" i="1" l="1"/>
  <c r="B336" i="1" s="1"/>
  <c r="G336" i="1" l="1"/>
  <c r="B337" i="1" s="1"/>
  <c r="G337" i="1" l="1"/>
  <c r="B338" i="1" s="1"/>
  <c r="G338" i="1" l="1"/>
  <c r="B339" i="1" s="1"/>
  <c r="G339" i="1" l="1"/>
  <c r="B340" i="1" s="1"/>
  <c r="G340" i="1" l="1"/>
  <c r="B341" i="1" s="1"/>
  <c r="G341" i="1" l="1"/>
  <c r="B342" i="1" s="1"/>
  <c r="G342" i="1" l="1"/>
  <c r="B343" i="1" s="1"/>
  <c r="G343" i="1" l="1"/>
  <c r="B344" i="1" s="1"/>
  <c r="G344" i="1" l="1"/>
  <c r="B345" i="1" s="1"/>
  <c r="G345" i="1" l="1"/>
  <c r="B346" i="1" s="1"/>
  <c r="G346" i="1" l="1"/>
  <c r="B347" i="1" s="1"/>
  <c r="G347" i="1" l="1"/>
  <c r="B348" i="1" s="1"/>
  <c r="G348" i="1" l="1"/>
  <c r="B349" i="1" s="1"/>
  <c r="G349" i="1" l="1"/>
  <c r="B350" i="1" s="1"/>
  <c r="G350" i="1" l="1"/>
  <c r="B351" i="1" s="1"/>
  <c r="G351" i="1" l="1"/>
  <c r="B352" i="1" s="1"/>
  <c r="G352" i="1" l="1"/>
  <c r="B353" i="1" s="1"/>
  <c r="G353" i="1" l="1"/>
  <c r="B354" i="1" s="1"/>
  <c r="G354" i="1" l="1"/>
  <c r="B355" i="1" s="1"/>
  <c r="G355" i="1" l="1"/>
  <c r="B356" i="1" s="1"/>
  <c r="G356" i="1" l="1"/>
  <c r="B357" i="1" s="1"/>
  <c r="G357" i="1" l="1"/>
  <c r="B358" i="1" s="1"/>
  <c r="G358" i="1" l="1"/>
  <c r="B359" i="1" s="1"/>
  <c r="G359" i="1" l="1"/>
  <c r="B360" i="1" s="1"/>
  <c r="G360" i="1" l="1"/>
  <c r="B361" i="1" s="1"/>
  <c r="G361" i="1" l="1"/>
  <c r="B362" i="1" s="1"/>
  <c r="G362" i="1" l="1"/>
  <c r="B363" i="1" s="1"/>
  <c r="G363" i="1" l="1"/>
  <c r="B364" i="1" s="1"/>
  <c r="G364" i="1" l="1"/>
  <c r="B365" i="1" s="1"/>
  <c r="G365" i="1" l="1"/>
  <c r="B366" i="1" s="1"/>
  <c r="G366" i="1" l="1"/>
  <c r="B367" i="1" s="1"/>
  <c r="G367" i="1" l="1"/>
  <c r="B368" i="1" s="1"/>
  <c r="G368" i="1" l="1"/>
  <c r="B369" i="1" s="1"/>
  <c r="G369" i="1" l="1"/>
  <c r="B370" i="1" s="1"/>
  <c r="G370" i="1" l="1"/>
  <c r="B371" i="1" s="1"/>
  <c r="G371" i="1" l="1"/>
  <c r="B372" i="1" s="1"/>
  <c r="G372" i="1" l="1"/>
  <c r="B373" i="1" s="1"/>
  <c r="G373" i="1" l="1"/>
  <c r="B374" i="1" s="1"/>
  <c r="G374" i="1" l="1"/>
  <c r="B375" i="1" s="1"/>
  <c r="G375" i="1" l="1"/>
  <c r="B376" i="1" s="1"/>
  <c r="G376" i="1" l="1"/>
  <c r="B377" i="1" s="1"/>
  <c r="G377" i="1" l="1"/>
  <c r="B378" i="1" s="1"/>
  <c r="G378" i="1" l="1"/>
  <c r="B379" i="1" s="1"/>
  <c r="G379" i="1" l="1"/>
  <c r="B380" i="1" s="1"/>
  <c r="G380" i="1" l="1"/>
  <c r="B381" i="1" s="1"/>
  <c r="G381" i="1" l="1"/>
  <c r="B382" i="1" s="1"/>
  <c r="G382" i="1" l="1"/>
  <c r="B383" i="1" s="1"/>
  <c r="G383" i="1" l="1"/>
  <c r="B384" i="1" s="1"/>
  <c r="G384" i="1" l="1"/>
  <c r="B385" i="1" s="1"/>
  <c r="G385" i="1" l="1"/>
  <c r="B386" i="1" s="1"/>
  <c r="G386" i="1" l="1"/>
  <c r="B387" i="1" s="1"/>
  <c r="G387" i="1" l="1"/>
  <c r="B388" i="1" s="1"/>
  <c r="G388" i="1" l="1"/>
  <c r="B389" i="1" s="1"/>
  <c r="G389" i="1" l="1"/>
  <c r="B390" i="1" s="1"/>
  <c r="G390" i="1" l="1"/>
  <c r="B391" i="1" s="1"/>
  <c r="G391" i="1" l="1"/>
  <c r="B392" i="1" s="1"/>
  <c r="G392" i="1" l="1"/>
  <c r="B393" i="1" s="1"/>
  <c r="G393" i="1" l="1"/>
  <c r="B394" i="1" s="1"/>
  <c r="G394" i="1" l="1"/>
  <c r="B395" i="1" s="1"/>
  <c r="G395" i="1" l="1"/>
  <c r="B396" i="1" s="1"/>
  <c r="G396" i="1" l="1"/>
  <c r="B397" i="1" s="1"/>
  <c r="G397" i="1" l="1"/>
  <c r="B398" i="1" s="1"/>
  <c r="G398" i="1" l="1"/>
  <c r="B399" i="1" s="1"/>
  <c r="G399" i="1" l="1"/>
  <c r="B400" i="1" s="1"/>
  <c r="G400" i="1" l="1"/>
  <c r="B401" i="1" s="1"/>
  <c r="G401" i="1" l="1"/>
  <c r="B402" i="1" s="1"/>
  <c r="G402" i="1" l="1"/>
  <c r="B403" i="1" s="1"/>
  <c r="G403" i="1" l="1"/>
  <c r="B404" i="1" s="1"/>
  <c r="G404" i="1" l="1"/>
  <c r="B405" i="1" s="1"/>
  <c r="G405" i="1" l="1"/>
  <c r="B406" i="1" s="1"/>
  <c r="G406" i="1" l="1"/>
  <c r="B407" i="1" s="1"/>
  <c r="G407" i="1" l="1"/>
  <c r="B408" i="1" s="1"/>
  <c r="G408" i="1" l="1"/>
  <c r="B409" i="1" s="1"/>
  <c r="G409" i="1" l="1"/>
  <c r="B410" i="1" s="1"/>
  <c r="G410" i="1" l="1"/>
  <c r="B411" i="1" s="1"/>
  <c r="G411" i="1" l="1"/>
  <c r="B412" i="1" s="1"/>
  <c r="G412" i="1" l="1"/>
  <c r="B413" i="1" s="1"/>
  <c r="G413" i="1" l="1"/>
  <c r="B414" i="1" s="1"/>
  <c r="G414" i="1" l="1"/>
  <c r="B415" i="1" s="1"/>
  <c r="G415" i="1" l="1"/>
  <c r="B416" i="1" s="1"/>
  <c r="G416" i="1" l="1"/>
  <c r="B417" i="1" s="1"/>
  <c r="G417" i="1" l="1"/>
  <c r="B418" i="1" s="1"/>
  <c r="G418" i="1" l="1"/>
  <c r="B419" i="1" s="1"/>
  <c r="G419" i="1" l="1"/>
  <c r="B420" i="1" s="1"/>
  <c r="G420" i="1" l="1"/>
  <c r="B421" i="1" s="1"/>
  <c r="G421" i="1" l="1"/>
  <c r="B422" i="1" s="1"/>
  <c r="G422" i="1" l="1"/>
  <c r="B423" i="1" s="1"/>
  <c r="G423" i="1" l="1"/>
  <c r="B424" i="1" s="1"/>
  <c r="G424" i="1" l="1"/>
  <c r="B425" i="1" s="1"/>
  <c r="G425" i="1" l="1"/>
  <c r="B426" i="1" s="1"/>
  <c r="G426" i="1" l="1"/>
  <c r="B427" i="1" s="1"/>
  <c r="G427" i="1" l="1"/>
  <c r="B428" i="1" s="1"/>
  <c r="G428" i="1" l="1"/>
  <c r="B429" i="1" s="1"/>
  <c r="G429" i="1" l="1"/>
  <c r="B430" i="1" s="1"/>
  <c r="G430" i="1" l="1"/>
  <c r="B431" i="1" s="1"/>
  <c r="G431" i="1" l="1"/>
  <c r="B432" i="1" s="1"/>
  <c r="G432" i="1" l="1"/>
  <c r="B433" i="1" s="1"/>
  <c r="G433" i="1" l="1"/>
  <c r="B434" i="1" s="1"/>
  <c r="G434" i="1" l="1"/>
  <c r="B435" i="1" s="1"/>
  <c r="G435" i="1" l="1"/>
  <c r="B436" i="1" s="1"/>
  <c r="G436" i="1" l="1"/>
  <c r="B437" i="1" s="1"/>
  <c r="G437" i="1" l="1"/>
  <c r="B438" i="1" s="1"/>
  <c r="G438" i="1" l="1"/>
  <c r="B439" i="1" s="1"/>
  <c r="G439" i="1" l="1"/>
  <c r="B440" i="1" s="1"/>
  <c r="G440" i="1" l="1"/>
  <c r="B441" i="1" s="1"/>
  <c r="G441" i="1" l="1"/>
  <c r="B442" i="1" s="1"/>
  <c r="G442" i="1" l="1"/>
  <c r="B443" i="1" s="1"/>
  <c r="G443" i="1" l="1"/>
  <c r="B444" i="1" s="1"/>
  <c r="G444" i="1" l="1"/>
  <c r="B445" i="1" s="1"/>
  <c r="G445" i="1" l="1"/>
  <c r="B446" i="1" s="1"/>
  <c r="G446" i="1" l="1"/>
  <c r="B447" i="1" s="1"/>
  <c r="G447" i="1" l="1"/>
  <c r="B448" i="1" s="1"/>
  <c r="G448" i="1" l="1"/>
  <c r="B449" i="1" s="1"/>
  <c r="G449" i="1" l="1"/>
  <c r="B450" i="1" s="1"/>
  <c r="G450" i="1" l="1"/>
  <c r="B451" i="1" s="1"/>
  <c r="G451" i="1" l="1"/>
  <c r="B452" i="1" s="1"/>
  <c r="G452" i="1" l="1"/>
  <c r="B453" i="1" s="1"/>
  <c r="G453" i="1" l="1"/>
  <c r="B454" i="1" s="1"/>
  <c r="G454" i="1" l="1"/>
  <c r="B455" i="1" s="1"/>
  <c r="G455" i="1" l="1"/>
  <c r="B456" i="1" s="1"/>
  <c r="G456" i="1" l="1"/>
  <c r="B457" i="1" s="1"/>
  <c r="G457" i="1" l="1"/>
  <c r="B458" i="1" s="1"/>
  <c r="G458" i="1" l="1"/>
  <c r="B459" i="1" s="1"/>
  <c r="G459" i="1" l="1"/>
  <c r="B460" i="1" s="1"/>
  <c r="G460" i="1" l="1"/>
  <c r="B461" i="1" s="1"/>
  <c r="G461" i="1" l="1"/>
  <c r="B462" i="1" s="1"/>
  <c r="G462" i="1" l="1"/>
  <c r="B463" i="1" s="1"/>
  <c r="G463" i="1" l="1"/>
  <c r="B464" i="1" s="1"/>
  <c r="G464" i="1" l="1"/>
  <c r="B465" i="1" s="1"/>
  <c r="G465" i="1" l="1"/>
  <c r="B466" i="1" s="1"/>
  <c r="G466" i="1" l="1"/>
  <c r="B467" i="1" s="1"/>
  <c r="G467" i="1" l="1"/>
  <c r="B468" i="1" s="1"/>
  <c r="G468" i="1" l="1"/>
  <c r="B469" i="1" s="1"/>
  <c r="G469" i="1" l="1"/>
  <c r="B470" i="1" s="1"/>
  <c r="G470" i="1" l="1"/>
  <c r="B471" i="1" s="1"/>
  <c r="G471" i="1" l="1"/>
  <c r="B472" i="1" s="1"/>
  <c r="G472" i="1" l="1"/>
  <c r="B473" i="1" s="1"/>
  <c r="G473" i="1" l="1"/>
  <c r="B474" i="1" s="1"/>
  <c r="G474" i="1" l="1"/>
  <c r="B475" i="1" s="1"/>
  <c r="G475" i="1" l="1"/>
  <c r="B476" i="1" s="1"/>
  <c r="G476" i="1" l="1"/>
  <c r="B477" i="1" s="1"/>
  <c r="G477" i="1" l="1"/>
  <c r="B478" i="1" s="1"/>
  <c r="G478" i="1" l="1"/>
  <c r="B479" i="1" s="1"/>
  <c r="G479" i="1" l="1"/>
  <c r="B480" i="1" s="1"/>
  <c r="G480" i="1" l="1"/>
  <c r="B481" i="1" s="1"/>
  <c r="G481" i="1" l="1"/>
  <c r="B482" i="1" s="1"/>
  <c r="G482" i="1" l="1"/>
  <c r="B483" i="1" s="1"/>
  <c r="G483" i="1" l="1"/>
  <c r="B484" i="1" s="1"/>
  <c r="G484" i="1" l="1"/>
  <c r="B485" i="1" s="1"/>
  <c r="G485" i="1" l="1"/>
  <c r="B486" i="1" s="1"/>
  <c r="G486" i="1" l="1"/>
  <c r="B487" i="1" s="1"/>
  <c r="G487" i="1" l="1"/>
  <c r="B488" i="1" s="1"/>
  <c r="G488" i="1" l="1"/>
  <c r="B489" i="1" s="1"/>
  <c r="G489" i="1" l="1"/>
  <c r="B490" i="1" s="1"/>
  <c r="G490" i="1" l="1"/>
  <c r="B491" i="1" s="1"/>
  <c r="G491" i="1" l="1"/>
  <c r="B492" i="1" s="1"/>
  <c r="G492" i="1" l="1"/>
  <c r="B493" i="1" s="1"/>
  <c r="G493" i="1" l="1"/>
  <c r="B494" i="1" s="1"/>
  <c r="G494" i="1" l="1"/>
  <c r="B495" i="1" s="1"/>
  <c r="G495" i="1" l="1"/>
  <c r="B496" i="1" s="1"/>
  <c r="G496" i="1" l="1"/>
  <c r="B497" i="1" s="1"/>
  <c r="G497" i="1" l="1"/>
  <c r="B498" i="1" s="1"/>
  <c r="G498" i="1" l="1"/>
  <c r="B499" i="1" s="1"/>
  <c r="G499" i="1" l="1"/>
  <c r="B500" i="1" s="1"/>
  <c r="G500" i="1" l="1"/>
  <c r="B501" i="1" s="1"/>
  <c r="G501" i="1" l="1"/>
  <c r="B502" i="1" s="1"/>
  <c r="G502" i="1" l="1"/>
  <c r="B503" i="1" s="1"/>
  <c r="G503" i="1" l="1"/>
  <c r="B504" i="1" s="1"/>
  <c r="G504" i="1" l="1"/>
  <c r="B505" i="1" s="1"/>
  <c r="G505" i="1" l="1"/>
  <c r="B506" i="1" s="1"/>
  <c r="G506" i="1" l="1"/>
  <c r="B507" i="1" s="1"/>
  <c r="G507" i="1" s="1"/>
  <c r="B508" i="1" s="1"/>
  <c r="G508" i="1" s="1"/>
  <c r="B509" i="1" s="1"/>
  <c r="G509" i="1" l="1"/>
  <c r="B510" i="1" s="1"/>
  <c r="G510" i="1" l="1"/>
  <c r="B511" i="1" s="1"/>
  <c r="G511" i="1" l="1"/>
  <c r="B512" i="1" s="1"/>
  <c r="G512" i="1" l="1"/>
  <c r="B513" i="1" s="1"/>
  <c r="G513" i="1" l="1"/>
  <c r="B514" i="1" s="1"/>
  <c r="G514" i="1" l="1"/>
  <c r="B515" i="1" s="1"/>
  <c r="G515" i="1" l="1"/>
  <c r="B516" i="1" s="1"/>
  <c r="G516" i="1" l="1"/>
  <c r="B517" i="1" s="1"/>
  <c r="G517" i="1" l="1"/>
  <c r="B518" i="1" s="1"/>
  <c r="G518" i="1" l="1"/>
  <c r="B519" i="1" s="1"/>
  <c r="G519" i="1" l="1"/>
  <c r="B520" i="1" s="1"/>
  <c r="G520" i="1" l="1"/>
  <c r="B521" i="1" s="1"/>
  <c r="G521" i="1" l="1"/>
  <c r="B522" i="1" s="1"/>
  <c r="G522" i="1" l="1"/>
  <c r="B523" i="1" s="1"/>
  <c r="G523" i="1" l="1"/>
  <c r="B524" i="1" s="1"/>
  <c r="G524" i="1" l="1"/>
  <c r="B525" i="1" s="1"/>
  <c r="G525" i="1" s="1"/>
  <c r="B526" i="1" s="1"/>
  <c r="G526" i="1" l="1"/>
  <c r="B527" i="1" s="1"/>
  <c r="G527" i="1" s="1"/>
  <c r="B528" i="1" s="1"/>
  <c r="G528" i="1" l="1"/>
  <c r="B529" i="1" s="1"/>
  <c r="G529" i="1" l="1"/>
  <c r="B530" i="1" s="1"/>
  <c r="G530" i="1" l="1"/>
  <c r="B531" i="1" s="1"/>
  <c r="G531" i="1" l="1"/>
  <c r="B532" i="1" s="1"/>
  <c r="G532" i="1" l="1"/>
  <c r="B533" i="1" s="1"/>
  <c r="G533" i="1" l="1"/>
  <c r="B534" i="1" s="1"/>
  <c r="G534" i="1" l="1"/>
  <c r="B535" i="1" s="1"/>
  <c r="G535" i="1" l="1"/>
  <c r="B536" i="1" s="1"/>
  <c r="G536" i="1" l="1"/>
  <c r="B537" i="1" s="1"/>
  <c r="G537" i="1" l="1"/>
  <c r="B538" i="1" s="1"/>
  <c r="G538" i="1" l="1"/>
  <c r="B539" i="1" s="1"/>
  <c r="G539" i="1" l="1"/>
  <c r="B540" i="1" s="1"/>
  <c r="G540" i="1" l="1"/>
  <c r="B541" i="1" s="1"/>
  <c r="G541" i="1" l="1"/>
  <c r="B542" i="1" s="1"/>
  <c r="G542" i="1" l="1"/>
  <c r="B543" i="1" s="1"/>
  <c r="G543" i="1" l="1"/>
  <c r="B544" i="1" s="1"/>
  <c r="G544" i="1" l="1"/>
  <c r="B545" i="1" s="1"/>
  <c r="G545" i="1" l="1"/>
  <c r="B546" i="1" s="1"/>
  <c r="G546" i="1" l="1"/>
  <c r="B547" i="1" s="1"/>
  <c r="G547" i="1" l="1"/>
  <c r="B548" i="1" s="1"/>
  <c r="G548" i="1" l="1"/>
  <c r="B549" i="1" s="1"/>
  <c r="G549" i="1" l="1"/>
  <c r="B550" i="1" s="1"/>
  <c r="G550" i="1" l="1"/>
  <c r="B551" i="1" s="1"/>
  <c r="G551" i="1" l="1"/>
  <c r="B552" i="1" s="1"/>
  <c r="G552" i="1" l="1"/>
  <c r="B553" i="1" s="1"/>
  <c r="G553" i="1" l="1"/>
  <c r="B554" i="1" s="1"/>
  <c r="G554" i="1" l="1"/>
  <c r="B555" i="1" s="1"/>
  <c r="G555" i="1" l="1"/>
  <c r="B556" i="1" s="1"/>
  <c r="G556" i="1" l="1"/>
  <c r="B557" i="1" s="1"/>
  <c r="G557" i="1" l="1"/>
  <c r="B558" i="1" s="1"/>
  <c r="G558" i="1" l="1"/>
  <c r="B559" i="1" s="1"/>
  <c r="G559" i="1" l="1"/>
  <c r="B560" i="1" s="1"/>
  <c r="G560" i="1" l="1"/>
  <c r="B561" i="1" s="1"/>
  <c r="G561" i="1" l="1"/>
  <c r="B562" i="1" s="1"/>
  <c r="G562" i="1" l="1"/>
  <c r="B563" i="1" s="1"/>
  <c r="G563" i="1" l="1"/>
  <c r="B564" i="1" s="1"/>
  <c r="G564" i="1" s="1"/>
  <c r="B565" i="1" s="1"/>
  <c r="G565" i="1" l="1"/>
  <c r="B566" i="1" s="1"/>
  <c r="G566" i="1" l="1"/>
  <c r="B567" i="1" s="1"/>
  <c r="G567" i="1" l="1"/>
  <c r="B568" i="1" s="1"/>
  <c r="G568" i="1" l="1"/>
  <c r="B569" i="1" s="1"/>
  <c r="G569" i="1" l="1"/>
  <c r="B570" i="1" s="1"/>
  <c r="G570" i="1" l="1"/>
  <c r="B571" i="1" s="1"/>
  <c r="G571" i="1" l="1"/>
  <c r="B572" i="1" s="1"/>
  <c r="G572" i="1" l="1"/>
  <c r="B573" i="1" s="1"/>
  <c r="G573" i="1" l="1"/>
  <c r="B574" i="1" s="1"/>
  <c r="G574" i="1" l="1"/>
  <c r="B575" i="1" s="1"/>
  <c r="G575" i="1" l="1"/>
  <c r="B576" i="1" s="1"/>
  <c r="G576" i="1" l="1"/>
  <c r="B577" i="1" s="1"/>
  <c r="G577" i="1" l="1"/>
  <c r="B578" i="1" s="1"/>
  <c r="G578" i="1" l="1"/>
  <c r="B579" i="1" s="1"/>
  <c r="G579" i="1" l="1"/>
  <c r="B580" i="1" s="1"/>
  <c r="G580" i="1" l="1"/>
  <c r="B581" i="1" s="1"/>
  <c r="G581" i="1" l="1"/>
  <c r="B582" i="1" s="1"/>
  <c r="G582" i="1" l="1"/>
  <c r="B583" i="1" s="1"/>
  <c r="G583" i="1" l="1"/>
  <c r="B584" i="1" s="1"/>
  <c r="G584" i="1" l="1"/>
  <c r="B585" i="1" s="1"/>
  <c r="G585" i="1" l="1"/>
  <c r="B586" i="1" s="1"/>
  <c r="G586" i="1" l="1"/>
  <c r="B587" i="1" s="1"/>
  <c r="G587" i="1" l="1"/>
  <c r="B588" i="1" s="1"/>
  <c r="G588" i="1" l="1"/>
  <c r="B589" i="1" s="1"/>
  <c r="G589" i="1" l="1"/>
  <c r="B590" i="1" s="1"/>
  <c r="G590" i="1" l="1"/>
  <c r="B591" i="1" s="1"/>
  <c r="G591" i="1" l="1"/>
  <c r="B592" i="1" s="1"/>
  <c r="G592" i="1" l="1"/>
  <c r="B593" i="1" s="1"/>
  <c r="G593" i="1" l="1"/>
  <c r="B594" i="1" s="1"/>
  <c r="G594" i="1" l="1"/>
  <c r="B595" i="1" s="1"/>
  <c r="G595" i="1" l="1"/>
  <c r="B596" i="1" s="1"/>
  <c r="G596" i="1" l="1"/>
  <c r="B597" i="1" s="1"/>
  <c r="G597" i="1" l="1"/>
  <c r="B598" i="1" s="1"/>
  <c r="G598" i="1" l="1"/>
  <c r="B599" i="1" s="1"/>
  <c r="G599" i="1" l="1"/>
  <c r="B600" i="1" s="1"/>
  <c r="G600" i="1" l="1"/>
  <c r="B601" i="1" s="1"/>
  <c r="G601" i="1" l="1"/>
  <c r="B602" i="1" s="1"/>
  <c r="G602" i="1" l="1"/>
  <c r="B603" i="1" s="1"/>
  <c r="G603" i="1" l="1"/>
  <c r="B604" i="1" s="1"/>
  <c r="G604" i="1" s="1"/>
  <c r="B605" i="1" s="1"/>
  <c r="G605" i="1" s="1"/>
  <c r="B606" i="1" s="1"/>
  <c r="G606" i="1" s="1"/>
  <c r="B607" i="1" s="1"/>
  <c r="G607" i="1" s="1"/>
  <c r="B608" i="1" s="1"/>
  <c r="G608" i="1" s="1"/>
  <c r="B609" i="1" s="1"/>
  <c r="G609" i="1" s="1"/>
  <c r="B610" i="1" s="1"/>
  <c r="G610" i="1" s="1"/>
  <c r="B611" i="1" s="1"/>
  <c r="G611" i="1" s="1"/>
  <c r="B612" i="1" s="1"/>
  <c r="G612" i="1" s="1"/>
  <c r="B613" i="1" s="1"/>
  <c r="G613" i="1" s="1"/>
  <c r="B614" i="1" s="1"/>
  <c r="G614" i="1" s="1"/>
  <c r="B615" i="1" s="1"/>
  <c r="G615" i="1" s="1"/>
  <c r="B616" i="1" s="1"/>
  <c r="G616" i="1" s="1"/>
  <c r="B617" i="1" s="1"/>
  <c r="G617" i="1" s="1"/>
  <c r="B618" i="1" s="1"/>
  <c r="G618" i="1" s="1"/>
  <c r="B619" i="1" s="1"/>
  <c r="G619" i="1" s="1"/>
  <c r="B620" i="1" s="1"/>
  <c r="G620" i="1" s="1"/>
  <c r="B621" i="1" s="1"/>
  <c r="G621" i="1" s="1"/>
  <c r="B622" i="1" s="1"/>
  <c r="G622" i="1" s="1"/>
  <c r="B623" i="1" s="1"/>
  <c r="G623" i="1" s="1"/>
  <c r="B624" i="1" s="1"/>
  <c r="G624" i="1" s="1"/>
  <c r="B625" i="1" s="1"/>
  <c r="G625" i="1" s="1"/>
  <c r="B626" i="1" s="1"/>
  <c r="G626" i="1" s="1"/>
  <c r="B627" i="1" s="1"/>
  <c r="G627" i="1" s="1"/>
  <c r="B628" i="1" s="1"/>
  <c r="G628" i="1" s="1"/>
  <c r="B629" i="1" s="1"/>
  <c r="G629" i="1" s="1"/>
  <c r="B630" i="1" s="1"/>
  <c r="G630" i="1" s="1"/>
  <c r="B631" i="1" s="1"/>
  <c r="G631" i="1" s="1"/>
  <c r="B632" i="1" s="1"/>
  <c r="G632" i="1" s="1"/>
  <c r="B633" i="1" s="1"/>
  <c r="G633" i="1" s="1"/>
  <c r="B634" i="1" s="1"/>
  <c r="G634" i="1" s="1"/>
  <c r="B635" i="1" s="1"/>
  <c r="G635" i="1" s="1"/>
  <c r="B636" i="1" s="1"/>
  <c r="G636" i="1" s="1"/>
  <c r="B637" i="1" s="1"/>
  <c r="G637" i="1" s="1"/>
  <c r="B638" i="1" s="1"/>
  <c r="G638" i="1" s="1"/>
  <c r="B639" i="1" s="1"/>
  <c r="G639" i="1" s="1"/>
  <c r="B640" i="1" s="1"/>
  <c r="G640" i="1" s="1"/>
  <c r="B641" i="1" s="1"/>
  <c r="G641" i="1" s="1"/>
  <c r="B642" i="1" s="1"/>
  <c r="G642" i="1" s="1"/>
  <c r="B643" i="1" s="1"/>
  <c r="G643" i="1" s="1"/>
  <c r="B644" i="1" s="1"/>
  <c r="G644" i="1" s="1"/>
  <c r="B645" i="1" s="1"/>
  <c r="G645" i="1" s="1"/>
  <c r="B646" i="1" s="1"/>
  <c r="G646" i="1" s="1"/>
  <c r="B647" i="1" s="1"/>
  <c r="G647" i="1" s="1"/>
  <c r="B648" i="1" s="1"/>
  <c r="G648" i="1" s="1"/>
  <c r="B649" i="1" s="1"/>
  <c r="G649" i="1" s="1"/>
  <c r="B650" i="1" s="1"/>
  <c r="G650" i="1" s="1"/>
  <c r="B651" i="1" s="1"/>
  <c r="G651" i="1" s="1"/>
  <c r="B652" i="1" s="1"/>
  <c r="G652" i="1" s="1"/>
  <c r="B653" i="1" s="1"/>
  <c r="G653" i="1" s="1"/>
  <c r="B654" i="1" s="1"/>
  <c r="G654" i="1" s="1"/>
  <c r="B655" i="1" s="1"/>
  <c r="G655" i="1" s="1"/>
  <c r="B656" i="1" s="1"/>
  <c r="G656" i="1" s="1"/>
  <c r="B657" i="1" s="1"/>
  <c r="G657" i="1" s="1"/>
  <c r="B658" i="1" s="1"/>
  <c r="G658" i="1" s="1"/>
  <c r="B659" i="1" s="1"/>
  <c r="G659" i="1" s="1"/>
  <c r="B660" i="1" s="1"/>
  <c r="G660" i="1" s="1"/>
  <c r="B661" i="1" s="1"/>
  <c r="G661" i="1" s="1"/>
  <c r="B662" i="1" s="1"/>
  <c r="G662" i="1" s="1"/>
  <c r="B663" i="1" s="1"/>
  <c r="G663" i="1" s="1"/>
  <c r="B664" i="1" s="1"/>
  <c r="G664" i="1" s="1"/>
  <c r="B665" i="1" s="1"/>
  <c r="G665" i="1" s="1"/>
  <c r="B666" i="1" s="1"/>
  <c r="G666" i="1" s="1"/>
  <c r="B667" i="1" s="1"/>
  <c r="G667" i="1" s="1"/>
  <c r="B668" i="1" s="1"/>
  <c r="G668" i="1" s="1"/>
  <c r="B669" i="1" s="1"/>
  <c r="G669" i="1" s="1"/>
  <c r="B670" i="1" s="1"/>
  <c r="G670" i="1" s="1"/>
  <c r="B671" i="1" s="1"/>
  <c r="G671" i="1" s="1"/>
  <c r="B672" i="1" s="1"/>
  <c r="G672" i="1" s="1"/>
  <c r="B673" i="1" s="1"/>
  <c r="G673" i="1" s="1"/>
  <c r="B674" i="1" s="1"/>
  <c r="G674" i="1" s="1"/>
  <c r="B675" i="1" s="1"/>
  <c r="G675" i="1" s="1"/>
  <c r="B676" i="1" s="1"/>
  <c r="G676" i="1" s="1"/>
  <c r="B677" i="1" s="1"/>
  <c r="G677" i="1" s="1"/>
  <c r="B678" i="1" s="1"/>
  <c r="G678" i="1" s="1"/>
  <c r="B679" i="1" s="1"/>
  <c r="G679" i="1" s="1"/>
  <c r="B680" i="1" s="1"/>
  <c r="G680" i="1" s="1"/>
  <c r="B681" i="1" s="1"/>
  <c r="G681" i="1" s="1"/>
  <c r="B682" i="1" s="1"/>
  <c r="G682" i="1" s="1"/>
  <c r="B683" i="1" s="1"/>
  <c r="G683" i="1" s="1"/>
  <c r="B684" i="1" s="1"/>
  <c r="G684" i="1" s="1"/>
  <c r="B685" i="1" s="1"/>
  <c r="G685" i="1" s="1"/>
  <c r="B686" i="1" s="1"/>
  <c r="G686" i="1" s="1"/>
  <c r="B687" i="1" s="1"/>
  <c r="G687" i="1" s="1"/>
  <c r="B688" i="1" s="1"/>
  <c r="G688" i="1" s="1"/>
  <c r="B689" i="1" s="1"/>
  <c r="G689" i="1" s="1"/>
  <c r="B690" i="1" s="1"/>
  <c r="G690" i="1" s="1"/>
  <c r="B691" i="1" s="1"/>
  <c r="G691" i="1" s="1"/>
  <c r="B692" i="1" s="1"/>
  <c r="G692" i="1" s="1"/>
  <c r="B693" i="1" s="1"/>
  <c r="G693" i="1" s="1"/>
  <c r="B694" i="1" s="1"/>
  <c r="G694" i="1" s="1"/>
  <c r="B695" i="1" s="1"/>
  <c r="G695" i="1" s="1"/>
  <c r="B696" i="1" s="1"/>
  <c r="G696" i="1" s="1"/>
  <c r="B697" i="1" s="1"/>
  <c r="G697" i="1" s="1"/>
  <c r="B698" i="1" s="1"/>
  <c r="G698" i="1" s="1"/>
  <c r="B699" i="1" s="1"/>
  <c r="G699" i="1" s="1"/>
  <c r="B700" i="1" s="1"/>
  <c r="G700" i="1" s="1"/>
  <c r="B701" i="1" s="1"/>
  <c r="G701" i="1" s="1"/>
  <c r="B702" i="1" s="1"/>
  <c r="G702" i="1" s="1"/>
  <c r="B703" i="1" s="1"/>
  <c r="G703" i="1" s="1"/>
  <c r="B704" i="1" s="1"/>
  <c r="G704" i="1" s="1"/>
  <c r="B705" i="1" s="1"/>
  <c r="G705" i="1" s="1"/>
  <c r="B706" i="1" s="1"/>
  <c r="G706" i="1" s="1"/>
  <c r="B707" i="1" s="1"/>
  <c r="G707" i="1" s="1"/>
  <c r="B708" i="1" s="1"/>
  <c r="G708" i="1" s="1"/>
  <c r="B709" i="1" s="1"/>
  <c r="G709" i="1" s="1"/>
  <c r="B710" i="1" s="1"/>
  <c r="G710" i="1" s="1"/>
  <c r="B711" i="1" s="1"/>
  <c r="G711" i="1" s="1"/>
  <c r="B712" i="1" s="1"/>
  <c r="G712" i="1" s="1"/>
  <c r="B713" i="1" s="1"/>
  <c r="G713" i="1" s="1"/>
  <c r="B714" i="1" s="1"/>
  <c r="G714" i="1" s="1"/>
  <c r="B715" i="1" s="1"/>
  <c r="G715" i="1" s="1"/>
  <c r="B716" i="1" s="1"/>
  <c r="G716" i="1" s="1"/>
  <c r="B717" i="1" s="1"/>
  <c r="G717" i="1" s="1"/>
  <c r="B718" i="1" s="1"/>
  <c r="G718" i="1" s="1"/>
  <c r="B719" i="1" s="1"/>
  <c r="G719" i="1" s="1"/>
  <c r="B720" i="1" s="1"/>
  <c r="G720" i="1" s="1"/>
  <c r="B721" i="1" s="1"/>
  <c r="G721" i="1" s="1"/>
  <c r="B722" i="1" s="1"/>
  <c r="G722" i="1" s="1"/>
  <c r="B723" i="1" s="1"/>
  <c r="G723" i="1" l="1"/>
  <c r="B724" i="1" s="1"/>
  <c r="G724" i="1" s="1"/>
  <c r="B725" i="1" s="1"/>
  <c r="G725" i="1" s="1"/>
  <c r="B726" i="1" s="1"/>
  <c r="G726" i="1" s="1"/>
  <c r="B727" i="1" s="1"/>
  <c r="G727" i="1" s="1"/>
  <c r="B728" i="1" s="1"/>
  <c r="G728" i="1" s="1"/>
  <c r="B729" i="1" s="1"/>
  <c r="G729" i="1" s="1"/>
  <c r="B730" i="1" s="1"/>
  <c r="G730" i="1" s="1"/>
  <c r="B731" i="1" s="1"/>
  <c r="G731" i="1" s="1"/>
  <c r="B732" i="1" s="1"/>
  <c r="G732" i="1" s="1"/>
  <c r="B733" i="1" s="1"/>
  <c r="G733" i="1" s="1"/>
  <c r="B734" i="1" s="1"/>
  <c r="G734" i="1" s="1"/>
  <c r="B735" i="1" s="1"/>
  <c r="G735" i="1" s="1"/>
  <c r="B736" i="1" s="1"/>
  <c r="G736" i="1" s="1"/>
  <c r="B737" i="1" s="1"/>
  <c r="G737" i="1" s="1"/>
  <c r="B738" i="1" s="1"/>
  <c r="G738" i="1" s="1"/>
  <c r="B739" i="1" s="1"/>
  <c r="G739" i="1" s="1"/>
  <c r="B740" i="1" s="1"/>
  <c r="G740" i="1" s="1"/>
  <c r="B741" i="1" s="1"/>
  <c r="G741" i="1" s="1"/>
  <c r="B742" i="1" s="1"/>
  <c r="G742" i="1" s="1"/>
  <c r="B743" i="1" s="1"/>
  <c r="G743" i="1" s="1"/>
  <c r="B744" i="1" s="1"/>
  <c r="G744" i="1" s="1"/>
  <c r="B745" i="1" s="1"/>
  <c r="G745" i="1" s="1"/>
  <c r="B746" i="1" s="1"/>
  <c r="G746" i="1" s="1"/>
  <c r="B747" i="1" s="1"/>
  <c r="G747" i="1" s="1"/>
  <c r="B748" i="1" s="1"/>
  <c r="G748" i="1" s="1"/>
  <c r="B749" i="1" s="1"/>
  <c r="G749" i="1" s="1"/>
  <c r="B750" i="1" s="1"/>
  <c r="G750" i="1" s="1"/>
  <c r="B751" i="1" s="1"/>
  <c r="G751" i="1" s="1"/>
  <c r="B752" i="1" s="1"/>
  <c r="G752" i="1" s="1"/>
  <c r="B753" i="1" s="1"/>
  <c r="G753" i="1" s="1"/>
  <c r="B754" i="1" s="1"/>
  <c r="G754" i="1" s="1"/>
  <c r="B755" i="1" s="1"/>
  <c r="G755" i="1" s="1"/>
  <c r="B756" i="1" s="1"/>
  <c r="G756" i="1" s="1"/>
  <c r="B757" i="1" s="1"/>
  <c r="G757" i="1" s="1"/>
  <c r="B758" i="1" s="1"/>
  <c r="G758" i="1" s="1"/>
  <c r="B759" i="1" s="1"/>
  <c r="G759" i="1" s="1"/>
  <c r="B760" i="1" s="1"/>
  <c r="G760" i="1" s="1"/>
  <c r="B761" i="1" s="1"/>
  <c r="G761" i="1" s="1"/>
  <c r="B762" i="1" s="1"/>
  <c r="G762" i="1" s="1"/>
  <c r="B763" i="1" s="1"/>
  <c r="G763" i="1" s="1"/>
  <c r="B764" i="1" s="1"/>
  <c r="G764" i="1" s="1"/>
  <c r="B765" i="1" s="1"/>
  <c r="G765" i="1" s="1"/>
  <c r="B766" i="1" s="1"/>
  <c r="G766" i="1" s="1"/>
  <c r="B767" i="1" s="1"/>
  <c r="G767" i="1" s="1"/>
  <c r="B768" i="1" s="1"/>
  <c r="G768" i="1" s="1"/>
  <c r="B769" i="1" s="1"/>
  <c r="G769" i="1" s="1"/>
  <c r="B770" i="1" s="1"/>
  <c r="G770" i="1" s="1"/>
  <c r="B771" i="1" s="1"/>
  <c r="G771" i="1" s="1"/>
  <c r="B772" i="1" s="1"/>
  <c r="G772" i="1" s="1"/>
  <c r="B773" i="1" s="1"/>
  <c r="G773" i="1" s="1"/>
  <c r="B774" i="1" s="1"/>
  <c r="G774" i="1" s="1"/>
  <c r="B775" i="1" s="1"/>
  <c r="G775" i="1" s="1"/>
  <c r="B776" i="1" s="1"/>
  <c r="G776" i="1" s="1"/>
  <c r="B777" i="1" s="1"/>
  <c r="G777" i="1" s="1"/>
  <c r="B778" i="1" s="1"/>
  <c r="G778" i="1" s="1"/>
  <c r="B779" i="1" s="1"/>
  <c r="G779" i="1" s="1"/>
  <c r="B780" i="1" s="1"/>
  <c r="G780" i="1" s="1"/>
  <c r="B781" i="1" s="1"/>
  <c r="G781" i="1" s="1"/>
  <c r="B782" i="1" s="1"/>
  <c r="G782" i="1" s="1"/>
  <c r="B783" i="1" s="1"/>
  <c r="G783" i="1" s="1"/>
  <c r="B784" i="1" s="1"/>
  <c r="G784" i="1" s="1"/>
  <c r="B785" i="1" s="1"/>
  <c r="G785" i="1" s="1"/>
  <c r="B786" i="1" s="1"/>
  <c r="G786" i="1" s="1"/>
  <c r="B787" i="1" s="1"/>
  <c r="G787" i="1" s="1"/>
  <c r="B788" i="1" s="1"/>
  <c r="G788" i="1" s="1"/>
  <c r="B789" i="1" s="1"/>
  <c r="G789" i="1" s="1"/>
  <c r="B790" i="1" s="1"/>
  <c r="G790" i="1" s="1"/>
  <c r="B791" i="1" s="1"/>
  <c r="G791" i="1" s="1"/>
  <c r="B792" i="1" s="1"/>
  <c r="G792" i="1" s="1"/>
  <c r="B793" i="1" s="1"/>
  <c r="G793" i="1" s="1"/>
  <c r="B794" i="1" s="1"/>
  <c r="G794" i="1" s="1"/>
  <c r="B795" i="1" s="1"/>
  <c r="G795" i="1" s="1"/>
  <c r="B796" i="1" s="1"/>
  <c r="G796" i="1" s="1"/>
  <c r="B797" i="1" s="1"/>
  <c r="G797" i="1" s="1"/>
  <c r="B798" i="1" s="1"/>
  <c r="G798" i="1" s="1"/>
  <c r="B799" i="1" s="1"/>
  <c r="G799" i="1" s="1"/>
  <c r="B800" i="1" s="1"/>
  <c r="G800" i="1" s="1"/>
  <c r="B801" i="1" s="1"/>
  <c r="G801" i="1" s="1"/>
  <c r="B802" i="1" s="1"/>
  <c r="G802" i="1" s="1"/>
  <c r="B803" i="1" s="1"/>
  <c r="G803" i="1" s="1"/>
  <c r="B804" i="1" s="1"/>
  <c r="G804" i="1" s="1"/>
  <c r="B805" i="1" s="1"/>
  <c r="G805" i="1" s="1"/>
  <c r="B806" i="1" s="1"/>
  <c r="G806" i="1" s="1"/>
  <c r="B807" i="1" s="1"/>
  <c r="G807" i="1" s="1"/>
  <c r="B808" i="1" s="1"/>
  <c r="G808" i="1" s="1"/>
  <c r="B809" i="1" s="1"/>
  <c r="G809" i="1" s="1"/>
  <c r="B810" i="1" s="1"/>
  <c r="G810" i="1" s="1"/>
  <c r="B811" i="1" s="1"/>
  <c r="G811" i="1" s="1"/>
  <c r="B812" i="1" s="1"/>
  <c r="G812" i="1" s="1"/>
  <c r="B813" i="1" s="1"/>
  <c r="G813" i="1" s="1"/>
  <c r="B814" i="1" s="1"/>
  <c r="G814" i="1" s="1"/>
  <c r="B815" i="1" s="1"/>
  <c r="G815" i="1" s="1"/>
  <c r="B816" i="1" s="1"/>
  <c r="G816" i="1" s="1"/>
  <c r="B817" i="1" s="1"/>
  <c r="G817" i="1" s="1"/>
  <c r="B818" i="1" s="1"/>
  <c r="G818" i="1" s="1"/>
  <c r="B819" i="1" s="1"/>
  <c r="G819" i="1" s="1"/>
  <c r="B820" i="1" s="1"/>
  <c r="G820" i="1" s="1"/>
  <c r="B821" i="1" s="1"/>
  <c r="G821" i="1" s="1"/>
  <c r="B822" i="1" s="1"/>
  <c r="G822" i="1" s="1"/>
  <c r="B823" i="1" s="1"/>
  <c r="G823" i="1" s="1"/>
  <c r="B824" i="1" s="1"/>
  <c r="G824" i="1" s="1"/>
  <c r="B825" i="1" s="1"/>
  <c r="G825" i="1" s="1"/>
  <c r="B826" i="1" s="1"/>
  <c r="G826" i="1" s="1"/>
  <c r="B827" i="1" s="1"/>
  <c r="G827" i="1" s="1"/>
  <c r="B828" i="1" s="1"/>
  <c r="G828" i="1" s="1"/>
  <c r="B829" i="1" s="1"/>
  <c r="G829" i="1" s="1"/>
  <c r="B830" i="1" s="1"/>
  <c r="G830" i="1" s="1"/>
  <c r="B831" i="1" s="1"/>
  <c r="G831" i="1" s="1"/>
  <c r="B832" i="1" s="1"/>
  <c r="G832" i="1" s="1"/>
  <c r="B833" i="1" s="1"/>
  <c r="G833" i="1" s="1"/>
  <c r="B834" i="1" s="1"/>
  <c r="G834" i="1" s="1"/>
  <c r="B835" i="1" s="1"/>
  <c r="G835" i="1" s="1"/>
  <c r="B836" i="1" s="1"/>
  <c r="G836" i="1" s="1"/>
  <c r="B837" i="1" s="1"/>
  <c r="G837" i="1" s="1"/>
  <c r="B838" i="1" s="1"/>
  <c r="G838" i="1" s="1"/>
  <c r="B839" i="1" s="1"/>
  <c r="G839" i="1" s="1"/>
  <c r="B840" i="1" s="1"/>
  <c r="G840" i="1" s="1"/>
  <c r="B841" i="1" s="1"/>
  <c r="G841" i="1" s="1"/>
  <c r="B842" i="1" s="1"/>
  <c r="G842" i="1" s="1"/>
  <c r="B843" i="1" s="1"/>
  <c r="G843" i="1" s="1"/>
  <c r="B844" i="1" s="1"/>
  <c r="G844" i="1" s="1"/>
  <c r="B845" i="1" s="1"/>
  <c r="G845" i="1" s="1"/>
  <c r="B846" i="1" s="1"/>
  <c r="G846" i="1" s="1"/>
  <c r="B847" i="1" s="1"/>
  <c r="G847" i="1" s="1"/>
  <c r="B848" i="1" s="1"/>
  <c r="G848" i="1" s="1"/>
  <c r="B849" i="1" s="1"/>
  <c r="G849" i="1" s="1"/>
  <c r="B850" i="1" s="1"/>
  <c r="G850" i="1" s="1"/>
  <c r="B851" i="1" s="1"/>
  <c r="G851" i="1" s="1"/>
  <c r="B852" i="1" s="1"/>
  <c r="G852" i="1" s="1"/>
  <c r="B853" i="1" s="1"/>
  <c r="G853" i="1" s="1"/>
  <c r="B854" i="1" s="1"/>
  <c r="G854" i="1" s="1"/>
  <c r="B855" i="1" s="1"/>
  <c r="G855" i="1" s="1"/>
  <c r="B856" i="1" s="1"/>
  <c r="G856" i="1" s="1"/>
  <c r="B857" i="1" s="1"/>
  <c r="G857" i="1" s="1"/>
  <c r="B858" i="1" s="1"/>
  <c r="G858" i="1" s="1"/>
  <c r="B859" i="1" s="1"/>
  <c r="G859" i="1" s="1"/>
  <c r="B860" i="1" s="1"/>
  <c r="G860" i="1" s="1"/>
  <c r="B861" i="1" s="1"/>
  <c r="G861" i="1" s="1"/>
  <c r="B862" i="1" s="1"/>
  <c r="G862" i="1" s="1"/>
  <c r="B863" i="1" s="1"/>
  <c r="G863" i="1" s="1"/>
  <c r="B864" i="1" s="1"/>
  <c r="G864" i="1" s="1"/>
  <c r="B865" i="1" s="1"/>
  <c r="G865" i="1" s="1"/>
  <c r="B866" i="1" s="1"/>
  <c r="G866" i="1" s="1"/>
  <c r="B867" i="1" s="1"/>
  <c r="G867" i="1" s="1"/>
  <c r="B868" i="1" s="1"/>
  <c r="G868" i="1" s="1"/>
  <c r="B869" i="1" s="1"/>
  <c r="G869" i="1" s="1"/>
  <c r="B870" i="1" s="1"/>
  <c r="G870" i="1" s="1"/>
  <c r="B871" i="1" s="1"/>
  <c r="G871" i="1" s="1"/>
  <c r="B872" i="1" s="1"/>
  <c r="G872" i="1" s="1"/>
  <c r="B873" i="1" s="1"/>
  <c r="G873" i="1" s="1"/>
  <c r="B874" i="1" s="1"/>
  <c r="G874" i="1" s="1"/>
  <c r="B875" i="1" s="1"/>
  <c r="G875" i="1" s="1"/>
  <c r="B876" i="1" s="1"/>
  <c r="G876" i="1" s="1"/>
  <c r="B877" i="1" s="1"/>
  <c r="G877" i="1" s="1"/>
  <c r="B878" i="1" s="1"/>
  <c r="G878" i="1" s="1"/>
  <c r="B879" i="1" s="1"/>
  <c r="G879" i="1" s="1"/>
  <c r="B880" i="1" s="1"/>
  <c r="G880" i="1" s="1"/>
  <c r="B881" i="1" s="1"/>
  <c r="G881" i="1" s="1"/>
  <c r="B882" i="1" s="1"/>
  <c r="G882" i="1" s="1"/>
  <c r="B883" i="1" s="1"/>
  <c r="G883" i="1" s="1"/>
  <c r="B884" i="1" s="1"/>
  <c r="G884" i="1" s="1"/>
  <c r="B885" i="1" s="1"/>
  <c r="G885" i="1" s="1"/>
  <c r="B886" i="1" s="1"/>
  <c r="G886" i="1" s="1"/>
  <c r="B887" i="1" s="1"/>
  <c r="G887" i="1" s="1"/>
  <c r="B888" i="1" s="1"/>
  <c r="G888" i="1" s="1"/>
  <c r="B889" i="1" s="1"/>
  <c r="G889" i="1" s="1"/>
  <c r="B890" i="1" s="1"/>
  <c r="G890" i="1" s="1"/>
  <c r="B891" i="1" s="1"/>
  <c r="G891" i="1" s="1"/>
  <c r="B892" i="1" s="1"/>
  <c r="G892" i="1" s="1"/>
  <c r="B893" i="1" s="1"/>
  <c r="G893" i="1" s="1"/>
  <c r="B894" i="1" s="1"/>
  <c r="G894" i="1" s="1"/>
  <c r="B895" i="1" s="1"/>
  <c r="G895" i="1" s="1"/>
  <c r="B896" i="1" s="1"/>
  <c r="G896" i="1" s="1"/>
  <c r="B897" i="1" s="1"/>
  <c r="G897" i="1" s="1"/>
  <c r="B898" i="1" s="1"/>
  <c r="G898" i="1" s="1"/>
  <c r="B899" i="1" s="1"/>
  <c r="G899" i="1" s="1"/>
  <c r="B900" i="1" s="1"/>
  <c r="G900" i="1" s="1"/>
  <c r="B901" i="1" s="1"/>
  <c r="G901" i="1" s="1"/>
  <c r="B902" i="1" s="1"/>
  <c r="G902" i="1" s="1"/>
  <c r="B903" i="1" s="1"/>
  <c r="G903" i="1" s="1"/>
  <c r="B904" i="1" s="1"/>
  <c r="G904" i="1" s="1"/>
  <c r="B905" i="1" s="1"/>
  <c r="G905" i="1" s="1"/>
  <c r="B906" i="1" s="1"/>
  <c r="G906" i="1" s="1"/>
  <c r="B907" i="1" s="1"/>
  <c r="G907" i="1" s="1"/>
  <c r="B908" i="1" s="1"/>
  <c r="G908" i="1" s="1"/>
  <c r="B909" i="1" s="1"/>
  <c r="G909" i="1" s="1"/>
  <c r="B910" i="1" s="1"/>
  <c r="G910" i="1" s="1"/>
  <c r="B911" i="1" s="1"/>
  <c r="G911" i="1" s="1"/>
  <c r="B912" i="1" s="1"/>
  <c r="G912" i="1" s="1"/>
  <c r="B913" i="1" s="1"/>
  <c r="G913" i="1" s="1"/>
  <c r="B914" i="1" s="1"/>
  <c r="G914" i="1" s="1"/>
  <c r="B915" i="1" s="1"/>
  <c r="G915" i="1" s="1"/>
  <c r="B916" i="1" s="1"/>
  <c r="G916" i="1" s="1"/>
  <c r="B917" i="1" s="1"/>
  <c r="G917" i="1" s="1"/>
  <c r="B918" i="1" s="1"/>
  <c r="G918" i="1" s="1"/>
  <c r="B919" i="1" s="1"/>
  <c r="G919" i="1" s="1"/>
  <c r="B920" i="1" s="1"/>
  <c r="G920" i="1" s="1"/>
  <c r="B921" i="1" s="1"/>
  <c r="G921" i="1" s="1"/>
  <c r="B922" i="1" s="1"/>
  <c r="G922" i="1" s="1"/>
  <c r="B923" i="1" s="1"/>
  <c r="G923" i="1" s="1"/>
  <c r="B924" i="1" s="1"/>
  <c r="G924" i="1" s="1"/>
  <c r="B925" i="1" s="1"/>
  <c r="G925" i="1" s="1"/>
  <c r="B926" i="1" s="1"/>
  <c r="G926" i="1" s="1"/>
  <c r="B927" i="1" s="1"/>
  <c r="G927" i="1" s="1"/>
  <c r="B928" i="1" s="1"/>
  <c r="G928" i="1" s="1"/>
  <c r="B929" i="1" s="1"/>
  <c r="G929" i="1" s="1"/>
  <c r="B930" i="1" s="1"/>
  <c r="G930" i="1" s="1"/>
  <c r="B931" i="1" s="1"/>
  <c r="G931" i="1" s="1"/>
  <c r="B932" i="1" s="1"/>
  <c r="G932" i="1" s="1"/>
  <c r="B933" i="1" s="1"/>
  <c r="G933" i="1" s="1"/>
  <c r="B934" i="1" s="1"/>
  <c r="G934" i="1" s="1"/>
  <c r="B935" i="1" s="1"/>
  <c r="G935" i="1" s="1"/>
  <c r="B936" i="1" s="1"/>
  <c r="G936" i="1" s="1"/>
  <c r="B937" i="1" s="1"/>
  <c r="G937" i="1" s="1"/>
  <c r="B938" i="1" s="1"/>
  <c r="G938" i="1" s="1"/>
  <c r="B939" i="1" s="1"/>
  <c r="G939" i="1" s="1"/>
  <c r="B940" i="1" s="1"/>
  <c r="G940" i="1" s="1"/>
  <c r="B941" i="1" s="1"/>
  <c r="G941" i="1" s="1"/>
  <c r="B942" i="1" s="1"/>
  <c r="G942" i="1" s="1"/>
  <c r="B943" i="1" s="1"/>
  <c r="G943" i="1" s="1"/>
  <c r="B944" i="1" s="1"/>
  <c r="G944" i="1" s="1"/>
  <c r="B945" i="1" s="1"/>
  <c r="G945" i="1" s="1"/>
  <c r="B946" i="1" s="1"/>
  <c r="G946" i="1" s="1"/>
  <c r="B947" i="1" s="1"/>
  <c r="G947" i="1" s="1"/>
  <c r="B948" i="1" s="1"/>
  <c r="G948" i="1" s="1"/>
  <c r="B949" i="1" s="1"/>
  <c r="G949" i="1" s="1"/>
  <c r="B950" i="1" s="1"/>
  <c r="G950" i="1" s="1"/>
  <c r="B951" i="1" s="1"/>
  <c r="G951" i="1" s="1"/>
  <c r="B952" i="1" s="1"/>
  <c r="G952" i="1" s="1"/>
  <c r="B953" i="1" s="1"/>
  <c r="G953" i="1" s="1"/>
  <c r="B954" i="1" s="1"/>
  <c r="G954" i="1" s="1"/>
  <c r="B955" i="1" s="1"/>
  <c r="G955" i="1" s="1"/>
  <c r="B956" i="1" s="1"/>
  <c r="G956" i="1" s="1"/>
  <c r="B957" i="1" s="1"/>
  <c r="G957" i="1" s="1"/>
  <c r="B958" i="1" s="1"/>
  <c r="G958" i="1" s="1"/>
  <c r="B959" i="1" s="1"/>
  <c r="G959" i="1" s="1"/>
  <c r="B960" i="1" s="1"/>
  <c r="G960" i="1" s="1"/>
  <c r="B961" i="1" s="1"/>
  <c r="G961" i="1" s="1"/>
  <c r="B962" i="1" s="1"/>
  <c r="G962" i="1" s="1"/>
  <c r="B963" i="1" s="1"/>
  <c r="G963" i="1" s="1"/>
  <c r="B964" i="1" s="1"/>
  <c r="G964" i="1" s="1"/>
  <c r="B965" i="1" s="1"/>
  <c r="G965" i="1" s="1"/>
  <c r="B966" i="1" s="1"/>
  <c r="G966" i="1" s="1"/>
  <c r="B967" i="1" s="1"/>
  <c r="G967" i="1" s="1"/>
  <c r="B968" i="1" s="1"/>
  <c r="G968" i="1" s="1"/>
  <c r="B969" i="1" s="1"/>
  <c r="G969" i="1" s="1"/>
  <c r="B970" i="1" s="1"/>
  <c r="G970" i="1" s="1"/>
  <c r="B971" i="1" s="1"/>
  <c r="G971" i="1" s="1"/>
  <c r="B972" i="1" s="1"/>
  <c r="G972" i="1" s="1"/>
  <c r="B973" i="1" s="1"/>
  <c r="G973" i="1" s="1"/>
  <c r="B974" i="1" s="1"/>
  <c r="G974" i="1" s="1"/>
  <c r="B975" i="1" s="1"/>
  <c r="G975" i="1" s="1"/>
  <c r="B976" i="1" s="1"/>
  <c r="G976" i="1" s="1"/>
  <c r="B977" i="1" s="1"/>
  <c r="G977" i="1" s="1"/>
  <c r="B978" i="1" s="1"/>
  <c r="G978" i="1" s="1"/>
  <c r="B979" i="1" s="1"/>
  <c r="G979" i="1" s="1"/>
  <c r="B980" i="1" s="1"/>
  <c r="G980" i="1" s="1"/>
  <c r="B981" i="1" s="1"/>
  <c r="G981" i="1" s="1"/>
  <c r="B982" i="1" s="1"/>
  <c r="G982" i="1" s="1"/>
  <c r="B983" i="1" s="1"/>
  <c r="G983" i="1" s="1"/>
  <c r="B984" i="1" s="1"/>
  <c r="G984" i="1" s="1"/>
  <c r="B985" i="1" s="1"/>
  <c r="G985" i="1" s="1"/>
  <c r="B986" i="1" s="1"/>
  <c r="G986" i="1" s="1"/>
  <c r="B987" i="1" s="1"/>
  <c r="G987" i="1" s="1"/>
  <c r="B988" i="1" s="1"/>
  <c r="G988" i="1" s="1"/>
  <c r="B989" i="1" s="1"/>
  <c r="G989" i="1" s="1"/>
  <c r="B990" i="1" s="1"/>
  <c r="G990" i="1" s="1"/>
  <c r="B991" i="1" s="1"/>
  <c r="G991" i="1" s="1"/>
  <c r="B992" i="1" s="1"/>
  <c r="G992" i="1" s="1"/>
  <c r="B993" i="1" s="1"/>
  <c r="G993" i="1" s="1"/>
  <c r="B994" i="1" s="1"/>
  <c r="G994" i="1" s="1"/>
  <c r="B995" i="1" s="1"/>
  <c r="G995" i="1" l="1"/>
  <c r="B996" i="1" s="1"/>
  <c r="G996" i="1" s="1"/>
  <c r="B997" i="1" s="1"/>
  <c r="G997" i="1" s="1"/>
  <c r="B998" i="1" s="1"/>
  <c r="G998" i="1" s="1"/>
  <c r="B999" i="1" s="1"/>
  <c r="G999" i="1" s="1"/>
  <c r="B1000" i="1" s="1"/>
  <c r="G1000" i="1" s="1"/>
  <c r="B1001" i="1" s="1"/>
  <c r="G1001" i="1" s="1"/>
  <c r="B1002" i="1" s="1"/>
  <c r="G1002" i="1" s="1"/>
  <c r="B1003" i="1" s="1"/>
  <c r="G1003" i="1" s="1"/>
  <c r="B1004" i="1" s="1"/>
  <c r="G1004" i="1" s="1"/>
  <c r="B1005" i="1" s="1"/>
  <c r="G1005" i="1" s="1"/>
  <c r="B1006" i="1" s="1"/>
  <c r="G1006" i="1" s="1"/>
  <c r="B1007" i="1" s="1"/>
  <c r="G1007" i="1" s="1"/>
  <c r="B1008" i="1" s="1"/>
  <c r="G1008" i="1" s="1"/>
  <c r="B1009" i="1" s="1"/>
  <c r="G1009" i="1" s="1"/>
  <c r="B1010" i="1" s="1"/>
  <c r="G1010" i="1" s="1"/>
  <c r="B1011" i="1" s="1"/>
  <c r="G1011" i="1" s="1"/>
  <c r="B1012" i="1" s="1"/>
  <c r="G1012" i="1" s="1"/>
  <c r="B1013" i="1" s="1"/>
  <c r="G1013" i="1" s="1"/>
  <c r="B1014" i="1" s="1"/>
  <c r="G1014" i="1" s="1"/>
  <c r="B1015" i="1" s="1"/>
  <c r="G1015" i="1" s="1"/>
  <c r="B1016" i="1" s="1"/>
  <c r="G1016" i="1" s="1"/>
  <c r="B1017" i="1" s="1"/>
  <c r="G1017" i="1" s="1"/>
  <c r="B1018" i="1" s="1"/>
  <c r="G1018" i="1" s="1"/>
  <c r="B1019" i="1" s="1"/>
  <c r="G1019" i="1" s="1"/>
  <c r="B1020" i="1" s="1"/>
  <c r="G1020" i="1" s="1"/>
  <c r="B1021" i="1" s="1"/>
  <c r="G1021" i="1" s="1"/>
  <c r="B1022" i="1" s="1"/>
  <c r="G1022" i="1" s="1"/>
  <c r="B1023" i="1" s="1"/>
  <c r="G1023" i="1" s="1"/>
  <c r="B1024" i="1" s="1"/>
  <c r="G1024" i="1" s="1"/>
  <c r="B1025" i="1" s="1"/>
  <c r="G1025" i="1" s="1"/>
  <c r="B1026" i="1" s="1"/>
  <c r="G1026" i="1" s="1"/>
  <c r="B1027" i="1" s="1"/>
  <c r="G1027" i="1" s="1"/>
  <c r="B1028" i="1" s="1"/>
  <c r="G102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Evangelina Gregorio</author>
    <author>Susana Garcia</author>
    <author>Garcia, Susana</author>
  </authors>
  <commentList>
    <comment ref="D45" authorId="0" shapeId="0" xr:uid="{327CBE6F-046E-4363-803D-D7370FA0B826}">
      <text>
        <r>
          <rPr>
            <b/>
            <sz val="9"/>
            <color indexed="81"/>
            <rFont val="Tahoma"/>
            <family val="2"/>
          </rPr>
          <t>Evangelina Gregorio:</t>
        </r>
        <r>
          <rPr>
            <sz val="9"/>
            <color indexed="81"/>
            <rFont val="Tahoma"/>
            <family val="2"/>
          </rPr>
          <t xml:space="preserve">
Behavioral Funds going into 7559.
</t>
        </r>
        <r>
          <rPr>
            <b/>
            <sz val="9"/>
            <color indexed="81"/>
            <rFont val="Tahoma"/>
            <family val="2"/>
          </rPr>
          <t xml:space="preserve">Susana Garcia:
</t>
        </r>
        <r>
          <rPr>
            <sz val="9"/>
            <color indexed="81"/>
            <rFont val="Tahoma"/>
            <family val="2"/>
          </rPr>
          <t xml:space="preserve">a je is done qtr by dpss taking money from subfund 11056 into GF </t>
        </r>
      </text>
    </comment>
    <comment ref="D55" authorId="1" shapeId="0" xr:uid="{1ED2CD8B-8432-47B0-A616-3FDB4F38EB7C}">
      <text>
        <r>
          <rPr>
            <b/>
            <sz val="9"/>
            <color indexed="81"/>
            <rFont val="Tahoma"/>
            <family val="2"/>
          </rPr>
          <t>Susana Garcia:</t>
        </r>
        <r>
          <rPr>
            <sz val="9"/>
            <color indexed="81"/>
            <rFont val="Tahoma"/>
            <family val="2"/>
          </rPr>
          <t xml:space="preserve">
Funding in this account comes from Trial Court-Heydee, Behavioral Funds-Kathryn Roberts, Local Fund 2011 DPSS- Stacey, AB109 Rita Dehni, AB 1869 Criminal fees backfill</t>
        </r>
      </text>
    </comment>
    <comment ref="D82" authorId="2" shapeId="0" xr:uid="{3B074CEB-7060-4CA2-9376-F5769FE14597}">
      <text>
        <r>
          <rPr>
            <b/>
            <sz val="9"/>
            <color indexed="81"/>
            <rFont val="Tahoma"/>
            <family val="2"/>
          </rPr>
          <t>Garcia, Susana:</t>
        </r>
        <r>
          <rPr>
            <sz val="9"/>
            <color indexed="81"/>
            <rFont val="Tahoma"/>
            <family val="2"/>
          </rPr>
          <t xml:space="preserve">
781242(SB813 PT Clearing) money comes in from property tax appts like S12,Y12.  Money going in Jan/Mar/May/June but out on Jan/May/June to net to zero by end of year.
</t>
        </r>
      </text>
    </comment>
  </commentList>
</comments>
</file>

<file path=xl/sharedStrings.xml><?xml version="1.0" encoding="utf-8"?>
<sst xmlns="http://schemas.openxmlformats.org/spreadsheetml/2006/main" count="14372" uniqueCount="4242">
  <si>
    <t>Beginning 
Balance</t>
  </si>
  <si>
    <t>Cash 
Receipts</t>
  </si>
  <si>
    <t>Journal 
Transfers In</t>
  </si>
  <si>
    <t>Journal 
Transfers Out</t>
  </si>
  <si>
    <t>Ending 
Balance</t>
  </si>
  <si>
    <t>10000</t>
  </si>
  <si>
    <t>101100</t>
  </si>
  <si>
    <t>PR</t>
  </si>
  <si>
    <t>PUR</t>
  </si>
  <si>
    <t>ONL</t>
  </si>
  <si>
    <t>This transaction redistributes remittances deposited to the Welfare Advance Fund.</t>
  </si>
  <si>
    <t>ARP</t>
  </si>
  <si>
    <t>ARD</t>
  </si>
  <si>
    <t>CIV</t>
  </si>
  <si>
    <t>APW</t>
  </si>
  <si>
    <t>YE</t>
  </si>
  <si>
    <t>AT</t>
  </si>
  <si>
    <t>Ref</t>
  </si>
  <si>
    <t>Year</t>
  </si>
  <si>
    <t>Period</t>
  </si>
  <si>
    <t>Fund</t>
  </si>
  <si>
    <t>Account</t>
  </si>
  <si>
    <t>Journal ID</t>
  </si>
  <si>
    <t>Date</t>
  </si>
  <si>
    <t>Source</t>
  </si>
  <si>
    <t>Source Code Description</t>
  </si>
  <si>
    <t>Sum Amount</t>
  </si>
  <si>
    <t>Posted</t>
  </si>
  <si>
    <t>Long Description</t>
  </si>
  <si>
    <t>Date
Time</t>
  </si>
  <si>
    <t>Riverside County</t>
  </si>
  <si>
    <t xml:space="preserve"> Auditor-Controller’s Office</t>
  </si>
  <si>
    <t>Source Code Definitions</t>
  </si>
  <si>
    <t>AAA</t>
  </si>
  <si>
    <t>ACO Adjust for Fixed Assets</t>
  </si>
  <si>
    <t>AAJ</t>
  </si>
  <si>
    <t>AUDITOR-ONLY Cash Recon Adj</t>
  </si>
  <si>
    <t>AJ</t>
  </si>
  <si>
    <t>CAFR ONLY - Auditor Audit Adj</t>
  </si>
  <si>
    <t>ALI</t>
  </si>
  <si>
    <t>Interfund Allocations</t>
  </si>
  <si>
    <t>ALO</t>
  </si>
  <si>
    <t>Allocations</t>
  </si>
  <si>
    <t>AM</t>
  </si>
  <si>
    <t>AM Module Journals</t>
  </si>
  <si>
    <t>AMA</t>
  </si>
  <si>
    <t>AM Additions</t>
  </si>
  <si>
    <t>AMC</t>
  </si>
  <si>
    <t>AM Re-Categorizations</t>
  </si>
  <si>
    <t>AMD</t>
  </si>
  <si>
    <t>AM Depreciation Expense</t>
  </si>
  <si>
    <t>AMR</t>
  </si>
  <si>
    <t>AM Retirements</t>
  </si>
  <si>
    <t>AMT</t>
  </si>
  <si>
    <t>AM Adjustments &amp; Transfers</t>
  </si>
  <si>
    <t>AP</t>
  </si>
  <si>
    <t>AP Module Journals</t>
  </si>
  <si>
    <t>APC</t>
  </si>
  <si>
    <t>AP Closure</t>
  </si>
  <si>
    <t>APV</t>
  </si>
  <si>
    <t>AP Voucher Accrual</t>
  </si>
  <si>
    <t>AP Warrant Issuance</t>
  </si>
  <si>
    <t>APX</t>
  </si>
  <si>
    <t>AP Cancellation</t>
  </si>
  <si>
    <t>APZ</t>
  </si>
  <si>
    <t>Warrant Cash Reclass</t>
  </si>
  <si>
    <t>AR</t>
  </si>
  <si>
    <t>AR Module Journals</t>
  </si>
  <si>
    <t>ARB</t>
  </si>
  <si>
    <t>AR Billing</t>
  </si>
  <si>
    <t>AR Direct Cash Journal</t>
  </si>
  <si>
    <t>ARM</t>
  </si>
  <si>
    <t>AR Maintenance</t>
  </si>
  <si>
    <t>AR Payments</t>
  </si>
  <si>
    <t>Property Tax Interface</t>
  </si>
  <si>
    <t>BFD</t>
  </si>
  <si>
    <t>Balance Forwards</t>
  </si>
  <si>
    <t>BI</t>
  </si>
  <si>
    <t>BI Module Journal</t>
  </si>
  <si>
    <t>BIB</t>
  </si>
  <si>
    <t>BI Billing</t>
  </si>
  <si>
    <t>BIU</t>
  </si>
  <si>
    <t>BI Accrual of Unbilled Revenue</t>
  </si>
  <si>
    <t>CHA</t>
  </si>
  <si>
    <t>Health Interface Journals</t>
  </si>
  <si>
    <t>C-IV Voucher/Payments/EBT</t>
  </si>
  <si>
    <t>CJ</t>
  </si>
  <si>
    <t>CAFR ONLY - Client Audit Adj</t>
  </si>
  <si>
    <t>DBC</t>
  </si>
  <si>
    <t>Deposit Based Closures</t>
  </si>
  <si>
    <t>DBF</t>
  </si>
  <si>
    <t>Deposit Based Fees</t>
  </si>
  <si>
    <t>FFC</t>
  </si>
  <si>
    <t>Flood Control Projt Conversion</t>
  </si>
  <si>
    <t>FIX</t>
  </si>
  <si>
    <t>Year-End Fix Up</t>
  </si>
  <si>
    <t>FLD</t>
  </si>
  <si>
    <t>Flood-Online Interface Files</t>
  </si>
  <si>
    <t>FNP</t>
  </si>
  <si>
    <t>Flood Non-Project Payroll</t>
  </si>
  <si>
    <t>GW</t>
  </si>
  <si>
    <t>Government-Wide(GASB34)GAAP2</t>
  </si>
  <si>
    <t>HAC</t>
  </si>
  <si>
    <t>RCRMC Hospital Accruals</t>
  </si>
  <si>
    <t>HAM</t>
  </si>
  <si>
    <t>Hospital Accruals Manual</t>
  </si>
  <si>
    <t>IN</t>
  </si>
  <si>
    <t>IN Module Journals</t>
  </si>
  <si>
    <t>INT</t>
  </si>
  <si>
    <t>Inventory Transactions</t>
  </si>
  <si>
    <t>IT</t>
  </si>
  <si>
    <t>Treasurers Interest Apportion</t>
  </si>
  <si>
    <t>ITA</t>
  </si>
  <si>
    <t>IT Applications Dev Support</t>
  </si>
  <si>
    <t>ITD</t>
  </si>
  <si>
    <t>IT Data Communications Svcs</t>
  </si>
  <si>
    <t>ITM</t>
  </si>
  <si>
    <t>IT Miscellaneous Services</t>
  </si>
  <si>
    <t>ITO</t>
  </si>
  <si>
    <t>IT Operations Support</t>
  </si>
  <si>
    <t>ITP</t>
  </si>
  <si>
    <t>IT Phone Journals</t>
  </si>
  <si>
    <t>ITR</t>
  </si>
  <si>
    <t>IT Radio &amp; Electronics Svcs</t>
  </si>
  <si>
    <t>ITS</t>
  </si>
  <si>
    <t>IT Systems Support</t>
  </si>
  <si>
    <t>ITT</t>
  </si>
  <si>
    <t>IT Telephone Services</t>
  </si>
  <si>
    <t>ITZ</t>
  </si>
  <si>
    <t>IT Planning &amp; Research Support</t>
  </si>
  <si>
    <t>OCJ</t>
  </si>
  <si>
    <t>2002 CAJE(CAFR Audit Adjust)</t>
  </si>
  <si>
    <t>On Line Journal Entries</t>
  </si>
  <si>
    <t>PC</t>
  </si>
  <si>
    <t>Project Costing</t>
  </si>
  <si>
    <t>PCA</t>
  </si>
  <si>
    <t>Project Cost Adjustments</t>
  </si>
  <si>
    <t>PCC</t>
  </si>
  <si>
    <t>PDW</t>
  </si>
  <si>
    <t>Paid Warrants Non PS</t>
  </si>
  <si>
    <t>PEC</t>
  </si>
  <si>
    <t>PO Encumbrance Closure</t>
  </si>
  <si>
    <t>PER</t>
  </si>
  <si>
    <t>PO Encumbrance Reversal</t>
  </si>
  <si>
    <t>PO</t>
  </si>
  <si>
    <t>PO Module Journals</t>
  </si>
  <si>
    <t>POE</t>
  </si>
  <si>
    <t>PO Encumbrance</t>
  </si>
  <si>
    <t>PPC</t>
  </si>
  <si>
    <t>PO Pre-Encumbrance Closure</t>
  </si>
  <si>
    <t>PPE</t>
  </si>
  <si>
    <t>PO Pre-Encumbrance</t>
  </si>
  <si>
    <t>PPR</t>
  </si>
  <si>
    <t>PO Pre-Encumbrance Reversal</t>
  </si>
  <si>
    <t>HRMS Interface Journals</t>
  </si>
  <si>
    <t>PRA</t>
  </si>
  <si>
    <t>Payroll Adjustments ACO</t>
  </si>
  <si>
    <t>PRT</t>
  </si>
  <si>
    <t>Printing Services</t>
  </si>
  <si>
    <t>PT</t>
  </si>
  <si>
    <t>Property Tax Interface Refunds</t>
  </si>
  <si>
    <t>PTR</t>
  </si>
  <si>
    <t>Property Tax  RONES</t>
  </si>
  <si>
    <t>PTT</t>
  </si>
  <si>
    <t>Property Tax  TEETER</t>
  </si>
  <si>
    <t>Prch,Cntrl Mail,Flt,Prntg,Sply</t>
  </si>
  <si>
    <t>RMC</t>
  </si>
  <si>
    <t>Medical Center Interface JE's</t>
  </si>
  <si>
    <t>SPD</t>
  </si>
  <si>
    <t>Spreadsheet Journal Entries</t>
  </si>
  <si>
    <t>STL</t>
  </si>
  <si>
    <t>Stale Dated Warrants</t>
  </si>
  <si>
    <t>SUP</t>
  </si>
  <si>
    <t>Supply Services</t>
  </si>
  <si>
    <t>TLC</t>
  </si>
  <si>
    <t>TLMA Project Conversion</t>
  </si>
  <si>
    <t>TSC</t>
  </si>
  <si>
    <t>Treasurer School Journals</t>
  </si>
  <si>
    <t>UPG</t>
  </si>
  <si>
    <t>Upgrade-Controlled Budget Jrnl</t>
  </si>
  <si>
    <t>WAC</t>
  </si>
  <si>
    <t>Waste Accrual Entries</t>
  </si>
  <si>
    <t>WTP</t>
  </si>
  <si>
    <t>Warrants Paid</t>
  </si>
  <si>
    <t>Year-End Package Journals</t>
  </si>
  <si>
    <t>The amounts listed below are estimates only and does not include all expected receipts and disbursements.</t>
  </si>
  <si>
    <t>Projected Receipts</t>
  </si>
  <si>
    <t>Total Projected Receipts for Current Month</t>
  </si>
  <si>
    <t>Projected Disbursements</t>
  </si>
  <si>
    <t>Total Projected Disbursements for Current Month</t>
  </si>
  <si>
    <t>Revenue Source</t>
  </si>
  <si>
    <t>Expected Posting</t>
  </si>
  <si>
    <t>Amount</t>
  </si>
  <si>
    <t>Vehicle Code Fines</t>
  </si>
  <si>
    <t>730xxx</t>
  </si>
  <si>
    <t>TOM</t>
  </si>
  <si>
    <t>Other Court Fines</t>
  </si>
  <si>
    <t>731xxx</t>
  </si>
  <si>
    <t>AB233 Realignment</t>
  </si>
  <si>
    <t>Forfeitures &amp; Penalties</t>
  </si>
  <si>
    <t>732xxx</t>
  </si>
  <si>
    <t>733xxx</t>
  </si>
  <si>
    <t>Mental Health Services</t>
  </si>
  <si>
    <t>Various</t>
  </si>
  <si>
    <t>Public Assistance Programs</t>
  </si>
  <si>
    <t>Realignment</t>
  </si>
  <si>
    <t>Other State Revenue</t>
  </si>
  <si>
    <t>Other Federal Grants &amp; Revenue</t>
  </si>
  <si>
    <t>Assessments and Tax Colln Fees</t>
  </si>
  <si>
    <t>770xxx</t>
  </si>
  <si>
    <t>Court Fees &amp; Costs</t>
  </si>
  <si>
    <t>772xxx</t>
  </si>
  <si>
    <t>Fire Protection</t>
  </si>
  <si>
    <t>779xxx</t>
  </si>
  <si>
    <t>Health Fees</t>
  </si>
  <si>
    <t>774xxx</t>
  </si>
  <si>
    <t>Interfund Revenue</t>
  </si>
  <si>
    <t>778xxx</t>
  </si>
  <si>
    <t>Law Enforcement Revenue</t>
  </si>
  <si>
    <t>773xxx</t>
  </si>
  <si>
    <t xml:space="preserve">Other </t>
  </si>
  <si>
    <t>Expenditure Source</t>
  </si>
  <si>
    <t>51xxx</t>
  </si>
  <si>
    <t>Communications</t>
  </si>
  <si>
    <t>520200 - 520330</t>
  </si>
  <si>
    <t>Insurance</t>
  </si>
  <si>
    <t>520900 - 520970</t>
  </si>
  <si>
    <t>Maintenance</t>
  </si>
  <si>
    <t>521300 - 522380</t>
  </si>
  <si>
    <t>Office Expenses</t>
  </si>
  <si>
    <t>523600 - 523940</t>
  </si>
  <si>
    <t>Profession and Specialized Services</t>
  </si>
  <si>
    <t>524500 - 525640</t>
  </si>
  <si>
    <t>Rents and Leases</t>
  </si>
  <si>
    <t>526500 - 526730</t>
  </si>
  <si>
    <t>Special Departmental Expenses</t>
  </si>
  <si>
    <t>527100 - 528500</t>
  </si>
  <si>
    <t>Transportation and Travel</t>
  </si>
  <si>
    <t>528900 - 529160</t>
  </si>
  <si>
    <t>Utilities</t>
  </si>
  <si>
    <t>529500 - 529550</t>
  </si>
  <si>
    <t>Miscellaneous</t>
  </si>
  <si>
    <t>Intrafund Allocation</t>
  </si>
  <si>
    <t>57xxx</t>
  </si>
  <si>
    <t>Contributions to Trial Court Funding</t>
  </si>
  <si>
    <t>Contributions to Other Funds</t>
  </si>
  <si>
    <t>Contributions to Health &amp; Mental Health</t>
  </si>
  <si>
    <t>Other Expenses</t>
  </si>
  <si>
    <t>Contribution to Other Funds</t>
  </si>
  <si>
    <t>Legend</t>
  </si>
  <si>
    <t>EOM - End of Month</t>
  </si>
  <si>
    <t>TOM - Through Out the Month</t>
  </si>
  <si>
    <t>BOM - Beginning of the Month</t>
  </si>
  <si>
    <t>Teeter Overflow</t>
  </si>
  <si>
    <t>TRANs Payment</t>
  </si>
  <si>
    <t>Department ID</t>
  </si>
  <si>
    <t>Posted Date</t>
  </si>
  <si>
    <t>Notes</t>
  </si>
  <si>
    <t>Prop Tax Current Secured</t>
  </si>
  <si>
    <t>Sept/Nov/Dec/Jan/Apr/May/Jun</t>
  </si>
  <si>
    <t>Prop Tax Current Unsecured</t>
  </si>
  <si>
    <t>Prop Tax Prior Unsecured</t>
  </si>
  <si>
    <t>Prop Tax Current Supplemental</t>
  </si>
  <si>
    <t>Prop Tax Prior Supplemental</t>
  </si>
  <si>
    <t xml:space="preserve">     Property Tax Revenue</t>
  </si>
  <si>
    <t xml:space="preserve">     Sales and Use Taxes</t>
  </si>
  <si>
    <t>Documentary Transfer Tax</t>
  </si>
  <si>
    <t>Non Commn Aircraft</t>
  </si>
  <si>
    <t>Transient Occupancy</t>
  </si>
  <si>
    <t>Racehorse Tax</t>
  </si>
  <si>
    <t xml:space="preserve">     Other Taxes</t>
  </si>
  <si>
    <t xml:space="preserve">     Licenses, Permits &amp; Franchise Tax</t>
  </si>
  <si>
    <t>TOM from August-June</t>
  </si>
  <si>
    <t>Penalties &amp; Cost on Delinquent Taxes</t>
  </si>
  <si>
    <t>Nov/Jan/Feb/May/Jun</t>
  </si>
  <si>
    <t>April/May/June</t>
  </si>
  <si>
    <t xml:space="preserve">     Fines, Forfeitures &amp; Penalties</t>
  </si>
  <si>
    <t>Interest Income</t>
  </si>
  <si>
    <t>Rent and Concessions</t>
  </si>
  <si>
    <t xml:space="preserve">     Use of Money and Property</t>
  </si>
  <si>
    <t>Motor Vehicles License Fees (MVLF)</t>
  </si>
  <si>
    <t>January/May</t>
  </si>
  <si>
    <t xml:space="preserve">     CA-Managed Care</t>
  </si>
  <si>
    <t xml:space="preserve">     CA-Mental Health Services</t>
  </si>
  <si>
    <t xml:space="preserve">     CA-Mental Health Svcs Act</t>
  </si>
  <si>
    <t xml:space="preserve">     CA-Prop 36 SA&amp;Crime Prevention</t>
  </si>
  <si>
    <t xml:space="preserve">     CA-Rollover</t>
  </si>
  <si>
    <t xml:space="preserve">     CA-State MH Subs Funding</t>
  </si>
  <si>
    <t xml:space="preserve">     CA-Public Asset Administration</t>
  </si>
  <si>
    <t xml:space="preserve">     CA-Public Asst Program</t>
  </si>
  <si>
    <t xml:space="preserve">     CA-Support Enf Incentive</t>
  </si>
  <si>
    <t xml:space="preserve">     CA-AB118 Local Revenue</t>
  </si>
  <si>
    <t xml:space="preserve">     CA-Realignment from VLF</t>
  </si>
  <si>
    <t xml:space="preserve">     CA-Realignment-DPSS</t>
  </si>
  <si>
    <t xml:space="preserve">     CA-Realignment-Health</t>
  </si>
  <si>
    <t xml:space="preserve">     CA-Realignment-Mental Health</t>
  </si>
  <si>
    <t xml:space="preserve">     State Aid</t>
  </si>
  <si>
    <t xml:space="preserve">     Fed-Public Assistance Admin</t>
  </si>
  <si>
    <t xml:space="preserve">     Fed-Publ Assistance Programs</t>
  </si>
  <si>
    <t xml:space="preserve">     Fed-Family Support Reimb</t>
  </si>
  <si>
    <t xml:space="preserve">     Fed-Support Enforce Incentive</t>
  </si>
  <si>
    <t xml:space="preserve">     Federal Aid</t>
  </si>
  <si>
    <t xml:space="preserve">     Other Gov't Aid - Contractual Rev</t>
  </si>
  <si>
    <t xml:space="preserve">     Charges for Current Services</t>
  </si>
  <si>
    <t xml:space="preserve">     Other Miscellaneous Revenue</t>
  </si>
  <si>
    <t xml:space="preserve">Various </t>
  </si>
  <si>
    <t>Operating Transfer-In</t>
  </si>
  <si>
    <t>Sept/Dec/Mar/Jun</t>
  </si>
  <si>
    <t>Contribution For Other County Funds</t>
  </si>
  <si>
    <t>Nov/Jun</t>
  </si>
  <si>
    <t xml:space="preserve">     Other Financing Sources</t>
  </si>
  <si>
    <t>Sept/Nov/Dec/Mar/Jun</t>
  </si>
  <si>
    <t xml:space="preserve">     Salaries &amp; Benefits</t>
  </si>
  <si>
    <t xml:space="preserve">     Services &amp; Supplies</t>
  </si>
  <si>
    <t xml:space="preserve">     Other Charges</t>
  </si>
  <si>
    <t xml:space="preserve">     Fixed Assets &amp; Capital Outlay</t>
  </si>
  <si>
    <t xml:space="preserve">     Other Financing Uses</t>
  </si>
  <si>
    <t>Public Safety Sales Tax-Prop 172</t>
  </si>
  <si>
    <t>Franchises</t>
  </si>
  <si>
    <t>Other Licences &amp; Permits</t>
  </si>
  <si>
    <t>RDV Prty Tax, LMIH Resdul Asts</t>
  </si>
  <si>
    <t>Prop Tax Prior Secured</t>
  </si>
  <si>
    <t>Contributions to Non-County Agency</t>
  </si>
  <si>
    <t>monthly fleet svcs billing 528920</t>
  </si>
  <si>
    <t>536240, 536200</t>
  </si>
  <si>
    <t>RCRMC Realignment, State Excess AB233 payments</t>
  </si>
  <si>
    <t>530480, 530440, 530280</t>
  </si>
  <si>
    <t>monthly 520350 core svcs, 520220 radio operations</t>
  </si>
  <si>
    <t>monthly supply svcs billing various accts</t>
  </si>
  <si>
    <t>EO qtrly MOE payments</t>
  </si>
  <si>
    <t>April</t>
  </si>
  <si>
    <t>BOM</t>
  </si>
  <si>
    <t>monthly 520930 Gen &amp; Auto Lia, annual 520945 Property Insurance</t>
  </si>
  <si>
    <t>Jan/Jun</t>
  </si>
  <si>
    <t>RCIT Servers and Support Services</t>
  </si>
  <si>
    <t>525800 - 525900</t>
  </si>
  <si>
    <t>monthly rcit billings</t>
  </si>
  <si>
    <t>This transaction reclassifies Family Support-CPFSS deferred revenue to General Fund earned revenue.</t>
  </si>
  <si>
    <t xml:space="preserve">Warrants Issued </t>
  </si>
  <si>
    <t>C-IV, IHSS IP, RCRMC Payor MOU</t>
  </si>
  <si>
    <t>FMI</t>
  </si>
  <si>
    <t>Property Taxes Clearing</t>
  </si>
  <si>
    <t>Redistributes remittances from Welfare Advance Fund to GF Deferred Revenue pending receipt/processing of documents providing detailed advance/settlement information. Once documents are received/processed a second redistribution will be done.</t>
  </si>
  <si>
    <t>Facilities Mngmnt Intfc Jrnls</t>
  </si>
  <si>
    <t>Other Miscellaneou Revenue</t>
  </si>
  <si>
    <t>Executive Office - TRANS revenue.</t>
  </si>
  <si>
    <t>Treasurer Tax Collector</t>
  </si>
  <si>
    <t xml:space="preserve">PRS </t>
  </si>
  <si>
    <t>Payroll TAP Service Fees</t>
  </si>
  <si>
    <t>Posting of intergovernmental revenues that were earned upon incurring expenditures qualifying for SB163 Wraparound funding.</t>
  </si>
  <si>
    <t>Transfer Teeter 1% Overflow to General Fund.</t>
  </si>
  <si>
    <t>Redistributes remittances deposited to the Welfare Advance Fund.</t>
  </si>
  <si>
    <t>State Board of Equalization - Local Sales Tax Revenue.</t>
  </si>
  <si>
    <t/>
  </si>
  <si>
    <t>This transaction reclassifies Local Revenue Fund 2011 deferred revenue to General Fund revenue for DPSS CalWORKs Assistance MOE.  Reference: WIC Section 17601.25.</t>
  </si>
  <si>
    <t>Salaries.</t>
  </si>
  <si>
    <t>Retirement - PERS.</t>
  </si>
  <si>
    <t>Social Security.</t>
  </si>
  <si>
    <t xml:space="preserve">Department of Public Health revenue. </t>
  </si>
  <si>
    <t>Per Board Policy B-14, the Auditor Controller is allowed to transfer funds to cover any cash deficit. Transfer to cover CalPERS Prepayment.</t>
  </si>
  <si>
    <t>TTC</t>
  </si>
  <si>
    <t xml:space="preserve">Fire Department- Fire Protection Revenue from Moreno Valley. </t>
  </si>
  <si>
    <t xml:space="preserve">Mental Health - Federal Medi-Cal Part B revenue. </t>
  </si>
  <si>
    <t>This transaction reclassifies Protective Services Local Revenue Fund 2011 deferred revenue to General Fund earned revenue.  Ref: Govt Code Section 30025(f)(8).</t>
  </si>
  <si>
    <t>525440 Fire Department SVC COOP AGRMNT</t>
  </si>
  <si>
    <t>c-28</t>
  </si>
  <si>
    <t>d-28</t>
  </si>
  <si>
    <t>e-28</t>
  </si>
  <si>
    <t>f-28</t>
  </si>
  <si>
    <t xml:space="preserve">Sheriff Department - Contractual Revenue from various cities and school districts. </t>
  </si>
  <si>
    <t>g-28</t>
  </si>
  <si>
    <t>h-28</t>
  </si>
  <si>
    <t>i-28</t>
  </si>
  <si>
    <t>j-28</t>
  </si>
  <si>
    <t>k-28</t>
  </si>
  <si>
    <t>l-28</t>
  </si>
  <si>
    <t>m-28</t>
  </si>
  <si>
    <t>n-28</t>
  </si>
  <si>
    <t>o-28</t>
  </si>
  <si>
    <t>p-28</t>
  </si>
  <si>
    <t>q-28</t>
  </si>
  <si>
    <t>r-28</t>
  </si>
  <si>
    <t>s-28</t>
  </si>
  <si>
    <t>t-28</t>
  </si>
  <si>
    <t>u-28</t>
  </si>
  <si>
    <t>v-28</t>
  </si>
  <si>
    <t>w-28</t>
  </si>
  <si>
    <t>x-28</t>
  </si>
  <si>
    <t>y-28</t>
  </si>
  <si>
    <t>z-28</t>
  </si>
  <si>
    <t>a-29</t>
  </si>
  <si>
    <t>b-29</t>
  </si>
  <si>
    <t>c-29</t>
  </si>
  <si>
    <t>d-29</t>
  </si>
  <si>
    <t>e-29</t>
  </si>
  <si>
    <t>f-29</t>
  </si>
  <si>
    <t>g-29</t>
  </si>
  <si>
    <t>h-29</t>
  </si>
  <si>
    <t>i-29</t>
  </si>
  <si>
    <t>j-29</t>
  </si>
  <si>
    <t>k-29</t>
  </si>
  <si>
    <t>l-29</t>
  </si>
  <si>
    <t>m-29</t>
  </si>
  <si>
    <t>n-29</t>
  </si>
  <si>
    <t>o-29</t>
  </si>
  <si>
    <t>Frequency</t>
  </si>
  <si>
    <t>Business Unit</t>
  </si>
  <si>
    <t>Monthly</t>
  </si>
  <si>
    <t>SHARC</t>
  </si>
  <si>
    <t>EOARC</t>
  </si>
  <si>
    <t xml:space="preserve">Monthly </t>
  </si>
  <si>
    <t>One-Time Basis</t>
  </si>
  <si>
    <t>Quarterly</t>
  </si>
  <si>
    <t>HSARC</t>
  </si>
  <si>
    <t>ASARC</t>
  </si>
  <si>
    <t>DPARC</t>
  </si>
  <si>
    <t xml:space="preserve">Bi-Weekly </t>
  </si>
  <si>
    <t xml:space="preserve">Payroll </t>
  </si>
  <si>
    <t>FMARC</t>
  </si>
  <si>
    <t>MHARC</t>
  </si>
  <si>
    <t>DCARC</t>
  </si>
  <si>
    <t>FPARC</t>
  </si>
  <si>
    <t>ACARC</t>
  </si>
  <si>
    <t xml:space="preserve">Quarterly </t>
  </si>
  <si>
    <t>HRARC</t>
  </si>
  <si>
    <t>ITARC</t>
  </si>
  <si>
    <t>RVARC</t>
  </si>
  <si>
    <t>p-29</t>
  </si>
  <si>
    <t>q-29</t>
  </si>
  <si>
    <t>PRARC</t>
  </si>
  <si>
    <t>Semi-Annually</t>
  </si>
  <si>
    <t>r-29</t>
  </si>
  <si>
    <t>s-29</t>
  </si>
  <si>
    <t>t-29</t>
  </si>
  <si>
    <t xml:space="preserve">One-Time Basis </t>
  </si>
  <si>
    <t>u-29</t>
  </si>
  <si>
    <t>v-29</t>
  </si>
  <si>
    <t>w-29</t>
  </si>
  <si>
    <t>Bi-Weekly</t>
  </si>
  <si>
    <t>Payroll</t>
  </si>
  <si>
    <t>Sheriff Department - County Prison Intake.</t>
  </si>
  <si>
    <t>x-29</t>
  </si>
  <si>
    <t>y-29</t>
  </si>
  <si>
    <t>z-29</t>
  </si>
  <si>
    <t xml:space="preserve">Mental Health-Federal Medical Part A Revenue,Medi-Cal Match, and Other Aid to Health. </t>
  </si>
  <si>
    <t>a-30</t>
  </si>
  <si>
    <t>b-30</t>
  </si>
  <si>
    <t>c-30</t>
  </si>
  <si>
    <t>TTARC</t>
  </si>
  <si>
    <t>d-30</t>
  </si>
  <si>
    <t>City Revenue Sharing - Neutrality.</t>
  </si>
  <si>
    <t>e-30</t>
  </si>
  <si>
    <t>f-30</t>
  </si>
  <si>
    <t>DPSS</t>
  </si>
  <si>
    <t>g-30</t>
  </si>
  <si>
    <t>PUARC</t>
  </si>
  <si>
    <t>h-30</t>
  </si>
  <si>
    <t>i-30</t>
  </si>
  <si>
    <t>j-30</t>
  </si>
  <si>
    <t>k-30</t>
  </si>
  <si>
    <t>l-30</t>
  </si>
  <si>
    <t>m-30</t>
  </si>
  <si>
    <t>n-30</t>
  </si>
  <si>
    <t>o-30</t>
  </si>
  <si>
    <t>p-30</t>
  </si>
  <si>
    <t>Department of Public Health - State Health Grants.</t>
  </si>
  <si>
    <t>ZSARC</t>
  </si>
  <si>
    <t>q-30</t>
  </si>
  <si>
    <t>r-30</t>
  </si>
  <si>
    <t>s-30</t>
  </si>
  <si>
    <t>t-30</t>
  </si>
  <si>
    <t>ACCRC</t>
  </si>
  <si>
    <t>u-30</t>
  </si>
  <si>
    <t>v-30</t>
  </si>
  <si>
    <t>w-30</t>
  </si>
  <si>
    <t>x-30</t>
  </si>
  <si>
    <t>y-30</t>
  </si>
  <si>
    <t>z-30</t>
  </si>
  <si>
    <t>a-31</t>
  </si>
  <si>
    <t>b-31</t>
  </si>
  <si>
    <t>c-31</t>
  </si>
  <si>
    <t>d-31</t>
  </si>
  <si>
    <t>e-31</t>
  </si>
  <si>
    <t>f-31</t>
  </si>
  <si>
    <t>g-31</t>
  </si>
  <si>
    <t>h-31</t>
  </si>
  <si>
    <t>i-31</t>
  </si>
  <si>
    <t>j-31</t>
  </si>
  <si>
    <t>k-31</t>
  </si>
  <si>
    <t>l-31</t>
  </si>
  <si>
    <t>m-31</t>
  </si>
  <si>
    <t>n-31</t>
  </si>
  <si>
    <t>o-31</t>
  </si>
  <si>
    <t>p-31</t>
  </si>
  <si>
    <t>q-31</t>
  </si>
  <si>
    <t>r-31</t>
  </si>
  <si>
    <t>s-31</t>
  </si>
  <si>
    <t>t-31</t>
  </si>
  <si>
    <t>u-31</t>
  </si>
  <si>
    <t>EMARC</t>
  </si>
  <si>
    <t>v-31</t>
  </si>
  <si>
    <t>w-31</t>
  </si>
  <si>
    <t>DAARC</t>
  </si>
  <si>
    <t>x-31</t>
  </si>
  <si>
    <t>y-31</t>
  </si>
  <si>
    <t>z-31</t>
  </si>
  <si>
    <t>a-32</t>
  </si>
  <si>
    <t>b-32</t>
  </si>
  <si>
    <t>c-32</t>
  </si>
  <si>
    <t>d-32</t>
  </si>
  <si>
    <t>e-32</t>
  </si>
  <si>
    <t>f-32</t>
  </si>
  <si>
    <t>g-32</t>
  </si>
  <si>
    <t>h-32</t>
  </si>
  <si>
    <t>i-32</t>
  </si>
  <si>
    <t>j-32</t>
  </si>
  <si>
    <t>Annually</t>
  </si>
  <si>
    <t>k-32</t>
  </si>
  <si>
    <t>l-32</t>
  </si>
  <si>
    <t>m-32</t>
  </si>
  <si>
    <t>n-32</t>
  </si>
  <si>
    <t>CalSAWS.</t>
  </si>
  <si>
    <t>o-32</t>
  </si>
  <si>
    <t>p-32</t>
  </si>
  <si>
    <t>q-32</t>
  </si>
  <si>
    <t>r-32</t>
  </si>
  <si>
    <t>s-32</t>
  </si>
  <si>
    <t>t-32</t>
  </si>
  <si>
    <t>u-32</t>
  </si>
  <si>
    <t>v-32</t>
  </si>
  <si>
    <t>w-32</t>
  </si>
  <si>
    <t>x-32</t>
  </si>
  <si>
    <t>Executive Office-Trans.</t>
  </si>
  <si>
    <t>y-32</t>
  </si>
  <si>
    <t>z-32</t>
  </si>
  <si>
    <t xml:space="preserve">quarterly workers comp </t>
  </si>
  <si>
    <t>a-33</t>
  </si>
  <si>
    <t>b-33</t>
  </si>
  <si>
    <t>c-33</t>
  </si>
  <si>
    <t>d-33</t>
  </si>
  <si>
    <t>e-33</t>
  </si>
  <si>
    <t>f-33</t>
  </si>
  <si>
    <t>g-33</t>
  </si>
  <si>
    <t>h-33</t>
  </si>
  <si>
    <t>i-33</t>
  </si>
  <si>
    <t>j-33</t>
  </si>
  <si>
    <t>k-33</t>
  </si>
  <si>
    <t>l-33</t>
  </si>
  <si>
    <t>m-33</t>
  </si>
  <si>
    <t>n-33</t>
  </si>
  <si>
    <t>o-33</t>
  </si>
  <si>
    <t>p-33</t>
  </si>
  <si>
    <t>q-33</t>
  </si>
  <si>
    <t>r-33</t>
  </si>
  <si>
    <t>i</t>
  </si>
  <si>
    <t>-</t>
  </si>
  <si>
    <t>s-33</t>
  </si>
  <si>
    <t>t-33</t>
  </si>
  <si>
    <t>u-33</t>
  </si>
  <si>
    <t>v-33</t>
  </si>
  <si>
    <t>w-33</t>
  </si>
  <si>
    <t>x-33</t>
  </si>
  <si>
    <t>y-33</t>
  </si>
  <si>
    <t>z-33</t>
  </si>
  <si>
    <t>a-34</t>
  </si>
  <si>
    <t>b-34</t>
  </si>
  <si>
    <t>c-34</t>
  </si>
  <si>
    <t>d-34</t>
  </si>
  <si>
    <t>e-34</t>
  </si>
  <si>
    <t>f-34</t>
  </si>
  <si>
    <t>FY 21/22 December 2021 Tax Fund Transfer.</t>
  </si>
  <si>
    <t>g-34</t>
  </si>
  <si>
    <t>h-34</t>
  </si>
  <si>
    <t>i-34</t>
  </si>
  <si>
    <t>j-34</t>
  </si>
  <si>
    <t>k-34</t>
  </si>
  <si>
    <t>This transaction transfers to trust for the period noted, pending subsequent expenditure, the county match for the SB163 WrapAround Project.</t>
  </si>
  <si>
    <t>l-34</t>
  </si>
  <si>
    <t>m-34</t>
  </si>
  <si>
    <t>n-34</t>
  </si>
  <si>
    <t>o-34</t>
  </si>
  <si>
    <t>p-34</t>
  </si>
  <si>
    <t>One-Time</t>
  </si>
  <si>
    <t>q-34</t>
  </si>
  <si>
    <t>r-34</t>
  </si>
  <si>
    <t>s-34</t>
  </si>
  <si>
    <t>t-34</t>
  </si>
  <si>
    <t>Department of Public Health - Federal Grants.</t>
  </si>
  <si>
    <t>u-34</t>
  </si>
  <si>
    <t>v-34</t>
  </si>
  <si>
    <t>w-34</t>
  </si>
  <si>
    <t>AGARC</t>
  </si>
  <si>
    <t xml:space="preserve">Agricultural Commission- Salary  Reimbursement and CA-Unclaimed Gas Tax. </t>
  </si>
  <si>
    <t>x-34</t>
  </si>
  <si>
    <t>y-34</t>
  </si>
  <si>
    <t>z-34</t>
  </si>
  <si>
    <t>BDARC</t>
  </si>
  <si>
    <t>a-35</t>
  </si>
  <si>
    <t>b-35</t>
  </si>
  <si>
    <t>c-35</t>
  </si>
  <si>
    <t>d-35</t>
  </si>
  <si>
    <t>e-35</t>
  </si>
  <si>
    <t xml:space="preserve">Department of Public Health State Revenue. </t>
  </si>
  <si>
    <t>f-35</t>
  </si>
  <si>
    <t>g-35</t>
  </si>
  <si>
    <t>h-35</t>
  </si>
  <si>
    <t>i-35</t>
  </si>
  <si>
    <t>j-35</t>
  </si>
  <si>
    <t>k-35</t>
  </si>
  <si>
    <t>l-35</t>
  </si>
  <si>
    <t>m-35</t>
  </si>
  <si>
    <t>n-35</t>
  </si>
  <si>
    <t>o-35</t>
  </si>
  <si>
    <t>p-35</t>
  </si>
  <si>
    <t>q-35</t>
  </si>
  <si>
    <t xml:space="preserve">SHARC </t>
  </si>
  <si>
    <t>r-35</t>
  </si>
  <si>
    <t>s-35</t>
  </si>
  <si>
    <t>t-35</t>
  </si>
  <si>
    <t>u-35</t>
  </si>
  <si>
    <t>v-35</t>
  </si>
  <si>
    <t>w-35</t>
  </si>
  <si>
    <t>x-35</t>
  </si>
  <si>
    <t>y-35</t>
  </si>
  <si>
    <t>z-35</t>
  </si>
  <si>
    <t xml:space="preserve">Sheriff Department - Contractual Revenue from City of Moreno Valley. </t>
  </si>
  <si>
    <t>a-36</t>
  </si>
  <si>
    <t>b-36</t>
  </si>
  <si>
    <t>c-36</t>
  </si>
  <si>
    <t>d-36</t>
  </si>
  <si>
    <t>e-36</t>
  </si>
  <si>
    <t>f-36</t>
  </si>
  <si>
    <t>g-36</t>
  </si>
  <si>
    <t>h-36</t>
  </si>
  <si>
    <t>Sheriff Department - Contractual Revenue from City of Palm Desert.</t>
  </si>
  <si>
    <t>Department of Public Health Revenue.</t>
  </si>
  <si>
    <t>i-36</t>
  </si>
  <si>
    <t>j-36</t>
  </si>
  <si>
    <t>AR02398401</t>
  </si>
  <si>
    <t>AR02398395</t>
  </si>
  <si>
    <t>ITACCS2212</t>
  </si>
  <si>
    <t>0002394696</t>
  </si>
  <si>
    <t>FMUTIL0336</t>
  </si>
  <si>
    <t>0002395019</t>
  </si>
  <si>
    <t>0002396058</t>
  </si>
  <si>
    <t>0002394605</t>
  </si>
  <si>
    <t>0002396413</t>
  </si>
  <si>
    <t>0002396387</t>
  </si>
  <si>
    <t>Reverses initial redistribution JE 0002383846 posted on 5/4/2022. Pending documents have now been received/processed providing detailed advance/settlement information and this transaction redistributes accordingly.</t>
  </si>
  <si>
    <t>0002395022</t>
  </si>
  <si>
    <t>0002394195</t>
  </si>
  <si>
    <t>0002396419</t>
  </si>
  <si>
    <t>0002396430</t>
  </si>
  <si>
    <t>AB233 Realignment/Allocation of State realignment revenue VLF.</t>
  </si>
  <si>
    <t>RCIT Co Enterprise Service June 2022.</t>
  </si>
  <si>
    <t>0622 EST Utilities for Owned.</t>
  </si>
  <si>
    <t>k-36</t>
  </si>
  <si>
    <t>AR02398666</t>
  </si>
  <si>
    <t>AR02398667</t>
  </si>
  <si>
    <t>INTQ322ACR</t>
  </si>
  <si>
    <t>0002398533</t>
  </si>
  <si>
    <t xml:space="preserve">Mental Health-Federal Medical Part A Revenue, Federal Medical QA-C, and Other Aid to Health. </t>
  </si>
  <si>
    <t>Q3 2022 INT ACRL.</t>
  </si>
  <si>
    <t xml:space="preserve">Administrative Fee charge for the 4th Quarter/Money Max. </t>
  </si>
  <si>
    <t>l-36</t>
  </si>
  <si>
    <t>AR02398951</t>
  </si>
  <si>
    <t>AR02398972</t>
  </si>
  <si>
    <t>AR02398984</t>
  </si>
  <si>
    <t>Qarterly</t>
  </si>
  <si>
    <t>Mental Health - Federal Medical Part A, other aid to health, and other forfeitures &amp; penalties.</t>
  </si>
  <si>
    <t>m-36</t>
  </si>
  <si>
    <t>AP02399482</t>
  </si>
  <si>
    <t>AR02399377</t>
  </si>
  <si>
    <t>0002398526</t>
  </si>
  <si>
    <t>0002398252</t>
  </si>
  <si>
    <t>Department Public Social Services-Med-Center Outreach FY21/22.</t>
  </si>
  <si>
    <t>Department of Public Health issued 26 warrants. Amounts of warrants range from $10 to $373K.</t>
  </si>
  <si>
    <t>n-36</t>
  </si>
  <si>
    <t>0002399635</t>
  </si>
  <si>
    <t>Fleet Monthly Billing Per 12 June 6-1-22 to 6-30-22 FY22.</t>
  </si>
  <si>
    <t>o-36</t>
  </si>
  <si>
    <t>AR02400179</t>
  </si>
  <si>
    <t>AR02400173</t>
  </si>
  <si>
    <t>0002400158</t>
  </si>
  <si>
    <t>0002400155</t>
  </si>
  <si>
    <t>0002398559</t>
  </si>
  <si>
    <t>0002396352</t>
  </si>
  <si>
    <t>0002399076</t>
  </si>
  <si>
    <t>0002399734</t>
  </si>
  <si>
    <t>0002398779</t>
  </si>
  <si>
    <t>0002398525</t>
  </si>
  <si>
    <t>0002400160</t>
  </si>
  <si>
    <t>Reverses initial redistribution JE 0002375029 posted on 4/1/2022. Pending documents have now been received/processed providing detailed advance/settlement information and this transaction redistributes accordingly.</t>
  </si>
  <si>
    <t>FY22 General Fund Advance to POB for debt service payments.</t>
  </si>
  <si>
    <t>FY22 General Fund advance to CORAL for debt service payments due in July.</t>
  </si>
  <si>
    <t>Transfer to General Fund from Solar Fund 22840 - FY21/22.</t>
  </si>
  <si>
    <t xml:space="preserve">Reclass -TCR HRARC 14069 posted to the incorrect accounting string. </t>
  </si>
  <si>
    <t>p-36</t>
  </si>
  <si>
    <t>AP02400663</t>
  </si>
  <si>
    <t>0002398722</t>
  </si>
  <si>
    <t>0002398520</t>
  </si>
  <si>
    <t>0002399210</t>
  </si>
  <si>
    <t>0002398815</t>
  </si>
  <si>
    <t>0002398100</t>
  </si>
  <si>
    <t>0002399307</t>
  </si>
  <si>
    <t>Reverses initial redistribution JE 0002391865 posted on 6/3/2022. Pending documents have now been received/processed providing detailed advance/settlement information and this transaction redistributes accordingly.</t>
  </si>
  <si>
    <t>0002399256</t>
  </si>
  <si>
    <t>0002399262</t>
  </si>
  <si>
    <t>Mental Health issued 4 warrants.  Amounts of warrants range from $184k to $402k.</t>
  </si>
  <si>
    <t>q-36</t>
  </si>
  <si>
    <t>AR02400975</t>
  </si>
  <si>
    <t>0002399260</t>
  </si>
  <si>
    <t>0002390834</t>
  </si>
  <si>
    <t>Realignment - Transfer May 2022 Realignment Revenue for VLF to Health GF Operating Accounts.</t>
  </si>
  <si>
    <t>0002398073</t>
  </si>
  <si>
    <t>Realignment - Transfer June 2022 Realignment Revenue for VLF to Health GF Operating Accounts.</t>
  </si>
  <si>
    <t>0002399580</t>
  </si>
  <si>
    <t>To move funds from org level to sub org.</t>
  </si>
  <si>
    <t>FMPBH22R11</t>
  </si>
  <si>
    <t>0002399036</t>
  </si>
  <si>
    <t>CalSAWS - Oasis JE for 6/29/2022 Payroll.</t>
  </si>
  <si>
    <t>CalSAWS - Oasis JE for 6/28/2022 Payroll.</t>
  </si>
  <si>
    <t>Sheriff Department - Contractual Revenue from the City of Temecula, Murrieta Valley Unified School District, Reliance Church, De Luz (Santa Rosa) Community Services District, Temecula Valley Unified School District.</t>
  </si>
  <si>
    <t>To correct distribution for DAARC deposit 7017, line 5 to Other Forfeitures &amp; Penalties.</t>
  </si>
  <si>
    <t>FY21/22 Jun Proj Billings.</t>
  </si>
  <si>
    <t>r-36</t>
  </si>
  <si>
    <t>AP02401967</t>
  </si>
  <si>
    <t>AR02401912</t>
  </si>
  <si>
    <t>0002398250</t>
  </si>
  <si>
    <t>0002398248</t>
  </si>
  <si>
    <t>0002398522</t>
  </si>
  <si>
    <t>Sheriff Department - Contractual Revenue from the City of Moreno Valley.</t>
  </si>
  <si>
    <t>PAYROLL</t>
  </si>
  <si>
    <t xml:space="preserve">Assessors Department issued 7 warrants.  Amounts of warrants range from $24 to $6.1M.  Payment for SB2 Fee 4th Quarter in the amount of $6.1M for FY21-22. </t>
  </si>
  <si>
    <t>Transfer 2nd half of Moreno Valley Pass-Thru to General Fund FY21/22.</t>
  </si>
  <si>
    <t>s-36</t>
  </si>
  <si>
    <t>AP02402437</t>
  </si>
  <si>
    <t>0002401129</t>
  </si>
  <si>
    <t>0002401110</t>
  </si>
  <si>
    <t>FMREAL0683</t>
  </si>
  <si>
    <t>0002401147</t>
  </si>
  <si>
    <t>FMUTILR336</t>
  </si>
  <si>
    <t>0002398469</t>
  </si>
  <si>
    <t>0002401842</t>
  </si>
  <si>
    <t>0002400043</t>
  </si>
  <si>
    <t>0002397636</t>
  </si>
  <si>
    <t>Department of Public Social Services issued 8 warrants.  Amounts of warrants range from $6 to $3.1M. Payment for July 2022 IHSS Health Benefits Payment Report.</t>
  </si>
  <si>
    <t>0722-Payable Lease.</t>
  </si>
  <si>
    <t>0622 EST REVERSAL Utilities for Owned.</t>
  </si>
  <si>
    <t>To reclass General Fund Expenses to AB109 Fund 11167 FY21-22 (Q3) January-March 2022.</t>
  </si>
  <si>
    <t>t-36</t>
  </si>
  <si>
    <t>AR02402710</t>
  </si>
  <si>
    <t>Sheriff Department - Contractual Revenue from the City of Desert Sands Unified School District, City of La Quinta.</t>
  </si>
  <si>
    <t>u-36</t>
  </si>
  <si>
    <t>AR02403150</t>
  </si>
  <si>
    <t>0002398081</t>
  </si>
  <si>
    <t>0002401797</t>
  </si>
  <si>
    <t>0002398069</t>
  </si>
  <si>
    <t>Realignment - Transfer June 2022 Sales Tax, State Hospital Offset and Managed Care Offset from Mental Health sub-fund deferred revenue account to GF operating account.</t>
  </si>
  <si>
    <t>0002401804</t>
  </si>
  <si>
    <t>This transaction reclassifies Protective Services Local Revenue Fund 2011 deferred revenue to General Fund earned revenue. Ref: Govt Code Section 30025(f)(8).</t>
  </si>
  <si>
    <t>0002398078</t>
  </si>
  <si>
    <t>0002398082</t>
  </si>
  <si>
    <t>Trial Court Security for June 2022.</t>
  </si>
  <si>
    <t>New Allocation. Realignment  - Transfer June 22 Realignment Revenue for Sales Tax to Social Services - GF Operating Accounts.</t>
  </si>
  <si>
    <t>PSAF - 1/2% Sales Tax Distribution June 2022 Additional Allocation.</t>
  </si>
  <si>
    <t>Treasury Cash Receipt ACARC 36021 was posted to the incorrect accounting string 770540-10000-1300100000 instead of 201400-69004-1300100000. Reversal and Correction will be posted 7/19/2022.</t>
  </si>
  <si>
    <t>v-36</t>
  </si>
  <si>
    <t>0002403512</t>
  </si>
  <si>
    <t>JE#0002403512 correction to Treasury Cash Receipt ACARC 36021 posted to the incorrect accounting string 770540-10000-1300100000 which should have posted to 201400-69004-1300100000.</t>
  </si>
  <si>
    <t>w-36</t>
  </si>
  <si>
    <t>AR02404229</t>
  </si>
  <si>
    <t>Sheriff Department - Contractual Revenue from City of Moreno Valley, Moreno Valley Unified School District, City of Calimesa, Matador Security Company Inc., March Joint Powers Authority, Morongo Band of Mission Indians.</t>
  </si>
  <si>
    <t>0002402696</t>
  </si>
  <si>
    <t>Department of Child Support Services- Advance to Revenue July 2022.</t>
  </si>
  <si>
    <t>x-36</t>
  </si>
  <si>
    <t>AP02404849</t>
  </si>
  <si>
    <t>AR02404658</t>
  </si>
  <si>
    <t>AR02404659</t>
  </si>
  <si>
    <t>AR02404677</t>
  </si>
  <si>
    <t>AR02404646</t>
  </si>
  <si>
    <t>FMREAL0685</t>
  </si>
  <si>
    <t xml:space="preserve">Fire Department- Fire Protection Revenue from Rancho Mirage. </t>
  </si>
  <si>
    <t>Sheriff Department - Contractual Revenue from City of San Jacinto, Mt. San Jacinto Community College.</t>
  </si>
  <si>
    <t>Facilities Management Department - 0822 Payable Lease.</t>
  </si>
  <si>
    <t>Sheriff Department - Revenue for State Criminal Alien Assistance Program (SCAAP), certified copies, accident reports, reimbursement of special purchase.</t>
  </si>
  <si>
    <t xml:space="preserve">Department of Register of Voters issued 7 warrants amounts ranging between $109 to $1.8M. Payment RVARC #R0179246 to Runbeck Election Services Inc. in the amount of $1.8M for voting services. </t>
  </si>
  <si>
    <t>y-36</t>
  </si>
  <si>
    <t>AR02405051</t>
  </si>
  <si>
    <t>AR02405054</t>
  </si>
  <si>
    <t>AR02405056</t>
  </si>
  <si>
    <t>0002404146</t>
  </si>
  <si>
    <t>0002404128</t>
  </si>
  <si>
    <t>0002404180</t>
  </si>
  <si>
    <t>Sheriff Department - Contractual Revenue from City of Eastvale, Roosevelt High School, Jurupa Unified School District, City of Norco, City of Jurupa Valley, Alvord Unified School District, Corona-Norco Unified School District, and Jurupa Community Services District.</t>
  </si>
  <si>
    <t>Sheriff Department - Contractual Revenue from The Mickelson Foundation, City of Coachella, and City of Perris.</t>
  </si>
  <si>
    <t>Sheriff Department - Contractual Revenue from City of Temecula.</t>
  </si>
  <si>
    <t>Department of Public Social Services - Redistributes remittances deposited to the Welfare Advance Fund.</t>
  </si>
  <si>
    <t>z-36</t>
  </si>
  <si>
    <t>AP02405546</t>
  </si>
  <si>
    <t>AR02405369</t>
  </si>
  <si>
    <t>AR02405359</t>
  </si>
  <si>
    <t>AR02405360</t>
  </si>
  <si>
    <t>Executive Office Department issued 4 warrants.  Amounts of warrants range from $657 to $99M.  Payment for CALPERS Prepayment. Payment EOARC #00043906 to CALPERS Public Employee's Retirement in the amount of $99M.  Payment EOARC #00043907 to CALPERS Public Employee's Retirement in the amount of $53.4M.  Payment EOARC #00043908 to CALPERS Public Employee's Retirement in the amount of $53.6M.</t>
  </si>
  <si>
    <t>Auditor-Controller's Office - State Board of Equalization - Local Sales Tax Revenue.</t>
  </si>
  <si>
    <t>Sheriff Department - Contractual Revenue from City of Moreno Valley.</t>
  </si>
  <si>
    <t>Sheriff Department - Contractual Revenue from City of Norco.</t>
  </si>
  <si>
    <t>a-37</t>
  </si>
  <si>
    <t>AR02406315</t>
  </si>
  <si>
    <t>AR02406263</t>
  </si>
  <si>
    <t>0002401847</t>
  </si>
  <si>
    <t>Transfer remaining balances of matured defeased bonds June 30, 2022.</t>
  </si>
  <si>
    <t>Sheriff Department - Contractual Revenue from Lake Elsinore School District, City of Lake Elsinore, City of Canyon Lake.</t>
  </si>
  <si>
    <t>b-37</t>
  </si>
  <si>
    <t>AR02406674</t>
  </si>
  <si>
    <t>Sheriff Department - Revenue from Sheriff Patrol, Sheriff Correction,Sheriff Court Services, and Sheriff Coroner.</t>
  </si>
  <si>
    <t>c-37</t>
  </si>
  <si>
    <t>AR02407059</t>
  </si>
  <si>
    <t>AR02407061</t>
  </si>
  <si>
    <t>AR02407063</t>
  </si>
  <si>
    <t>Fire Department - Revenue from Fire Protection-City of Menifee.</t>
  </si>
  <si>
    <t>Fire Department - Revenue from Containment And CleanUp, Fire Suppression Recovery Cost, Fire Protection-City of San Jacinto, Fire Protection-City of Temecula, Fire Protection-City of Desert Hot Springs (DHS), and Other Miscellaneous Revenue.</t>
  </si>
  <si>
    <t>PDARC</t>
  </si>
  <si>
    <t>Public Defender Department - Public Defense Pilot Program Advance Payment.</t>
  </si>
  <si>
    <t>d-37</t>
  </si>
  <si>
    <t>AR02407429</t>
  </si>
  <si>
    <t>AR02407430</t>
  </si>
  <si>
    <t>AR02407445</t>
  </si>
  <si>
    <t>AR02407392</t>
  </si>
  <si>
    <t>0002404508</t>
  </si>
  <si>
    <t>0002404059</t>
  </si>
  <si>
    <t>0002404056</t>
  </si>
  <si>
    <t>0002406226</t>
  </si>
  <si>
    <t>Realignment - Transfer July 2022 Sales Tax, State Hospital Offset and Managed Care Offset from Mental Health sub-fund deferred revenue account to GF operating account.</t>
  </si>
  <si>
    <t>0002406235</t>
  </si>
  <si>
    <t>Fire Department - Revenue from Fire Protection-City of Palm Desert.</t>
  </si>
  <si>
    <t>Fire Department - Revenue from Lease Ambulance, Seminar &amp; Tuition Fees, Containment And CleanUp, Fire Protection Planning, Fire Suppression Recovery Cost, Fire Protection-Rubidoux, Fire Protection-City of Norco, and Other Miscellaneous Revenue.</t>
  </si>
  <si>
    <t>Mental Health Department - CA-Capital Grants and Contributions.</t>
  </si>
  <si>
    <t>Sheriff Department - Contractual Reveue from City of Palm Desert.</t>
  </si>
  <si>
    <t>RCRMC PAYOR MOU JULY 22/23.</t>
  </si>
  <si>
    <t>FY 22/23 MHSA Monthly Transfer - July.</t>
  </si>
  <si>
    <t>FY 22/23 Behavioral Health Funds - July.</t>
  </si>
  <si>
    <t>PSAF - 1/2% Sales Tax Distribution July 2022 Additional Allocation.</t>
  </si>
  <si>
    <t>e-37</t>
  </si>
  <si>
    <t>AP02407988</t>
  </si>
  <si>
    <t>AP02407989</t>
  </si>
  <si>
    <t>AR02407806</t>
  </si>
  <si>
    <t>0002404199</t>
  </si>
  <si>
    <t>0002403685</t>
  </si>
  <si>
    <t>Mental Health issued 66 warrants.  Amounts of warrants range from $6 to $369k.</t>
  </si>
  <si>
    <t>Mental Health issued 32 warrants.  Amounts of warrants range from $5.4k to $412k.</t>
  </si>
  <si>
    <t>Fire Department - Revenue from Dispatch Services, Fire Suppressiom Recovery Cost, Fire-Protection-Elsinore, Fire-Protection-Wildomar, Advances from Grantors &amp; 3rd Parties, and Other Miscellaneous Revenue.</t>
  </si>
  <si>
    <t>f-37</t>
  </si>
  <si>
    <t>AP02408413</t>
  </si>
  <si>
    <t>AP02408414</t>
  </si>
  <si>
    <t>AR02408240</t>
  </si>
  <si>
    <t>ITACCS2301</t>
  </si>
  <si>
    <t>0002407786</t>
  </si>
  <si>
    <t>Mental Health issued 112 warrants.  Amounts of warrants range from $58 to $670k.</t>
  </si>
  <si>
    <t>Mental Health issued 68 warrants.  Amounts of warrants range from $500 to $591k.</t>
  </si>
  <si>
    <t>Fire Department - Revenue from Lease Ambulance, Containment And CleanUp, Fire Suppression Recovery Cost, Fire Proection-Eastvale, Advances from Grantors &amp; 3rd Parties, and Other Miscellaneous Revenue.</t>
  </si>
  <si>
    <t>RCIT Co Enterprise Service July 2022.</t>
  </si>
  <si>
    <t>Auditor-Controller's Office - Revenue from Property Tax Current Secured, CIO Penalty R&amp;T 482, Costs On Delinquent Taxes, Collection Charges, Land Use Fees-Cities, and Clearing.</t>
  </si>
  <si>
    <t>g-37</t>
  </si>
  <si>
    <t>AR02408687</t>
  </si>
  <si>
    <t>AR02408688</t>
  </si>
  <si>
    <t>Sheriff Department - Contractual Revenue from City of Perris, and Perris Union High School District.</t>
  </si>
  <si>
    <t>Sheriff Department - Contractual Revenue from City of Moreno Valley, City of San Jacinto, Mt. San Jacinto Community College, San Jacinto Unified School District, Soboba Band of Luiseno Indians, and Valley-Wide Recreation &amp; Park District.</t>
  </si>
  <si>
    <t>h-37</t>
  </si>
  <si>
    <t>AP02409123</t>
  </si>
  <si>
    <t>AP02409176</t>
  </si>
  <si>
    <t>AR02409062</t>
  </si>
  <si>
    <t>0002405453</t>
  </si>
  <si>
    <t>0002405432</t>
  </si>
  <si>
    <t>0002405542</t>
  </si>
  <si>
    <t>0002404997</t>
  </si>
  <si>
    <t>0002405529</t>
  </si>
  <si>
    <t>0002405536</t>
  </si>
  <si>
    <t>Sheriff Department - Contractual Revenue from Canyon Lake Property Owners Association (P.O.A), City of Canyon Lake, City of Lake Elsinore, City of Wildomar, City of Indian Wells, Lake Elsinore School District, Lake Elsinore Unified School District, City of Palm Desert.</t>
  </si>
  <si>
    <t>Mental Health issued 38 warrants.  Amounts of warrants range from $79 to $372k.</t>
  </si>
  <si>
    <t>Medicare.</t>
  </si>
  <si>
    <t>To process County Departments response ARPA reimbursement to RUHS Public Health (PH) for the purchase of Covid-19 test kits in the amount of $4,500,000.00 of the original claim amount of $5,280,172.38. The remaining payment amount will be determined after pending expenditures post.</t>
  </si>
  <si>
    <t>Department of Public Social Services issued 2 warrants. Amounts of warrants range from $1.2k to $2.9M. Payment DPARC 00198023 to United Domestic Workers of America (UDW AFSCME Local 3930) in the amount of $2.9M.</t>
  </si>
  <si>
    <t>0002405433</t>
  </si>
  <si>
    <t>0002407258</t>
  </si>
  <si>
    <t>0002406627</t>
  </si>
  <si>
    <t>0002407669</t>
  </si>
  <si>
    <t>0002405219</t>
  </si>
  <si>
    <t>i-37</t>
  </si>
  <si>
    <t>j-37</t>
  </si>
  <si>
    <t>0002404539</t>
  </si>
  <si>
    <t>0002409617</t>
  </si>
  <si>
    <t>Auditor-Controller's Office - Transfer Teeter 1% Overflow to General Fund.</t>
  </si>
  <si>
    <t>Probation Department - To Recognize Revenue AB118 $1,884,920.39 for Juvenile Probation Activities, JPCF - 0322-0522 FY22.</t>
  </si>
  <si>
    <t>k-37</t>
  </si>
  <si>
    <t>0002405445</t>
  </si>
  <si>
    <t>0002409416</t>
  </si>
  <si>
    <t>0002409452</t>
  </si>
  <si>
    <t>l-37</t>
  </si>
  <si>
    <t>AR02410598</t>
  </si>
  <si>
    <t>0002409804</t>
  </si>
  <si>
    <t>Sheriff Department - Contractual Revenue from City of Calimesa, Morongo Band of Mission Indians, City of Jurupa Valley, Jurupa Community Services District, Jurupa Unified School District, Corona-Norco Unified School District, and City of Perris.</t>
  </si>
  <si>
    <t>m-37</t>
  </si>
  <si>
    <t>AP02411550</t>
  </si>
  <si>
    <t>AP02411551</t>
  </si>
  <si>
    <t>AR02411309</t>
  </si>
  <si>
    <t>0002410458</t>
  </si>
  <si>
    <t>0002408678</t>
  </si>
  <si>
    <t>0002402295</t>
  </si>
  <si>
    <t>0002411167</t>
  </si>
  <si>
    <t>0002408626</t>
  </si>
  <si>
    <t>FY 21/22 June 2021 Tax Fund Transfer.</t>
  </si>
  <si>
    <t>Mental Health issued 61 warrants.  Amounts of warrants range from $59 to $499k.</t>
  </si>
  <si>
    <t>Mental Health issued 56 warrants.  Amounts of warrants range from $5.2k to $468k.</t>
  </si>
  <si>
    <t>Sheriff Department - Contractual Revenue from Desert Sands Unified School District, Southern Coachella Valley, and City of La Quinta.</t>
  </si>
  <si>
    <t>GF Contribution FY21/22 to RUHS-Medical Center.</t>
  </si>
  <si>
    <t>Treasurer Tax Collector - GL Export: 08/03/2022 Business Date.</t>
  </si>
  <si>
    <t>Adjustments from journal 0002399580.</t>
  </si>
  <si>
    <t>n-37</t>
  </si>
  <si>
    <t>AP02412036</t>
  </si>
  <si>
    <t>AP02412037</t>
  </si>
  <si>
    <t>0002409418</t>
  </si>
  <si>
    <t>Mental Health issued 61 warrants. Amounts of warrants range from $120 to $1.05M. Payment for MFI Recovery Center in the amount of $1.05M via voucher MHARC 00288971. Payment for MFI Recovery Center in the amount of $1.05M via voucher MHARC 00288786.</t>
  </si>
  <si>
    <t>Mental Health issued 25 warrants. Amounts of warrants range from $6.1k to $564k.</t>
  </si>
  <si>
    <t>o-37</t>
  </si>
  <si>
    <t>AP02412624</t>
  </si>
  <si>
    <t>AP02412625</t>
  </si>
  <si>
    <t>AR02412466</t>
  </si>
  <si>
    <t>0002411622</t>
  </si>
  <si>
    <t>0002408682</t>
  </si>
  <si>
    <t>00R2373018</t>
  </si>
  <si>
    <t>0002411277</t>
  </si>
  <si>
    <t>Mental Health issued 70 warrants. Amounts of warrants range from $14 to $980k.</t>
  </si>
  <si>
    <t>Mental Health issued 29 warrants. Amounts of warrants range from $6.6k to $292k.</t>
  </si>
  <si>
    <t>Human Rsources Department - FY21/22 Yearend HR Administrative Overhead Cost Distribution in Reimbursement for Services.</t>
  </si>
  <si>
    <t>RUHS-Mental Health Department - Revise Duplicate Correcting Fund for AB109 - February 2022 allocation received JE#0002370349.</t>
  </si>
  <si>
    <t>Auditor-Controller's Office - FY 21-22 CY SUP Jun 6-30-22.</t>
  </si>
  <si>
    <t>Human Resources Department - FY21/22 HR-RUHS Annual Service Contract Billing.</t>
  </si>
  <si>
    <t xml:space="preserve">Fire Department- Fire Protection Revenue from Palm Desert. </t>
  </si>
  <si>
    <t>p-37</t>
  </si>
  <si>
    <t>AR02412824</t>
  </si>
  <si>
    <t>Sheriff Department - Contractual Revenue from City of Desert Hot Springs, City of San Jacinto, and City of Palm Desert.</t>
  </si>
  <si>
    <t>q-37</t>
  </si>
  <si>
    <t>AR02413162</t>
  </si>
  <si>
    <t>Fire Department - Revenue from Advances From Grantors &amp; 3rd Parties, Fed-Other Operating Grants, Dispatch Services, Containment and CleanUp, Reimbursement for Services, Fire Suppression Recovery Cost, and Fire Protection Indio.</t>
  </si>
  <si>
    <t>r-37</t>
  </si>
  <si>
    <t>AR02413436</t>
  </si>
  <si>
    <t>Sheriff Department - Contractual Revenue from City of Indian Wells, and City of Rancho Mirage.</t>
  </si>
  <si>
    <t>0002413376</t>
  </si>
  <si>
    <t>0002410928</t>
  </si>
  <si>
    <t>0002404548</t>
  </si>
  <si>
    <t>0002411156</t>
  </si>
  <si>
    <t>0002411283</t>
  </si>
  <si>
    <t>0002411155</t>
  </si>
  <si>
    <t>0002411816</t>
  </si>
  <si>
    <t>FY21-22 Closing entries to reclass expenses from sub-funds.</t>
  </si>
  <si>
    <t>0002412325</t>
  </si>
  <si>
    <t>0002404908</t>
  </si>
  <si>
    <t>Fund 47000 Closing entry - correct cash deficiency in 47000, clear ending GL balances to 10000-1130100000.</t>
  </si>
  <si>
    <t xml:space="preserve">SB823 PTS Recognize Revenue for YE June 2022 Exp Prelim1. </t>
  </si>
  <si>
    <t>Title IV-E Recognize Revenue FY21 Q3-Q4  Finalized Claims.</t>
  </si>
  <si>
    <t>Recognize Deferred Revenue for PHEP COVID- FY21/22.</t>
  </si>
  <si>
    <t>Prop 57 PRCS FY2122 Alloc and backfill Recognize Revenue for YE June 2022 Exp.</t>
  </si>
  <si>
    <t>JJCPA Recognize Revenue for YE Jul-Jun 2022 Exp &amp; Accrual 2 YE.</t>
  </si>
  <si>
    <t>FRARC</t>
  </si>
  <si>
    <t>FY 21/22 June 2021 Tax Fund TransferProcessed by Maria Moreno 951.940.6359.</t>
  </si>
  <si>
    <t>AB 109 Recognize Revenue for month of Apr-Jun 2022 Prelim1.</t>
  </si>
  <si>
    <t>s-37</t>
  </si>
  <si>
    <t>AR02413832</t>
  </si>
  <si>
    <t>0002412449</t>
  </si>
  <si>
    <t>0002413326</t>
  </si>
  <si>
    <t>0002410581</t>
  </si>
  <si>
    <t>0002412293</t>
  </si>
  <si>
    <t>0002403617</t>
  </si>
  <si>
    <t>Year End Closing NCCFY2122.</t>
  </si>
  <si>
    <t>FY2021-2022  June Tax Transfer.</t>
  </si>
  <si>
    <t>Sheriff Department - Contractual Revenue from Lakeside High School, City of Wildomar, City of Lake Elsinore, City of Cathedral City, City of Palm Springs, and City of Temecula.</t>
  </si>
  <si>
    <t>RUHS Mental Health - IN7006 ProviderReliefFunds to CA-Realignment-Health and Other Mental Health Charges For Services.</t>
  </si>
  <si>
    <t>FLEET MONTHLY BILLING PER 1 JULY 7-1-22 to 7-31-22 FY23.</t>
  </si>
  <si>
    <t>CalSAWS - Oasis JE for 07/28/2022 Payroll.</t>
  </si>
  <si>
    <t>CalSAWS - Oasis JE for 07/27/22 Payroll.</t>
  </si>
  <si>
    <t>00R2367647</t>
  </si>
  <si>
    <t>FY 21/22 December 2021 Tax Fund Transfer. REVERSAL.</t>
  </si>
  <si>
    <t>t-37</t>
  </si>
  <si>
    <t>0002412230</t>
  </si>
  <si>
    <t>0002414177</t>
  </si>
  <si>
    <t>FY 21-22 PY UNS PYU 6-30-22.</t>
  </si>
  <si>
    <t>YOBG Recognize Revenue for YE June 2022.</t>
  </si>
  <si>
    <t>u-37</t>
  </si>
  <si>
    <t>AR02414787</t>
  </si>
  <si>
    <t>AR02414788</t>
  </si>
  <si>
    <t>0002412374</t>
  </si>
  <si>
    <t>00R2398081</t>
  </si>
  <si>
    <t>0002411238</t>
  </si>
  <si>
    <t>0002405717</t>
  </si>
  <si>
    <t>RUHS Behavioral Health - Federal Revenue from Fed-Medi-Cal FFP (Federal Financial Participation).</t>
  </si>
  <si>
    <t>Executive Office - To record FY21/22 transfer of Matured Financing to CIP Fund.</t>
  </si>
  <si>
    <t>Sheriff's Department - To reverse the cash back to Sub-Fund - Trial Court Security for June 2022 (The Sheriff's Department ended FY 21/22 with a balanced budget and utilized existing funds to support these efforts, therefore reversal of this journal entry is requested by A.P.).</t>
  </si>
  <si>
    <t>Emergency Management Department - Recognize Revenue from the MADDY Fund for EMS (Intra-Grant).</t>
  </si>
  <si>
    <t>Reclass General Fund Expenses to AB109 Fund 11167 FY21-22 April-June 2022, 4th Qtr.</t>
  </si>
  <si>
    <t>v-37</t>
  </si>
  <si>
    <t>ITACCS2302</t>
  </si>
  <si>
    <t>w-37</t>
  </si>
  <si>
    <t>AR02415453</t>
  </si>
  <si>
    <t>AR02415445</t>
  </si>
  <si>
    <t>0002413499</t>
  </si>
  <si>
    <t>0002413488</t>
  </si>
  <si>
    <t>0002413891</t>
  </si>
  <si>
    <t>0002413670</t>
  </si>
  <si>
    <t>0002410923</t>
  </si>
  <si>
    <t>0002410912</t>
  </si>
  <si>
    <t>0002403521</t>
  </si>
  <si>
    <t>Auditor-Controller's Office - State Revenue from VLF Realignment and sales tax.</t>
  </si>
  <si>
    <t>Sheriff Department - Contractual Revenue from De Luz (Santa Rosa) Community Services District, City of Temecula, and Temecua Valley Balloon and Wine.</t>
  </si>
  <si>
    <t>Payroll - Salaries.</t>
  </si>
  <si>
    <t>Payroll - Retirement - PERS.</t>
  </si>
  <si>
    <t>Payroll - Social Security.</t>
  </si>
  <si>
    <t>Probation Department - AB 109 Recognize Revenue for month of Year End EXP &amp; ICPR June 2022 Prelim2 PROB &amp; PACT.</t>
  </si>
  <si>
    <t>CCPIA Recognize Revenue for months of Apr - Jun 2022 Year End Exp &amp;  ICRP Prelim1.</t>
  </si>
  <si>
    <t>FY 21/22 AB109 Estimate 4th Quarter.</t>
  </si>
  <si>
    <t>x-37</t>
  </si>
  <si>
    <t>AR02415768</t>
  </si>
  <si>
    <t>AR02415804</t>
  </si>
  <si>
    <t>0002410445</t>
  </si>
  <si>
    <t>RUHS-Behavioral Health - Revenue from Other Forfeitures &amp; Penalties, Probate Fees, Insurance Fees, Patient Fees, Other Mental Health Charges for Services and Contributions &amp; Donations.</t>
  </si>
  <si>
    <t xml:space="preserve">Executive Office - Allocation of State Realignment Vehicle License Fees (VLF) Revenue. </t>
  </si>
  <si>
    <t>AR02415779</t>
  </si>
  <si>
    <t>Executive Office - Settlement received via wire transfer and processed through TCR EOARC #13205.</t>
  </si>
  <si>
    <t>y-37</t>
  </si>
  <si>
    <t>AR02416187</t>
  </si>
  <si>
    <t>AR02416188</t>
  </si>
  <si>
    <t>0002409614</t>
  </si>
  <si>
    <t>0002407726</t>
  </si>
  <si>
    <t>FMMLBR1048</t>
  </si>
  <si>
    <t>FMMLBR1049</t>
  </si>
  <si>
    <t>0002414627</t>
  </si>
  <si>
    <t>0002412257</t>
  </si>
  <si>
    <t>0002412276</t>
  </si>
  <si>
    <t>RUHS Behavioral Health - Federal Revenue from Fed-Medi-Cal FFP (Federal Financial Participation, in additon to Revenue from Client Felxible Support, Other Forfeiturs &amp; Penalties, CA-Medi-Cal Match, Fed-Block Grants, LPS Conservatorship, Institutional Mentally Disabled, Insurance Fees, Patient Fees, and Other Mental Health Charges for Services.</t>
  </si>
  <si>
    <t>RUHS Behavioral Health - Federal Revenue from Fed-Medi-Cal FFP (Federal Financial Participation, in additon to Revenue from Ca-Medi-Cal Match, and CA-Other Aid to Health.</t>
  </si>
  <si>
    <t>Department of Public Social Services - CalSAWS.</t>
  </si>
  <si>
    <t>RUHS Behavioral Health - RCRMC PAYOR MOU AUGUST 22/23.</t>
  </si>
  <si>
    <t>RUHS Behavioral Health - FY 22/23 MHSA (Mental Health Services Act) Monthly Transfer - August.</t>
  </si>
  <si>
    <t>RUHS Behavioral Health - FY 22/23 Behavioral Health Funds - August.</t>
  </si>
  <si>
    <t>Treasurer's Office - GL Export: 08/19/2022 Business Date.</t>
  </si>
  <si>
    <t>Facilities Management - Maintenance Labor Jul 2022.</t>
  </si>
  <si>
    <t>Facilities Management -Maintenance Labor Aug 2022.</t>
  </si>
  <si>
    <t>z-37</t>
  </si>
  <si>
    <t>AR02416888</t>
  </si>
  <si>
    <t>0002416432</t>
  </si>
  <si>
    <t>0002416431</t>
  </si>
  <si>
    <t>0002407746</t>
  </si>
  <si>
    <t>0002408169</t>
  </si>
  <si>
    <t>0002411726</t>
  </si>
  <si>
    <t>0002408580</t>
  </si>
  <si>
    <t>Executive Office - Revenue from City Governments and City Reveune Sharing - Neautrality.</t>
  </si>
  <si>
    <t>CalSAWS - Oasis for 08/30/2022 Payroll.</t>
  </si>
  <si>
    <t>CalSAWS - Oasis JE for 08/29/2022 Payroll.</t>
  </si>
  <si>
    <t>a-38</t>
  </si>
  <si>
    <t>FMREAL0688</t>
  </si>
  <si>
    <t>Facilities Management - 0922 Payable Lease.</t>
  </si>
  <si>
    <t>b-38</t>
  </si>
  <si>
    <t>AR02417488</t>
  </si>
  <si>
    <t>0002415330</t>
  </si>
  <si>
    <t>Realignment - Transfer August 2022 Realignment Revenue for VLF to Health GF Operating Accounts.</t>
  </si>
  <si>
    <t>0002415331</t>
  </si>
  <si>
    <t>Realignment  - Transfer August 2022 Sales Tax to GF Oper Acc Realignment Revenue for Sales Tax to Health General Fund Operating Account</t>
  </si>
  <si>
    <t>0002412232</t>
  </si>
  <si>
    <t>0002415333</t>
  </si>
  <si>
    <t>Realignment - Transfer August 2022 Sales Tax, State Hospital Offset and Managed Care Offset from Mental Health sub-fund deferred revenue account to GF operating account.</t>
  </si>
  <si>
    <t>0002412215</t>
  </si>
  <si>
    <t>0002412243</t>
  </si>
  <si>
    <t>Auditor-Controller's Office - SB90 Mandate Clearing.</t>
  </si>
  <si>
    <t>c-38</t>
  </si>
  <si>
    <t>0002416803</t>
  </si>
  <si>
    <t>AP02418040</t>
  </si>
  <si>
    <t xml:space="preserve">Registrar of Voters issued 4 warrants.  Amounts of warrants range from $932 to $1.5M. Payment to Dominion Voting Systems Inc in the amount of $1.5M for voting services. </t>
  </si>
  <si>
    <t>d-38</t>
  </si>
  <si>
    <t>AR02418742</t>
  </si>
  <si>
    <t>AR02418746</t>
  </si>
  <si>
    <t>AR02418747</t>
  </si>
  <si>
    <t>AR02418748</t>
  </si>
  <si>
    <t>AR02418749</t>
  </si>
  <si>
    <t>Department of Public Health revenue.</t>
  </si>
  <si>
    <t>RUHS Mental Health - Federal Revenue received for Fed-Medi-Cal-FFP (Federal Financial Participation).</t>
  </si>
  <si>
    <t>e-38</t>
  </si>
  <si>
    <t>AR02419128</t>
  </si>
  <si>
    <t>AR02419100</t>
  </si>
  <si>
    <t>0002417379</t>
  </si>
  <si>
    <t>RUHS Mental Health - RCRMC PAYOR MOU SEPTEMBER 22/23.</t>
  </si>
  <si>
    <t>Fire Protection Revenue - City of Moreno Valley.</t>
  </si>
  <si>
    <t>Sheriff Department - City of Perris, Soboba Band of Luiseno Indians, Souther California Edison, Riverside Community College PD (Police Department), California Department of ABC (Alcoholic Beverage Control), Superior Court of California, Western Construction Auction, DHS-CBP (Department of Homeland Security - Customs and Border Protection) Air &amp; Marine Branch, City of San Jacinto Police Department, City of Norco, City of Lake Elsinore, and City of Canyon Lake.</t>
  </si>
  <si>
    <t>f-38</t>
  </si>
  <si>
    <t>0002417189</t>
  </si>
  <si>
    <t>ITACCS2303</t>
  </si>
  <si>
    <t>g-38</t>
  </si>
  <si>
    <t>AR02419757</t>
  </si>
  <si>
    <t>AR02419764</t>
  </si>
  <si>
    <t>0002417191</t>
  </si>
  <si>
    <t>0002417351</t>
  </si>
  <si>
    <t>Sheriff Department - Law enforcement revenue from City of Coachella, City of La Quinta, and Spotlight 29 Casino.</t>
  </si>
  <si>
    <t>Recognize Deferred Revenue for PHEP (Public Health Emergency Preparedness).</t>
  </si>
  <si>
    <t>h-38</t>
  </si>
  <si>
    <t>AP02420337</t>
  </si>
  <si>
    <t>AR02420106</t>
  </si>
  <si>
    <t>Sheriff Department issued 69 warrants. Amounts of warrants range from $2 to $390k.</t>
  </si>
  <si>
    <t>RUHS Mental Health - Deferred Revenue for Mental Health Administration.</t>
  </si>
  <si>
    <t>i-38</t>
  </si>
  <si>
    <t>0002417468</t>
  </si>
  <si>
    <t>RUHS Mental Health - FY 22/23 Behavioral Health Funds - September.</t>
  </si>
  <si>
    <t>j-38</t>
  </si>
  <si>
    <t>AP02421046</t>
  </si>
  <si>
    <t xml:space="preserve">Registrar of Voters issued 8 warrants. Amounts of warrants range from $30 to $1.3M. Payment to Postmaster in the amount of $1.3M for voting services. </t>
  </si>
  <si>
    <t>k-38</t>
  </si>
  <si>
    <t>AR02421219</t>
  </si>
  <si>
    <t>AR02421202</t>
  </si>
  <si>
    <t>Fire Department - Revenue from Federal Grants, Fire Suppression Recovery Cost, Fire Protection-City of Indio, and City of Banning.</t>
  </si>
  <si>
    <t>Sheriff Department - Contractual Revenue from De Luz (Santa Rosa) Community Services District, City of Temecula, and Chaparral High School.</t>
  </si>
  <si>
    <t>l-38</t>
  </si>
  <si>
    <t>0002421176</t>
  </si>
  <si>
    <t>m-38</t>
  </si>
  <si>
    <t>AP02422097</t>
  </si>
  <si>
    <t>0002421154</t>
  </si>
  <si>
    <t>FLEET MONTHLY BILLING PER 2 AUGUST 8-1-2022 to 8-31-2022 FY23.</t>
  </si>
  <si>
    <t>Executive Office - 2017A Infrastructure Lease Revenue Bonds - Indio Law Building. FY 2022-23 Annual Debt Service Billing.</t>
  </si>
  <si>
    <t>Executive Office - County of Riverside 2021 Series A Infrastructure Lease Revenue Bonds (2008 Southwest Justice Center SWJC). FY22-23 Semi-Annual Debt Service Billing.</t>
  </si>
  <si>
    <t>Mental Health issued 48 warrants.  Amounts of warrants range from $420 to $480k.</t>
  </si>
  <si>
    <t>n-38</t>
  </si>
  <si>
    <t>AR02422297</t>
  </si>
  <si>
    <t>AR02422296</t>
  </si>
  <si>
    <t>AR02422289</t>
  </si>
  <si>
    <t>FMREAL0690</t>
  </si>
  <si>
    <t>0002420396</t>
  </si>
  <si>
    <t>FMMLBR1050</t>
  </si>
  <si>
    <t>0002417425</t>
  </si>
  <si>
    <t>0002417811</t>
  </si>
  <si>
    <t>Auditor-Controller's Office - State Revenue from VLF Realignment.</t>
  </si>
  <si>
    <t>Auditor-Controller's Office - State Revenue from Sales Tax.</t>
  </si>
  <si>
    <t>Facilities Management - Maintenance Labor September 2022.</t>
  </si>
  <si>
    <t>Facilities Management - Payable Lease October 2022.</t>
  </si>
  <si>
    <t>Executive Office - 2015 Series A Infrastructure LRB (local Resource-Based) 2006 A Capital Improvement Projects FY 2022-23 Annual Billing.</t>
  </si>
  <si>
    <t>Department of Child Services - Advance to Revenue-September 2022.</t>
  </si>
  <si>
    <t>Sheriff Department - Contractual Revenue from City of Norco, Alvord Unified School District, City of Eastvale, City of Jurupa Valley, Jurupa Community Services District, and Jurupa Unified School District.</t>
  </si>
  <si>
    <t>o-38</t>
  </si>
  <si>
    <t>AR02422819</t>
  </si>
  <si>
    <t>0002420122</t>
  </si>
  <si>
    <t>0002420362</t>
  </si>
  <si>
    <t>RUHS Mental Health - Federal Revenue for Block Grants.</t>
  </si>
  <si>
    <t>p-38</t>
  </si>
  <si>
    <t>AP02423334</t>
  </si>
  <si>
    <t>AR02423212</t>
  </si>
  <si>
    <t>0002420126</t>
  </si>
  <si>
    <t>0002420450</t>
  </si>
  <si>
    <t>Department of Executive Office issued 5 warrants amounts ranging between $141 to $6.2M. Executive Office Courts MOE 1st Quarterly State Payment for FY 22-23.</t>
  </si>
  <si>
    <t>Fire Department - Revenue from Fire Protection: City of Wildomar, City of Rancho Mirage, City of Eastvale, Department of Home Security (DHS).</t>
  </si>
  <si>
    <t>Department of Treasurer's Office - Admin Fee Charge for the 1st Quarter 7/1/2022 - 9/30/2022 FY 22/23.</t>
  </si>
  <si>
    <t>q-38</t>
  </si>
  <si>
    <t>AR02423606</t>
  </si>
  <si>
    <t>AR02423628</t>
  </si>
  <si>
    <t>AR02423638</t>
  </si>
  <si>
    <t>0002422245</t>
  </si>
  <si>
    <t>0002417467</t>
  </si>
  <si>
    <t>Fire Department - Revenue from Fire Protection from City of Menifee.</t>
  </si>
  <si>
    <t>Department of Executive Office - County of Riverside 2021 Series B IFA Lease Revenue Bonds (2015 PFA Refdg) FY22-23 Semi-Annual Debt Service Billing.</t>
  </si>
  <si>
    <t>RUHS Mental Health - FY 22/23 MHSA Monthly Transfer - September.</t>
  </si>
  <si>
    <t>r-38</t>
  </si>
  <si>
    <t>AR02423939</t>
  </si>
  <si>
    <t>AR02423949</t>
  </si>
  <si>
    <t>AR02423950</t>
  </si>
  <si>
    <t>0002423130</t>
  </si>
  <si>
    <t>CalSAWS - Oasis JE for 09/28/2022 Payroll.</t>
  </si>
  <si>
    <t>Department of Public Health - Federal Revenue from Health Grants.</t>
  </si>
  <si>
    <t>s-38</t>
  </si>
  <si>
    <t>AP02424416</t>
  </si>
  <si>
    <t>0002422594</t>
  </si>
  <si>
    <t>0002416081</t>
  </si>
  <si>
    <t>0002422210</t>
  </si>
  <si>
    <t>Department of Public Social Services issued 4 warrants.  Amounts of warrants range from $559 to $3M. Payment DPARC 00198339 to United Domestic Workers of America (UDW AFSCME Local 3930) in the amount of $3M.</t>
  </si>
  <si>
    <t>Quartetly</t>
  </si>
  <si>
    <t>Facilities Management - To allocate FM-Administration expenses based on approved 50/50 Methodology.</t>
  </si>
  <si>
    <t>Auditor-Controller's Office - PSAF (Public Safety Augmentation Fund) - 1/2% Sales Tax Distribution September 2022.</t>
  </si>
  <si>
    <t>t-38</t>
  </si>
  <si>
    <t>0002424622</t>
  </si>
  <si>
    <t>0002423794</t>
  </si>
  <si>
    <t>INTQ422ACC</t>
  </si>
  <si>
    <t>Auditor-Controller's Office - Per Board Policy B-14, the Auditor Controller is allowed to transfer funds to cover any cash deficit. Transfer to cover CalPERS Prepayment.</t>
  </si>
  <si>
    <t>CalSAWS - Oasis JE for 09/29/2022 Payroll.</t>
  </si>
  <si>
    <t>Auditor-Controller's Office - 4th Quarter 2022 INT ACCSH / Treasurer's Interest Apportionment in Revenue for Interest-Invested Funds.</t>
  </si>
  <si>
    <t>u-38</t>
  </si>
  <si>
    <t>AR02425089</t>
  </si>
  <si>
    <t>0002424241</t>
  </si>
  <si>
    <t>Fire Department - Revenue from Fire Protection from City of San Jacinto, City of Temecula, and City of Norco.</t>
  </si>
  <si>
    <t>Department of Public Social Services - CalSAWS - Payroll.</t>
  </si>
  <si>
    <t>v-38</t>
  </si>
  <si>
    <t>AP02425413</t>
  </si>
  <si>
    <t>AP02425449</t>
  </si>
  <si>
    <t>AP02425467</t>
  </si>
  <si>
    <t>AP02425531</t>
  </si>
  <si>
    <t>AP02425532</t>
  </si>
  <si>
    <t>AR02425365</t>
  </si>
  <si>
    <t>EHARC</t>
  </si>
  <si>
    <t>Semi-Annual</t>
  </si>
  <si>
    <t>Mental Health issued 107 warrants.  Amounts of warrants range from $37 to $369k.</t>
  </si>
  <si>
    <t>Mental Health issued 60 warrants.  Amounts of warrants range from $641 to $465k.</t>
  </si>
  <si>
    <t xml:space="preserve">Assessors Department issued 40 warrants.  Amounts of warrants range from $0.62 to $4.9M. Payment via voucher 00056968 for SB2 Fee FY22-23 1st Quarter in the amount of $4.9M. </t>
  </si>
  <si>
    <t>Department of Public Social Services issued 10 warrants. Amounts of warrants range from $440 to $2.9M. Payment via voucher DPARC 00198618 to United Domestic Workers of America (UDW AFSCME Local 3930) October 2022 IHSS Health Benefits Payment Report in the amount of $2.9M.</t>
  </si>
  <si>
    <t>Environmental Health Department issued 1 warrant. Payment via voucher EHARC 00012997 to Waste Management Inc. for Disbursement of collected tax assessment payments in the amount of $1.3M.</t>
  </si>
  <si>
    <t>w-38</t>
  </si>
  <si>
    <t>AR02425720</t>
  </si>
  <si>
    <t>Sheriff Department - Contractual Revenue from City of La Quinta.</t>
  </si>
  <si>
    <t>x-38</t>
  </si>
  <si>
    <t>0002423990</t>
  </si>
  <si>
    <t>0002423988</t>
  </si>
  <si>
    <t>0002424218</t>
  </si>
  <si>
    <t>0002423875</t>
  </si>
  <si>
    <t>y-38</t>
  </si>
  <si>
    <t>0002426384</t>
  </si>
  <si>
    <t>0002423829</t>
  </si>
  <si>
    <t>0002423832</t>
  </si>
  <si>
    <t>0002423834</t>
  </si>
  <si>
    <t>0002423836</t>
  </si>
  <si>
    <t>Purchasing Department - Fleet Monthly Billing Period 3 September 9-1-22 to 9-30-22 FY23.</t>
  </si>
  <si>
    <t>Auditor-Controller's Office - FY22 COPS Growth. Recognize revenue for COPS Growth.</t>
  </si>
  <si>
    <t>Auditor-Controller's Office - Trial Court Security for September 2022.</t>
  </si>
  <si>
    <t>Auditor-Controller's Office - Realignment - Transfer September 2022 Sales Tax, State Hospital Offset and Managed Care Offset from Mental Health sub-fund deferred revenue account to GF operating account.</t>
  </si>
  <si>
    <t>Auditor-Controller's Office - New Allocation. Realignment  - Transfer September 22 Realignment Revenue for Sales Tax to Social Services - GF Operating Accounts.</t>
  </si>
  <si>
    <t>z-38</t>
  </si>
  <si>
    <t>0002426412</t>
  </si>
  <si>
    <t>00R2423836</t>
  </si>
  <si>
    <t>0002426654</t>
  </si>
  <si>
    <t>ITACCS2304</t>
  </si>
  <si>
    <t>00R2423834</t>
  </si>
  <si>
    <t>00R2423832</t>
  </si>
  <si>
    <t>Human Resources Department - FY 22/23 Liability Insurance - 1st Quarter July - September.</t>
  </si>
  <si>
    <t>Auditor-Controller's Office - To reverse 0002423836.</t>
  </si>
  <si>
    <t>Human Resources Department - FY 22/23 Workers' Compensation 1st Quarter.</t>
  </si>
  <si>
    <t>RCIT Co Enterprise Service October 2022.</t>
  </si>
  <si>
    <t>Auditor-Controller's Office - To reverse JE 0002423834.</t>
  </si>
  <si>
    <t>Auditor-Controller's Office - To Reverse JE0002423832.</t>
  </si>
  <si>
    <t>RCIT Co Enterprise Service August 2022).</t>
  </si>
  <si>
    <t>RCIT Co Enterprise Service September 2022.</t>
  </si>
  <si>
    <t>a-39</t>
  </si>
  <si>
    <t>AR02427047</t>
  </si>
  <si>
    <t>0002426389</t>
  </si>
  <si>
    <t xml:space="preserve">Human Resources - FY 22/23 Property Insurance - 1st Quarter July - September 2022. </t>
  </si>
  <si>
    <t>b-39</t>
  </si>
  <si>
    <t>AP02427605</t>
  </si>
  <si>
    <t>Mental Health issued 21 warrants.  Amounts of warrants range from $57 to $2.8M.  Payment to California Mental Health Services in the amount of $2.8M for FY22-23 Innovative Tech Suite Funding via voucher MHARC 00291365.</t>
  </si>
  <si>
    <t>c-39</t>
  </si>
  <si>
    <t>AP02427934</t>
  </si>
  <si>
    <t>d-39</t>
  </si>
  <si>
    <t>AR02428148</t>
  </si>
  <si>
    <t>AR02428155</t>
  </si>
  <si>
    <t>0002426683</t>
  </si>
  <si>
    <t>Trial Court Security for September 2022.</t>
  </si>
  <si>
    <t>e-39</t>
  </si>
  <si>
    <t>AP02428636</t>
  </si>
  <si>
    <t>0002426685</t>
  </si>
  <si>
    <t>Auditor-Controller's Office - New Allocation. Realignment  - Transfer September 22 Realignment Revenue for Sales Tax to Social Services - General Fund Operating Accounts.</t>
  </si>
  <si>
    <t>Probation Department issued 12 warrants. Amounts of warrants range from $25 to $993K.</t>
  </si>
  <si>
    <t>f-39</t>
  </si>
  <si>
    <t>AR02428764</t>
  </si>
  <si>
    <t>Fire Department - Revenue from Fire Protection: City of Perris.</t>
  </si>
  <si>
    <t>Executive Office - Revenue from American Rescue Plan Act of 2021: Economic Conditions and the Award Terms Agreement for the Department of the Treasury's Local Assistance and Tribal Consistency Fund (LATCF) Program.</t>
  </si>
  <si>
    <t>g-39</t>
  </si>
  <si>
    <t>AR02429148</t>
  </si>
  <si>
    <t>AR02429142</t>
  </si>
  <si>
    <t>0002426982</t>
  </si>
  <si>
    <t>0002426684</t>
  </si>
  <si>
    <t>0002426981</t>
  </si>
  <si>
    <t>Sheriff Department - Contractual Revenue from City of Temecula and Temecula Valley Unified School District.</t>
  </si>
  <si>
    <t>RUHS Mental Health - FY 22/23 Behavioral Health Funds - October.</t>
  </si>
  <si>
    <t>RUHS Mental Health - FY 22/23 MHSA Monthly Transfer - October.</t>
  </si>
  <si>
    <t>h-39</t>
  </si>
  <si>
    <t>AP02429650</t>
  </si>
  <si>
    <t>0002427454</t>
  </si>
  <si>
    <t>0002425987</t>
  </si>
  <si>
    <t>Department of Child Services - Advance to Revenue-October 2022.</t>
  </si>
  <si>
    <t>Department of Public Social Services issued 11 warrants.  Amounts of warrants range from $26 to $1.14M. Payment to Change and Innovation Agency LLC in the amount of $1.14M for software via voucher R0196642.</t>
  </si>
  <si>
    <t>i-39</t>
  </si>
  <si>
    <t>AR02429978</t>
  </si>
  <si>
    <t>0002427086</t>
  </si>
  <si>
    <t>0002427069</t>
  </si>
  <si>
    <t>0002427294</t>
  </si>
  <si>
    <t>Auditor-Controller's Office - State Revenue from Vehicle License Fees (VLF) Realignment for FY23 October.</t>
  </si>
  <si>
    <t>j-39</t>
  </si>
  <si>
    <t>AP02430517</t>
  </si>
  <si>
    <t>AR02430351</t>
  </si>
  <si>
    <t>AR02430330</t>
  </si>
  <si>
    <t>0002426681</t>
  </si>
  <si>
    <t>This transaction posts the fiscal year-end Base true-up of the 1991 Realignment Sales Tax and VLF distributions to Probation and Health (CCS).</t>
  </si>
  <si>
    <t>0002425024</t>
  </si>
  <si>
    <t>0002420061</t>
  </si>
  <si>
    <t>0002425332</t>
  </si>
  <si>
    <t>0002420020</t>
  </si>
  <si>
    <t>Mental Health issued 17 warrants.  Amounts of warrants range from $222 to $382k.</t>
  </si>
  <si>
    <t>Mental Health issued 17 warrants.  Amounts of warrants range from $39 to $475k.</t>
  </si>
  <si>
    <t>Executive Office - Settlement paid to Clark Construction Group California via wire transfer and processed through TCR EOARC #13236.</t>
  </si>
  <si>
    <t>Sheriff Department - Contractual Revenue from City of Norco, City of Eastvale, City of Jurupa Valley, Major League Soccer, Jurupa Community Service District, Jurupa Unified School District, Marriott Desert Springs Resort, Corona-Norco Unified School District, City of Palm Desert, and City of Rancho Mirage.</t>
  </si>
  <si>
    <t>k-39</t>
  </si>
  <si>
    <t>AR02430758</t>
  </si>
  <si>
    <t>AR02430759</t>
  </si>
  <si>
    <t>AR02430760</t>
  </si>
  <si>
    <t>AR02430695</t>
  </si>
  <si>
    <t>FMREAL0692</t>
  </si>
  <si>
    <t>FMMLBR1051</t>
  </si>
  <si>
    <t>0002428084</t>
  </si>
  <si>
    <t>0002420410</t>
  </si>
  <si>
    <t>0002428065</t>
  </si>
  <si>
    <t>0002429970</t>
  </si>
  <si>
    <t>Department of Public Health - State Revenue recieved for CA-Grant and CA-Medi-Cal via TCR HSARC 133590&amp;133591.</t>
  </si>
  <si>
    <t>Department of Public Health - State Revenue received for CA-Grant, Federal Operating Grants and Detention Facilities via TCR HSARC 133592, 133593&amp; 133595.</t>
  </si>
  <si>
    <t>Sheriff Department - Contractual Revenue from City of Coachella, Desert Sands Unified School District and City of La Quinta.</t>
  </si>
  <si>
    <t>Facilities Management - 1122 Payable Lease.</t>
  </si>
  <si>
    <t>Facilities Management - Maintenance Labor October 2022.</t>
  </si>
  <si>
    <t>FY 22-23 CY UNS UC1.</t>
  </si>
  <si>
    <t>Department of Public Health - Revenue received from California Department of Public Health via HSARC 133586.</t>
  </si>
  <si>
    <t>l-39</t>
  </si>
  <si>
    <t>AR02431183</t>
  </si>
  <si>
    <t>AR02431184</t>
  </si>
  <si>
    <t>AR02431141</t>
  </si>
  <si>
    <t>0002429136</t>
  </si>
  <si>
    <t>RUHS Mental Health - Federal Revenue received for Fed-Medi-Cal-FFP (Federal Financial Participation) via TCR MHARC 12240 &amp;12241.</t>
  </si>
  <si>
    <t>GL-SS4 &amp; CY Tax Sales Adjustment.</t>
  </si>
  <si>
    <t>RUHS Mental Health - Federal Revenue received for Fed-Medi-Cal-FFP (Federal Financial Participation), CA-Medi-Cal Match, and CA-Other Aid to Health via TCR MHARC 12243.</t>
  </si>
  <si>
    <t>m-39</t>
  </si>
  <si>
    <t>AP02431756</t>
  </si>
  <si>
    <t>AR02431531</t>
  </si>
  <si>
    <t>0002430599</t>
  </si>
  <si>
    <t>0002429951</t>
  </si>
  <si>
    <t>0002431427</t>
  </si>
  <si>
    <t>0002430240</t>
  </si>
  <si>
    <t>0002429890</t>
  </si>
  <si>
    <t>0002426672</t>
  </si>
  <si>
    <t>0002429879</t>
  </si>
  <si>
    <t>0002417412</t>
  </si>
  <si>
    <t>0002428072</t>
  </si>
  <si>
    <t>0002417400</t>
  </si>
  <si>
    <t>0002429109</t>
  </si>
  <si>
    <t>0002420052</t>
  </si>
  <si>
    <t>0002425045</t>
  </si>
  <si>
    <t>0002428089</t>
  </si>
  <si>
    <t>0002429885</t>
  </si>
  <si>
    <t>New Allocation. Realignment  - Transfer October 22 Realignment Revenue for Sales Tax to Soc. Services - GF Operating Accounts.</t>
  </si>
  <si>
    <t>0002429889</t>
  </si>
  <si>
    <t>Riverside University Health Systems - Record FY23 DHS Annual Payment.</t>
  </si>
  <si>
    <t>CIV - Oasis JE for 10/26/2022 Payroll.</t>
  </si>
  <si>
    <t>CalSAWS - Oasis JE for 10/27/2022 Payroll.</t>
  </si>
  <si>
    <t>Auditor-Controller's Office - Trial Court Security for October 2022.</t>
  </si>
  <si>
    <t>Human Resources - Riverside County Human Resources FY22-23 1st Qtr. GSS Rate Development.</t>
  </si>
  <si>
    <t>Auditor-Controller's Office - PSAF (Public Safety Augmentation Fund) - 1/2% Sales Tax Distribution October 2022.</t>
  </si>
  <si>
    <t>Auditor-Controller's Office - Realignment - Transfer October 2022 Sales Tax, State Hospital Offset and Managed Care Offset from Mental Health sub-fund deferred revenue account to GF operating account.</t>
  </si>
  <si>
    <t>Sheriff Department issued 55 warrants. Amounts of warrants range from $5 to $298k.</t>
  </si>
  <si>
    <t>Sheriff Department - Contractual Revenue from City of Moreno Valley and Department of Defense.</t>
  </si>
  <si>
    <t>n-39</t>
  </si>
  <si>
    <t>AP02432324</t>
  </si>
  <si>
    <t>AP02432384</t>
  </si>
  <si>
    <t>AP02432385</t>
  </si>
  <si>
    <t xml:space="preserve">Mental Health issued 55 warrants.  Amounts of warrants range from $900  to $235k. </t>
  </si>
  <si>
    <t>Mental Health issued 144 warrants. Amounts of warrants range from $11 to $1.3M. Payment to California Mental Health Services in the amount of $1.3M for FY22-23 Innovative Tech Suite Funding via voucher MHARC 00290545. Payment to MFI Recovery Center in the amount of $1M for Medi-Cal Claims via voucher MHARC 00291061 .</t>
  </si>
  <si>
    <t xml:space="preserve">Department of Public Social Services issued 3 warrants. Amounts of warrants range from $7 to $3M. Payment for November 2022 IHSS Health Benefits Payment in the amount of $3M via voucher DPARC 00198849 .           </t>
  </si>
  <si>
    <t>o-39</t>
  </si>
  <si>
    <t>0002432496</t>
  </si>
  <si>
    <t>FLEET Monthly Billing for October Period 4.</t>
  </si>
  <si>
    <t>p-39</t>
  </si>
  <si>
    <t>AR02433236</t>
  </si>
  <si>
    <t>AR02433204</t>
  </si>
  <si>
    <t>q-39</t>
  </si>
  <si>
    <t>AP02433785</t>
  </si>
  <si>
    <t>AR02433610</t>
  </si>
  <si>
    <t>AR02433582</t>
  </si>
  <si>
    <t>0002430805</t>
  </si>
  <si>
    <t>0002430803</t>
  </si>
  <si>
    <t>0002431034</t>
  </si>
  <si>
    <t>0002432840</t>
  </si>
  <si>
    <t>Mental Health issued 21 warrants.  Amounts of warrants range from $939 to $261k.</t>
  </si>
  <si>
    <t>Sheriff Department - Contractual Revenue from City of Perris and Perris Union High School District.</t>
  </si>
  <si>
    <t>GL Export: 11/04/2022 Business Date.</t>
  </si>
  <si>
    <t>r-39</t>
  </si>
  <si>
    <t>AR02434306</t>
  </si>
  <si>
    <t>ITACCS2305</t>
  </si>
  <si>
    <t>FMREAL0694</t>
  </si>
  <si>
    <t>RCIT Co Enterprise Service November 2022.</t>
  </si>
  <si>
    <t>Department of Public Health - State Revenue from Health Grants.</t>
  </si>
  <si>
    <t>s-39</t>
  </si>
  <si>
    <t>AR02434692</t>
  </si>
  <si>
    <t>Sheriff Department - Contractual Revenue from City of Norco, Alvord Unified School District, City of Jurupa Valley, Jurupa Community Services District, Jurupa Unified School District</t>
  </si>
  <si>
    <t>1222 Payable Lease.</t>
  </si>
  <si>
    <t>t-39</t>
  </si>
  <si>
    <t>0002431507</t>
  </si>
  <si>
    <t>RUHS Mental Health - RCRMC PAYOR MOU NOVEMBER 22/23.</t>
  </si>
  <si>
    <t>RUHS Mental Health - RCRMC PAYOR MOU OCTOBER 22/23.</t>
  </si>
  <si>
    <t>u-39</t>
  </si>
  <si>
    <t>AP02435996</t>
  </si>
  <si>
    <t>AR02436082</t>
  </si>
  <si>
    <t>AR02436042</t>
  </si>
  <si>
    <t>0002435721</t>
  </si>
  <si>
    <t>0002432817</t>
  </si>
  <si>
    <t>0002434636</t>
  </si>
  <si>
    <t>0002434632</t>
  </si>
  <si>
    <t>0002433114</t>
  </si>
  <si>
    <t>0002432827</t>
  </si>
  <si>
    <t>0002435707</t>
  </si>
  <si>
    <t xml:space="preserve">MHARC </t>
  </si>
  <si>
    <t xml:space="preserve">Department of Health Care Services-General Uses of the Community Assistance, Recovery, and Empowerment (CARE) Act Starup Funding. Deposit MHARC 12258. </t>
  </si>
  <si>
    <t>FY 22/23 Behavioral Health Funds - November.</t>
  </si>
  <si>
    <t>FY 22/23 MHSA Monthly Transfer - November.</t>
  </si>
  <si>
    <t>Fiscal year 2023 repayment to General Fund for POB advance given in the beginning of year.</t>
  </si>
  <si>
    <t xml:space="preserve">Probation department issued 9 warrants.  Amounts of warrants range from $47 to $993k.  </t>
  </si>
  <si>
    <t>v-39</t>
  </si>
  <si>
    <t>AP02436441</t>
  </si>
  <si>
    <t>Mental Health issued 40 warrants. Amounts of warrants range from $328 to $472k.</t>
  </si>
  <si>
    <t>w-39</t>
  </si>
  <si>
    <t>AR02436653</t>
  </si>
  <si>
    <t>AR02436703</t>
  </si>
  <si>
    <t>AR02436646</t>
  </si>
  <si>
    <t>0002433992</t>
  </si>
  <si>
    <t>0002433990</t>
  </si>
  <si>
    <t>0002433994</t>
  </si>
  <si>
    <t>FMMLBR1052</t>
  </si>
  <si>
    <t>Facilities Management - Maintenance Labor November 2022.</t>
  </si>
  <si>
    <t>Sheriff Department - Contractual Revenue from City of Canyon Lake, City of Lake Elsinore, City of Wildomar, Lake Elsinore School District, and Lake Elsinore Unified School District.</t>
  </si>
  <si>
    <t>x-39</t>
  </si>
  <si>
    <t>AP02437302</t>
  </si>
  <si>
    <t>0002433919</t>
  </si>
  <si>
    <t>0002434630</t>
  </si>
  <si>
    <t>0002436627</t>
  </si>
  <si>
    <t>0002436630</t>
  </si>
  <si>
    <t>0002435386</t>
  </si>
  <si>
    <t>Reverses initial redistribution JE 0002429109 posted on 10/25/2022. Pending documents have now been received/processed providing detailed advance/settlement information and this transaction redistributes accordingly.</t>
  </si>
  <si>
    <t>0002434257</t>
  </si>
  <si>
    <t>0002436165</t>
  </si>
  <si>
    <t>0002436139</t>
  </si>
  <si>
    <t>0002436158</t>
  </si>
  <si>
    <t>0002436157</t>
  </si>
  <si>
    <t>Mental Health issued 14 warrants. Amounts of warrants range from $7 to $364k.</t>
  </si>
  <si>
    <t>Human Resources Department - General/Auto Liability Oct 2022.</t>
  </si>
  <si>
    <t>Human Resources Department -General/Auto Liability Nov 2022.</t>
  </si>
  <si>
    <t>Human Resources Department - Worker's Comp ISF FY23 Oct 22.</t>
  </si>
  <si>
    <t>Human Resources Department - Worker's Comp ISF FY23 Nov 22.</t>
  </si>
  <si>
    <t>Department of Child Services - Advance to Revenue-November 2022.</t>
  </si>
  <si>
    <t>AR02437106</t>
  </si>
  <si>
    <t>y-39</t>
  </si>
  <si>
    <t>AR02437461</t>
  </si>
  <si>
    <t>AR02437506</t>
  </si>
  <si>
    <t>0002433136</t>
  </si>
  <si>
    <t>Probation Department - To Recognize Revenue AB118 $6,386,936.29 for Juvenile Probation Activities, JPCF - 0422-0822, 0922, 1022 FY23.</t>
  </si>
  <si>
    <t>z-39</t>
  </si>
  <si>
    <t>AR02437922</t>
  </si>
  <si>
    <t>a-40</t>
  </si>
  <si>
    <t>AR02438245</t>
  </si>
  <si>
    <t>Sheriff Department - Contractual Revenue from City of Palm Desert and Federal Grant for High Intensity Drug Trafficking Areas (HIDTA).</t>
  </si>
  <si>
    <t>b-40</t>
  </si>
  <si>
    <t>AP02438740</t>
  </si>
  <si>
    <t>0002437149</t>
  </si>
  <si>
    <t>0002436529</t>
  </si>
  <si>
    <t>Realignment - Transfer November 2022 Realignment Revenue for VLF to Health GF Operating Accounts.</t>
  </si>
  <si>
    <t>0002436530</t>
  </si>
  <si>
    <t>Realignment - Transfer November 2022 Sales Tax, State Hospital Offset and Managed Care Offset from Mental Health sub-fund deferred revenue account to GF operating account.</t>
  </si>
  <si>
    <t>Mental Health issued 10 warrants. Amounts of warrants range from $721 to $468k.</t>
  </si>
  <si>
    <t>c-40</t>
  </si>
  <si>
    <t>AP02438992</t>
  </si>
  <si>
    <t>AP02439064</t>
  </si>
  <si>
    <t>AP02439065</t>
  </si>
  <si>
    <t>0002437153</t>
  </si>
  <si>
    <t>0002437371</t>
  </si>
  <si>
    <t>District Attorney's Department issued 8 warrants. Amounts of warrants range from $34 to $1.13M. Payment to Sidepath Inc. in the amount of $1.13M for FY22-23 Technical Support-Azure Stack via voucher DAARC 00098361.</t>
  </si>
  <si>
    <t>Mental Health issued 23 warrants. Amounts of warrants range from $571 to $1.05M. Payment for MFI Recovery Center in the amount of $1.05M via voucher MHARC 00293043.</t>
  </si>
  <si>
    <t>Mental Health issued 13 warrants. Amounts of warrants range from $400 to $355k.</t>
  </si>
  <si>
    <t>d-40</t>
  </si>
  <si>
    <t>0002435718</t>
  </si>
  <si>
    <t>0002436571</t>
  </si>
  <si>
    <t>0002436536</t>
  </si>
  <si>
    <t>0002436568</t>
  </si>
  <si>
    <t>0002436570</t>
  </si>
  <si>
    <t>Auditor-Controller's Office - FY21/22 Sales Tax Growth for Mental Health received on 11/8/22.</t>
  </si>
  <si>
    <t>Auditor-Controller's Office - Trial Court Security for November 2022.</t>
  </si>
  <si>
    <t>Auditor-Controller's Office - Realignment - Transfer August 22 Mental Health Sales Tax Base for FY21-22.</t>
  </si>
  <si>
    <t>Auditor-Controller's Office - New Allocation. Realignment - Transfer November 22 Realignment Revenue for Sales Tax to Soc. Services - GF Operating Accounts.</t>
  </si>
  <si>
    <t>Auditor-Controller's Office - PSAF - 1/2% Sales Tax Distribution November 2022.</t>
  </si>
  <si>
    <t>e-40</t>
  </si>
  <si>
    <t>0002437756</t>
  </si>
  <si>
    <t>0002437754</t>
  </si>
  <si>
    <t>CalSAWS - Oasis JE for 11/29/2022 Payroll.</t>
  </si>
  <si>
    <t>CalSAWS - Oasis JE for 11/28/2022 Payroll.</t>
  </si>
  <si>
    <t>0002438502</t>
  </si>
  <si>
    <t>f-40</t>
  </si>
  <si>
    <t>AP02440179</t>
  </si>
  <si>
    <t>AR02440011</t>
  </si>
  <si>
    <t>AR02440012</t>
  </si>
  <si>
    <t xml:space="preserve">Mental Health issued 75 warrants.  Amounts of warrants range from $1k to $276k. </t>
  </si>
  <si>
    <t>g-40</t>
  </si>
  <si>
    <t>AP02440462</t>
  </si>
  <si>
    <t>AR02440294</t>
  </si>
  <si>
    <t>AR02440284</t>
  </si>
  <si>
    <t>Sheriff Department - Contractual Revenue from City of Norco, Norco High School, Perris Union High School District, Alvord Unified School District, Roosevelt High School, Patriot High School, City of Eastvale, City of Jurupa Valley, Jurupa Community Services District, Jurupa Unified School District, Jurupa Valley High School, Rubidoux High School, Corona-Norco Unified School District, City of Perris, Western Construction Auction.</t>
  </si>
  <si>
    <t xml:space="preserve">Mental Health issued 24 warrants.  Amounts of warrants range from $670 to $361k. </t>
  </si>
  <si>
    <t>h-40</t>
  </si>
  <si>
    <t>ITACCS2306</t>
  </si>
  <si>
    <t>0002438206</t>
  </si>
  <si>
    <t>0002439498</t>
  </si>
  <si>
    <t>RCIT Co Enterprise Service December 2022.</t>
  </si>
  <si>
    <t>RUHS Mental Health - RCRMC PAYOR MOU DECEMBER 22/23.</t>
  </si>
  <si>
    <t>RUHS Mental Health - FY22/23 AB109 1st Quarter Claim.</t>
  </si>
  <si>
    <t>i-40</t>
  </si>
  <si>
    <t>0002438540</t>
  </si>
  <si>
    <t>0002439141</t>
  </si>
  <si>
    <t>0002438176</t>
  </si>
  <si>
    <t>Reverses initial redistribution JE 0002436139 posted on 11/22/2022. Pending documents have now been received/processed providing detailed advance/settlement information and this transaction redistributes accordingly.</t>
  </si>
  <si>
    <t>0002439907</t>
  </si>
  <si>
    <t>0002439584</t>
  </si>
  <si>
    <t>0002439580</t>
  </si>
  <si>
    <t>0002439586</t>
  </si>
  <si>
    <t>Department of Child Services - Advance to Revenue-December 2022.</t>
  </si>
  <si>
    <t>Department of Child Services - Advance to Revenue-August 2022.</t>
  </si>
  <si>
    <t>Human Resources Department - December FY23 ISF General/Auto Liability Insurance.</t>
  </si>
  <si>
    <t>Human Resources Department - December FY23 ISF Property Insurance.</t>
  </si>
  <si>
    <t>j-40</t>
  </si>
  <si>
    <t>AR02441690</t>
  </si>
  <si>
    <t>0002438234</t>
  </si>
  <si>
    <t>0002441601</t>
  </si>
  <si>
    <t>0002438905</t>
  </si>
  <si>
    <t>0002439139</t>
  </si>
  <si>
    <t>0002440600</t>
  </si>
  <si>
    <t>Human Resources Department - FY23 December 22 ISF Worker's Comp.</t>
  </si>
  <si>
    <t>Human Resources Department - FY23 Oct 22 ISF Property Insurance.</t>
  </si>
  <si>
    <t>Human Resources Department - FY23 Nov 22 ISF Property Insurance.</t>
  </si>
  <si>
    <t>FLEET Monthly billing for November FY23.</t>
  </si>
  <si>
    <t xml:space="preserve">Executive Office - State Apportionment Revenue for AB199 Criminal Fees Backfill received via TCR EOARC 13266. </t>
  </si>
  <si>
    <t>FY 22/23 MHSA Monthly Transfer - December.</t>
  </si>
  <si>
    <t>k-40</t>
  </si>
  <si>
    <t>AP02442607</t>
  </si>
  <si>
    <t>0002440678</t>
  </si>
  <si>
    <t>0002440890</t>
  </si>
  <si>
    <t>0002442011</t>
  </si>
  <si>
    <t>0002440278</t>
  </si>
  <si>
    <t>Department of Register of Voters issued 1224 warrants amounts ranging between $24 to $8.9k.</t>
  </si>
  <si>
    <t>General Ledger Export-SA1 FY22.</t>
  </si>
  <si>
    <t>FY22-23 January TIF Transfer to RPTTF and $4.08 PY adjustment due to AB8 updated factors.</t>
  </si>
  <si>
    <t>l-40</t>
  </si>
  <si>
    <t>AP02443060</t>
  </si>
  <si>
    <t>0002439200</t>
  </si>
  <si>
    <t>0002439595</t>
  </si>
  <si>
    <t>0002439863</t>
  </si>
  <si>
    <t>0002439868</t>
  </si>
  <si>
    <t>0002440601</t>
  </si>
  <si>
    <t>FY 22/23 Behavioral Health Funds - December</t>
  </si>
  <si>
    <t>0002439203</t>
  </si>
  <si>
    <t>0002439204</t>
  </si>
  <si>
    <t>0002439206</t>
  </si>
  <si>
    <t xml:space="preserve">Department of Register of Voters issued 5 warrants amounts ranging between $470 to $1.14M. Payment RVARC #R0214320 to Runbeck Election Services Inc. in the amount of $1.14M for voting services. </t>
  </si>
  <si>
    <t>m-40</t>
  </si>
  <si>
    <t>AR02443256</t>
  </si>
  <si>
    <t>0002440683</t>
  </si>
  <si>
    <t>FMREAL0696</t>
  </si>
  <si>
    <t>Facilities Management - 0123 Payable Lease.</t>
  </si>
  <si>
    <t>RUHS Mental Health - Federal Revenue received for Fed-Medi-Cal-FFP (Federal Financial Participation), CA-Medi-Cal Match, and CA-Other Aid to Health via TCR MHARC 12275 &amp; 12276.</t>
  </si>
  <si>
    <t>n-40</t>
  </si>
  <si>
    <t>FMELC23051</t>
  </si>
  <si>
    <t>FY23 NOV (ELC) Utility Billing.</t>
  </si>
  <si>
    <t>o-40</t>
  </si>
  <si>
    <t>AP02444149</t>
  </si>
  <si>
    <t>AR02443995</t>
  </si>
  <si>
    <t>AR02443996</t>
  </si>
  <si>
    <t>0002443939</t>
  </si>
  <si>
    <t>0002443938</t>
  </si>
  <si>
    <t>Mental Health Sales Tax Growth Sections17601.25(a) and 17606.10(h)(1) FY21-22 for collection period 7/16/21 to 07/15/22 received on 12/20/22.</t>
  </si>
  <si>
    <t>Mental Health issued 17 warrants.  Amounts of warrants range from $50 to $713k.</t>
  </si>
  <si>
    <t xml:space="preserve">Mental Health Sales Tax Growth 17606.10(h)(2). FY21-22 for collection period 7/16/21 to 7/15/22 received on 12/20/22. </t>
  </si>
  <si>
    <t>p-40</t>
  </si>
  <si>
    <t>AP02444476</t>
  </si>
  <si>
    <t>AP02444508</t>
  </si>
  <si>
    <t>AP02444583</t>
  </si>
  <si>
    <t>AR02444336</t>
  </si>
  <si>
    <t>FMMLBR1053</t>
  </si>
  <si>
    <t>Facilities Management - Maintenance Labor December 2022.</t>
  </si>
  <si>
    <t>Department of Public Social Services issued 5 warrants.  Amounts of warrants range from $61 to $3.1M. Payment DPARC 00199085 to United Domestic Workers of America (UDW AFSCME Local 3930) in the amount of $3.1M.</t>
  </si>
  <si>
    <t>Department of Executive Office issued 1 warrant amounts ranging between $3.9k to $6.2M. Executive Office Courts MOE 2nd Quarterly State Payment for FY 22-23.</t>
  </si>
  <si>
    <t xml:space="preserve">Mental Health issued 61 warrants.  Amounts of warrants range from $25 to $217k. </t>
  </si>
  <si>
    <t>q-40</t>
  </si>
  <si>
    <t>AP02445047</t>
  </si>
  <si>
    <t>AR02444838</t>
  </si>
  <si>
    <t>AR02444848</t>
  </si>
  <si>
    <t>0002443169</t>
  </si>
  <si>
    <t xml:space="preserve">Mental Health issued 15 warrants.  Amounts of warrants range from $428 to $342k. </t>
  </si>
  <si>
    <t>Sheriff Department - Revenue for State Criminal Alien Assistance Program (SCAAP), and Vehicle Impound Fee. Payment received via SHARC 61667 for the amount of $1.5M.</t>
  </si>
  <si>
    <t>r-40</t>
  </si>
  <si>
    <t>AR02445260</t>
  </si>
  <si>
    <t>AR02445216</t>
  </si>
  <si>
    <t>RUHS Mental Health - Federal Revenue received for Fed-Medi-Cal-FFP (Federal Financial Participation), CA-Other Aid to Health, Medical Serives, Other Forfeitures &amp; Penalties, Other Aid to Health, Federal Revenue, Other Mental Health Charges For Services via MHARC 12280 &amp; 12281.</t>
  </si>
  <si>
    <t>Sheriff Department - Contractual Revenue from City of Canyon Lake, City of Lake Elsinore, City of Wildomar, and Lake Elsinore School District.</t>
  </si>
  <si>
    <t>s-40</t>
  </si>
  <si>
    <t>AP02445666</t>
  </si>
  <si>
    <t>AP02445631</t>
  </si>
  <si>
    <t>AP02445667</t>
  </si>
  <si>
    <t>0002445162</t>
  </si>
  <si>
    <t>INTQ123ACR</t>
  </si>
  <si>
    <t>0002445209</t>
  </si>
  <si>
    <t>Mental Health issued 103 warrants. Amounts of warrants range from $0 to $1.01M. Payment for MFI Recovery Center in the amount of $1.01M via voucher MHARC 00293508.</t>
  </si>
  <si>
    <t>Fire Department issued 4 warrants. Amounts of warrants range from $2.7k to $957k.</t>
  </si>
  <si>
    <t>Mental Health issued 47 warrants. Amounts of warrants range from $409 to $492k.</t>
  </si>
  <si>
    <t>Sheriff Department - Annual Payment to Motorola Microwave: Charge Direct Billing Item V# R0215588 Microwave Lease Payment from PSEC to Sheriff (88%) and Fire (12%) - $1,558,037.99.</t>
  </si>
  <si>
    <t>Q1 2023 INT ACRL.</t>
  </si>
  <si>
    <t>FY22-23 RPTTF Jan Distributed on 12282022.</t>
  </si>
  <si>
    <t>t-40</t>
  </si>
  <si>
    <t>AP02446067</t>
  </si>
  <si>
    <t>AR02445899</t>
  </si>
  <si>
    <t>AR02445861</t>
  </si>
  <si>
    <t>Department of Public Social Services 4 issued warrants amounts ranging between $632 to $615k.</t>
  </si>
  <si>
    <t>RUHS Mental Health - Revenue for Federal Block Grants, Psychological Services, Insurance Fees, Patient Fees and Other Mental Health Charges.</t>
  </si>
  <si>
    <t>Sheriff Department - Contractual Revenue from City of Palm Desert, and Alcohol, Tabacco and Firearms (ATF).</t>
  </si>
  <si>
    <t>u-40</t>
  </si>
  <si>
    <t>AP02446600</t>
  </si>
  <si>
    <t>0002444765</t>
  </si>
  <si>
    <t>To reclass CIP Pass-Thru Revenues Distributed in the FY22-23 January RPTTF Distribution.</t>
  </si>
  <si>
    <t>0002445752</t>
  </si>
  <si>
    <t>CalSAWS - Oasis JE for 12/29/2022 Payroll</t>
  </si>
  <si>
    <t>0002445158</t>
  </si>
  <si>
    <t>CalSAWS - Oasis JE for 12/28/2022 Payroll</t>
  </si>
  <si>
    <t>0002444400</t>
  </si>
  <si>
    <t>0002444647</t>
  </si>
  <si>
    <t>0002440926</t>
  </si>
  <si>
    <t>0002442776</t>
  </si>
  <si>
    <t>0002444238</t>
  </si>
  <si>
    <t>0002445765</t>
  </si>
  <si>
    <t>0002444232</t>
  </si>
  <si>
    <t>Realignment - Transfer December 2022 Sales Tax, State Hospital Offset and Managed Care Offset from Mental Health sub-fund deferred revenue account to GF operating account.</t>
  </si>
  <si>
    <t>0002443511</t>
  </si>
  <si>
    <t>0002442783</t>
  </si>
  <si>
    <t>0002444290</t>
  </si>
  <si>
    <t>0002442322</t>
  </si>
  <si>
    <t>0002442788</t>
  </si>
  <si>
    <t>0002440967</t>
  </si>
  <si>
    <t>To Record FY2022/23 COWCAP Billing for Non-Governmental Fund Charges. Details on File with Janet Le @ micro 5-0324.</t>
  </si>
  <si>
    <t>0002439178</t>
  </si>
  <si>
    <t>To process reimbursement to GF from ARPA funds. BOS 3.2 ID#20631 12/06/2022.</t>
  </si>
  <si>
    <t>0002444236</t>
  </si>
  <si>
    <t>Trial Court Security for December 2022.</t>
  </si>
  <si>
    <t>PSAF - 1/2% Sales Tax Distribution December 2022.</t>
  </si>
  <si>
    <t>Mental Health issued 14 warrants. Amounts of warrants range from $650 to $470k.</t>
  </si>
  <si>
    <t>To Record FY2022/23 COWCAP Billings for Non General Fund Governmental Fund Charges. Details on Files with Janet Le @ micro 5-0324.</t>
  </si>
  <si>
    <t>Department of Treasurer's Office - Admin Fee Charge for the 2nd Quarter 10/1/2022 - 12/31/2022 FY 22/23.</t>
  </si>
  <si>
    <t>v-40</t>
  </si>
  <si>
    <t>AP02446935</t>
  </si>
  <si>
    <t>AP02447082</t>
  </si>
  <si>
    <t>AR02446856</t>
  </si>
  <si>
    <t>0002444411</t>
  </si>
  <si>
    <t>0002441279</t>
  </si>
  <si>
    <t xml:space="preserve">Assessors Department issued 29 warrants.  Amounts of warrants range from $7.5  to $5.2M. Payment for SB2 Fee FY22-23 2nd  quarter in the amount of $5.2M voucher ASARC 00057613. </t>
  </si>
  <si>
    <t xml:space="preserve">Department of Register of Voters issued 2 warrants amounts ranging between $71k to $1.1M. Payment RVARC #R0215658 to Consolidated Printers Inc in the amount of $1.1M for voting services. </t>
  </si>
  <si>
    <t>w-40</t>
  </si>
  <si>
    <t>x-40</t>
  </si>
  <si>
    <t>0002446228</t>
  </si>
  <si>
    <t>y-40</t>
  </si>
  <si>
    <t>AR02447864</t>
  </si>
  <si>
    <t>00R2443939</t>
  </si>
  <si>
    <t>To Reverse journal 0002443939 for TCR ACARC 36765. Original journal posted Public Health Sales tax to 230500-11167-410020000 when it should have been posted to 230500-11167-420010000.</t>
  </si>
  <si>
    <t xml:space="preserve">Sheriff Department - Contractual Revenue from City of Eastvale, City of Jurupa Valley, Jurupa Community Services District, Jurupa Unified School District, and Corona-Norco Unified School District. </t>
  </si>
  <si>
    <t>z-40</t>
  </si>
  <si>
    <t>AP02448756</t>
  </si>
  <si>
    <t>AP02448793</t>
  </si>
  <si>
    <t>AP02448889</t>
  </si>
  <si>
    <t>AR02448660</t>
  </si>
  <si>
    <t>0002447914</t>
  </si>
  <si>
    <t>Salaries</t>
  </si>
  <si>
    <t>The Department of Publish Social Services issued 21 warrants.  Amounts of warrants range from $6  to $3M. Payment for January 2023 IHSS MOE Billing in the amount of $3M.</t>
  </si>
  <si>
    <t>The Sheriff's Department issued 21 warrants.  Amounts of warrants range from $42  to $1.9M. Payment to Crayon Software Experts, LLC in the amount of $1.9M for software usage.</t>
  </si>
  <si>
    <t>The Fire Department issued 14 warrants.  Amounts of warrants range from $428  to $1.3M. Payment to the City of Corona per Cooperative Agreement  in the amount of $1.3M.</t>
  </si>
  <si>
    <t>a-41</t>
  </si>
  <si>
    <t>0002447546</t>
  </si>
  <si>
    <t>0002447744</t>
  </si>
  <si>
    <t>AP02449420</t>
  </si>
  <si>
    <t>AR02449320</t>
  </si>
  <si>
    <t xml:space="preserve">Department of Public Social Services issued a warrant in the amount of 1.5M. Payment to CDW Government for computer equipment. </t>
  </si>
  <si>
    <t>AR02449758</t>
  </si>
  <si>
    <t>b-41</t>
  </si>
  <si>
    <t>c-41</t>
  </si>
  <si>
    <t>AR02450170</t>
  </si>
  <si>
    <t>0002447566</t>
  </si>
  <si>
    <t>0002446270</t>
  </si>
  <si>
    <t>Assessor's' Department Zero Balance Account.</t>
  </si>
  <si>
    <t>Sheriff Department - Contractual Revenue from City of Laquinta and Madison Club.</t>
  </si>
  <si>
    <t>Sheriff Department - Contractual Revenue from City of Temecula, De Luz Santa Rosa C.S.D, and Temecula Valley School Dist.</t>
  </si>
  <si>
    <t>Agenda Item 3.7 dated 11/29/22 FY22/23 1st Qtr Rpt Recommendation No. 2Transfer to Fund 30704 Sheriff CIP Fund.</t>
  </si>
  <si>
    <t>RCRMC PAYOR MOU JANUARY 22/23.</t>
  </si>
  <si>
    <t>d-41</t>
  </si>
  <si>
    <t>AR02450543</t>
  </si>
  <si>
    <t>AR02450544</t>
  </si>
  <si>
    <t>0002448632</t>
  </si>
  <si>
    <t>FLEET MONTHLY BILLING DECEMBER FY23</t>
  </si>
  <si>
    <t>0002446288</t>
  </si>
  <si>
    <t>FY 22/23 MHSA Monthly Transfer - January</t>
  </si>
  <si>
    <t>0002446803</t>
  </si>
  <si>
    <t>0002446792</t>
  </si>
  <si>
    <t>0002448581</t>
  </si>
  <si>
    <t>Advance to Revenue-January 2023</t>
  </si>
  <si>
    <t>0002449752</t>
  </si>
  <si>
    <t>GL Export - FY22-23 PY Sup Nov</t>
  </si>
  <si>
    <t>0002446289</t>
  </si>
  <si>
    <t>FY 22/23 Behavioral Health Funds - January</t>
  </si>
  <si>
    <t>00C2443939</t>
  </si>
  <si>
    <t>To correct 0002443939 for Mental Health Sales Tax Growth 17606.10(h)(2). FY21-22 for collection period 7/16/21 to 7/15/22 received on 12/20/22. TCR ACARC 36765 for Public Health Sales Tax growth should have been posted to 230500-11167-4200100000.</t>
  </si>
  <si>
    <t>0002446797</t>
  </si>
  <si>
    <t>0002447461</t>
  </si>
  <si>
    <t>Reverses initial redistribution JE 0002442322 posted on 12/19/2022. Pending documents have now been received/processed providing detailed advance/settlement information and this transaction redistributes accordingly.</t>
  </si>
  <si>
    <t xml:space="preserve">Mental Health - Federal Revenue received for CA Mental Health Part A and Fed-Medi-Cal QA-C. </t>
  </si>
  <si>
    <t xml:space="preserve">Mental Health - Federal Revenue received for CA Mental Health Part B,Fed-Medi-Cal QA-C, and Fed-Block Grants . </t>
  </si>
  <si>
    <t>e-41</t>
  </si>
  <si>
    <t>0002450750</t>
  </si>
  <si>
    <t>FY22/23 AB109 Remaining 1st Quarter claim</t>
  </si>
  <si>
    <t>FY 22-23 Secured Advance to GF</t>
  </si>
  <si>
    <t>f-41</t>
  </si>
  <si>
    <t>AR02451367</t>
  </si>
  <si>
    <t>0002450864</t>
  </si>
  <si>
    <t>General Ledger Export - SS1</t>
  </si>
  <si>
    <t>0002450769</t>
  </si>
  <si>
    <t>g-41</t>
  </si>
  <si>
    <t>AR02451814</t>
  </si>
  <si>
    <t>AR02451831</t>
  </si>
  <si>
    <t>0002451301</t>
  </si>
  <si>
    <t>Reversing FY 22-23 Secured Advance to GF</t>
  </si>
  <si>
    <t>0002451714</t>
  </si>
  <si>
    <t>FY22/23 AB109 Partial 2nd Quarter Claim</t>
  </si>
  <si>
    <t>FY22/23 ERAF VLF 1st Payment in January 2023 GASB84</t>
  </si>
  <si>
    <t>0002446832</t>
  </si>
  <si>
    <t>0002446823</t>
  </si>
  <si>
    <t>0002448578</t>
  </si>
  <si>
    <t>AR02452262</t>
  </si>
  <si>
    <t>0002451675</t>
  </si>
  <si>
    <t>0002451332</t>
  </si>
  <si>
    <t>0002451248</t>
  </si>
  <si>
    <t>0002451324</t>
  </si>
  <si>
    <t>FY23 3rd Qrtr ISF General and Auto Liability Insurance</t>
  </si>
  <si>
    <t>FY23 3rd Qrtr ISF Worker's Comp</t>
  </si>
  <si>
    <t>Distribution 01-09-2023</t>
  </si>
  <si>
    <t>Department of Child Support Services- Advance to Revenue January 2022.</t>
  </si>
  <si>
    <t>h-41</t>
  </si>
  <si>
    <t>i-41</t>
  </si>
  <si>
    <t>AR02452901</t>
  </si>
  <si>
    <t>0002451189</t>
  </si>
  <si>
    <t>0002451792</t>
  </si>
  <si>
    <t>FMELC23061</t>
  </si>
  <si>
    <t>Reclass Gen Fund Expenses to AB109 Fund 11167FY22-23 October to December 2022</t>
  </si>
  <si>
    <t>FMMLBR1054</t>
  </si>
  <si>
    <t>0002451166</t>
  </si>
  <si>
    <t>0002451407</t>
  </si>
  <si>
    <t>FMREAL0699</t>
  </si>
  <si>
    <t>ITACCS2307</t>
  </si>
  <si>
    <t>0002450933</t>
  </si>
  <si>
    <t>0002452877</t>
  </si>
  <si>
    <t xml:space="preserve">MAINT Labor Jan 2023. </t>
  </si>
  <si>
    <t>0223 Payable Lease.</t>
  </si>
  <si>
    <t>RCIT Co Enterprise Service January 2023.</t>
  </si>
  <si>
    <t>FY23 Dec ELEC Utility Billings.</t>
  </si>
  <si>
    <t>Reclass Gen Fund Expenses to AB109 Fund 11167FY22-23 July to September 2022.</t>
  </si>
  <si>
    <t>FY22/23 Landfill Lease Payment per Agenda Item 12-2c 11/26/13.</t>
  </si>
  <si>
    <t>j-41</t>
  </si>
  <si>
    <t>AP02453412</t>
  </si>
  <si>
    <t>AP02453472</t>
  </si>
  <si>
    <t>AP02453471</t>
  </si>
  <si>
    <t>AR02453332</t>
  </si>
  <si>
    <t>AR02453260</t>
  </si>
  <si>
    <t>0002452201</t>
  </si>
  <si>
    <t>0002452533</t>
  </si>
  <si>
    <t>PSAF - 1/2% Sales Tax Distribution January 2023.</t>
  </si>
  <si>
    <t>Realignment - Transfer January 2023 Sales Tax, State Hospital Offset and Managed Care Offset from Mental Health sub-fund deferred revenue account to GF operating account.</t>
  </si>
  <si>
    <t>Trial Court Security for January 2023.</t>
  </si>
  <si>
    <t>Mental Health-Federal Block Grants for Substance Abuse Preventive Treatments (SAPT) and Federal Medicare. To include revenue for LLP Conservatorship, Probate fees, INST Mentally Disabled, Insurance fees, Medi-cal patients, and other Mental Health Charges for Services .</t>
  </si>
  <si>
    <t>Sheriff Department - Contractual Revenue from City of Norco. Alvord School District, Patriot High School, City of Eastvale, City of Jurupa Valley, Jurupa Community Services District, and Jurupa School District.</t>
  </si>
  <si>
    <t xml:space="preserve">Mental Health issued 81 warrants.  Amounts of warrants range from $133 to $332.5K. </t>
  </si>
  <si>
    <t xml:space="preserve">Mental Health issued 113 warrants.  Amounts of warrants range from $28.88 to $386.5K. </t>
  </si>
  <si>
    <t>Department of Public Social Services issued 4 warrants amounts ranging between $1 to $48.6M. Payment for FY 2022-23 Preliminary IHSS MOE July 2022 - January 2023 in the amount of 48.6M.</t>
  </si>
  <si>
    <t>k-41</t>
  </si>
  <si>
    <t>AP02453816</t>
  </si>
  <si>
    <t>AR02453675</t>
  </si>
  <si>
    <t>0002452538</t>
  </si>
  <si>
    <t>0002452209</t>
  </si>
  <si>
    <t>0002453600</t>
  </si>
  <si>
    <t>New Allocation. Realignment 1 - Transfer January 23 Realignment Revenue for Sales Tax to Soc. Services - GF Operating Accounts.</t>
  </si>
  <si>
    <t>General Ledger Export- FY 2022-23 CY SBE CS1</t>
  </si>
  <si>
    <t>FY21-22 Allocation of Local Health and Welfare Realignment, Caseload Sales Tax Growth.</t>
  </si>
  <si>
    <t>0002453166</t>
  </si>
  <si>
    <t>0002450936</t>
  </si>
  <si>
    <t>FY23 3rd Qrtr ISF Property Insurance</t>
  </si>
  <si>
    <t xml:space="preserve">Mental Health issued 3 warrants.  Amounts of warrants range from $45k to $708.5K. </t>
  </si>
  <si>
    <t>Mental Health-Federal Block Grants for Fed-Medi-Cal Part A, Fed-DAS 102 and Fed-Das 103. To include Alcohol &amp; Drug Programs and CA-Other Aid to Health.</t>
  </si>
  <si>
    <t>l-41</t>
  </si>
  <si>
    <t>AR02454039</t>
  </si>
  <si>
    <t>0002453595</t>
  </si>
  <si>
    <t>0002452204</t>
  </si>
  <si>
    <t>0002453215</t>
  </si>
  <si>
    <t>New Allocation. Realignment 1 - Transfer December 22 Realignment Revenue for Sales Tax to Soc. Services - GF Operating Accounts.</t>
  </si>
  <si>
    <t>AB 109 Recognize Revenue for month July-Dec 2022</t>
  </si>
  <si>
    <t>FY23 3rd Qrtr ISF General Support Services</t>
  </si>
  <si>
    <t>0002453152</t>
  </si>
  <si>
    <t>IN2190 - Crayon inv 3092596 v514535 rcls</t>
  </si>
  <si>
    <t>0002453593</t>
  </si>
  <si>
    <t>Sheriff Department - Contractual Revenue from City of Coachella, Southern Coachella Valley, City of La Quinta, and various funeral homes.</t>
  </si>
  <si>
    <t>m-41</t>
  </si>
  <si>
    <t>0002454306</t>
  </si>
  <si>
    <t>GL Export: 02/01/2023 Business Date</t>
  </si>
  <si>
    <t>n-41</t>
  </si>
  <si>
    <t>AR02454888</t>
  </si>
  <si>
    <t>0002453145</t>
  </si>
  <si>
    <t>0002453146</t>
  </si>
  <si>
    <t>CalSAWS - Oasis JE for 1/26/2023 Payroll</t>
  </si>
  <si>
    <t>CalSAWS - Oasis JE for 1/27/2023 Payroll</t>
  </si>
  <si>
    <t>Sheriff Department - Contractual Revenue from City of Temecula, Superior Court of California, Chaparral High School, Murrieta Valley School District ,De Luz (Santa Rosa), and Temecula Valley School District.</t>
  </si>
  <si>
    <t>o-41</t>
  </si>
  <si>
    <t>AR02455231</t>
  </si>
  <si>
    <t>AR02455253</t>
  </si>
  <si>
    <t>0002455174</t>
  </si>
  <si>
    <t>0002455185</t>
  </si>
  <si>
    <t>INTQ223CSH</t>
  </si>
  <si>
    <t>FY2023 repayment to General Fund for POB advance given in the beginning of year.</t>
  </si>
  <si>
    <t>Transfer Teeter 1% Overflow to General Fund</t>
  </si>
  <si>
    <t>Q2 2023 INT CASH</t>
  </si>
  <si>
    <t>0002454582</t>
  </si>
  <si>
    <t>0002453885</t>
  </si>
  <si>
    <t>0002454767</t>
  </si>
  <si>
    <t>Retirement - PERS</t>
  </si>
  <si>
    <t>CalSAWS</t>
  </si>
  <si>
    <t>Social Security</t>
  </si>
  <si>
    <t>Department of Public Health - Federal Other Operating Grants.</t>
  </si>
  <si>
    <t>Sheriff Department - Contractual Revenue from State of California Department of Corrections, Perris High School, Southern California Edison, and City of Perris.</t>
  </si>
  <si>
    <t>p-41</t>
  </si>
  <si>
    <t>AP02456050</t>
  </si>
  <si>
    <t>Department of Public Social Services issued 2 warrants. Amounts of warrants range from $536.28 to $3.2M. Payment DPARC 00199731 to United Domestic Workers of America (UDW AFSCME Local 3930) in the amount of $3.2M.</t>
  </si>
  <si>
    <t>q-41</t>
  </si>
  <si>
    <t>AP02456551</t>
  </si>
  <si>
    <t>AR02456351</t>
  </si>
  <si>
    <t>Mental Health issued 28 warrants. Amounts of warrants range from $50 to $1.4M. $1.4M was issued to Telecare Coproration by vouchers MHARC 00295628, 00295629, and 00295647.</t>
  </si>
  <si>
    <t>r-41</t>
  </si>
  <si>
    <t>0002454859</t>
  </si>
  <si>
    <t>0002454838</t>
  </si>
  <si>
    <t>0002454853</t>
  </si>
  <si>
    <t>0002454297</t>
  </si>
  <si>
    <t>ITACCS2308</t>
  </si>
  <si>
    <t>RCRMC PAYOR MOU FEBRUARY 22/23</t>
  </si>
  <si>
    <t>RCIT Co Enterprise Service February 2023M.O. 3.15 (1-25-2022)</t>
  </si>
  <si>
    <t>s-41</t>
  </si>
  <si>
    <t>AR02457180</t>
  </si>
  <si>
    <t>0002457126</t>
  </si>
  <si>
    <t>0002455153</t>
  </si>
  <si>
    <t>FLEET MONTHLY BILLING JANUARY FY23</t>
  </si>
  <si>
    <t>Sheriff Department - Contractual Revenue from Norco High school, City of Jurupa Valley, Jurupa Community Services District, Rubidoux High School, and Corona-Norco School District.</t>
  </si>
  <si>
    <t>County of Riverside2021 Series B IFA Lease Revenue Bonds (2015 PFA Refdg)FY22-23 Semi-Annual Debt Service Billing Semi- Annual Billing_ 2021 Series B IFA (2015 PFA Refdg)_May 1, 2023 debt service</t>
  </si>
  <si>
    <t>t-41</t>
  </si>
  <si>
    <t>0002454584</t>
  </si>
  <si>
    <t>AR02457542</t>
  </si>
  <si>
    <t>FMMLBR1055</t>
  </si>
  <si>
    <t>Mental Health - Revenue received for Federal DAS, California DAS, Reimbursment For Health Services, Insurance Fees, Medi-Cal Patients, Other Forfeitures, and Penalties.</t>
  </si>
  <si>
    <t>Monthly fleet svcs billing 527690 and Monthly Facilities Management Labor 528030</t>
  </si>
  <si>
    <t xml:space="preserve">MAINT Labor Feb 2023 </t>
  </si>
  <si>
    <t>u-41</t>
  </si>
  <si>
    <t>AR02457886</t>
  </si>
  <si>
    <t>AR02457887</t>
  </si>
  <si>
    <t>0002456751</t>
  </si>
  <si>
    <t>Advance to Revenue-February 2023</t>
  </si>
  <si>
    <t>0002456695</t>
  </si>
  <si>
    <t>V#57680- 3093674 Crayon Software - VARIOUS DEPTS - EA MS AGREEMENT YR 4</t>
  </si>
  <si>
    <t>Fire Department- Fire Protection Revenue from City of Moreno Valley.</t>
  </si>
  <si>
    <t>Fire Department- Fire Protection Revenue from City of Beaumont.</t>
  </si>
  <si>
    <t>v-41</t>
  </si>
  <si>
    <t>AR02458346</t>
  </si>
  <si>
    <t>FMREAL0701</t>
  </si>
  <si>
    <t>0323 Payable Lease</t>
  </si>
  <si>
    <t>monthly 526700 Facilities Payable Lease</t>
  </si>
  <si>
    <t>Sum of Ending 
Balance</t>
  </si>
  <si>
    <t>w-41</t>
  </si>
  <si>
    <t>AR02458746</t>
  </si>
  <si>
    <t>0002458264</t>
  </si>
  <si>
    <t>0002457833</t>
  </si>
  <si>
    <t>Pool</t>
  </si>
  <si>
    <t>3rd Party</t>
  </si>
  <si>
    <t>CFD - Community Facility District</t>
  </si>
  <si>
    <t>Funds to Close</t>
  </si>
  <si>
    <t>County Service Area (CSA)</t>
  </si>
  <si>
    <t>Cash with Fiscal Agent</t>
  </si>
  <si>
    <t>Enterprise Funds</t>
  </si>
  <si>
    <t>Flood Control</t>
  </si>
  <si>
    <t>General Fund</t>
  </si>
  <si>
    <t>General Restricted Sub-fund</t>
  </si>
  <si>
    <t>General Unrestricted Sub-fund</t>
  </si>
  <si>
    <t>Internal Service Funds</t>
  </si>
  <si>
    <t>Parks</t>
  </si>
  <si>
    <t>Restricted Assets</t>
  </si>
  <si>
    <t>RDA</t>
  </si>
  <si>
    <t>Restricted General Fund</t>
  </si>
  <si>
    <t>Special Districts</t>
  </si>
  <si>
    <t>Transportation</t>
  </si>
  <si>
    <t>Unrestricted General Funds</t>
  </si>
  <si>
    <t>WRMD</t>
  </si>
  <si>
    <t>Warrant Clearing</t>
  </si>
  <si>
    <t>Debt Service Fund</t>
  </si>
  <si>
    <t>Special Revenue (CSA's)</t>
  </si>
  <si>
    <t>Total Available Funds</t>
  </si>
  <si>
    <t>Flood</t>
  </si>
  <si>
    <t>First 5</t>
  </si>
  <si>
    <t>Housing</t>
  </si>
  <si>
    <t>IHSS</t>
  </si>
  <si>
    <t>Waste</t>
  </si>
  <si>
    <t>Funds Available for Borrowing</t>
  </si>
  <si>
    <t>Capital Projects Fund</t>
  </si>
  <si>
    <t>Special Revenue (Transport)</t>
  </si>
  <si>
    <t>Special Revenue Fund</t>
  </si>
  <si>
    <t xml:space="preserve">Fund </t>
  </si>
  <si>
    <t>Funds with Borrowing Restrictions</t>
  </si>
  <si>
    <t>Fiduciary-Private Purpose</t>
  </si>
  <si>
    <r>
      <rPr>
        <sz val="8"/>
        <rFont val="Arial"/>
        <family val="2"/>
      </rPr>
      <t>Cemetery</t>
    </r>
  </si>
  <si>
    <r>
      <rPr>
        <sz val="8"/>
        <rFont val="Arial"/>
        <family val="2"/>
      </rPr>
      <t>Fiduciary-Agency</t>
    </r>
  </si>
  <si>
    <r>
      <rPr>
        <sz val="8"/>
        <rFont val="Arial"/>
        <family val="2"/>
      </rPr>
      <t>Fiduciary-Investment</t>
    </r>
  </si>
  <si>
    <r>
      <rPr>
        <sz val="8"/>
        <rFont val="Arial"/>
        <family val="2"/>
      </rPr>
      <t>Fiduciary-Pension</t>
    </r>
  </si>
  <si>
    <r>
      <rPr>
        <sz val="8"/>
        <rFont val="Arial"/>
        <family val="2"/>
      </rPr>
      <t>Fiduciary-Schools</t>
    </r>
  </si>
  <si>
    <r>
      <rPr>
        <sz val="8"/>
        <rFont val="Arial"/>
        <family val="2"/>
      </rPr>
      <t>Fiduciary</t>
    </r>
  </si>
  <si>
    <r>
      <rPr>
        <sz val="8"/>
        <rFont val="Arial"/>
        <family val="2"/>
      </rPr>
      <t>Flood</t>
    </r>
  </si>
  <si>
    <r>
      <rPr>
        <sz val="8"/>
        <rFont val="Arial"/>
        <family val="2"/>
      </rPr>
      <t>First 5</t>
    </r>
  </si>
  <si>
    <r>
      <rPr>
        <sz val="8"/>
        <rFont val="Arial"/>
        <family val="2"/>
      </rPr>
      <t>Housing</t>
    </r>
  </si>
  <si>
    <r>
      <rPr>
        <sz val="8"/>
        <rFont val="Arial"/>
        <family val="2"/>
      </rPr>
      <t>IHSS</t>
    </r>
  </si>
  <si>
    <r>
      <rPr>
        <sz val="8"/>
        <rFont val="Arial"/>
        <family val="2"/>
      </rPr>
      <t>Parks</t>
    </r>
  </si>
  <si>
    <r>
      <rPr>
        <sz val="8"/>
        <rFont val="Arial"/>
        <family val="2"/>
      </rPr>
      <t>RDA</t>
    </r>
  </si>
  <si>
    <r>
      <rPr>
        <sz val="8"/>
        <rFont val="Arial"/>
        <family val="2"/>
      </rPr>
      <t>Waste</t>
    </r>
  </si>
  <si>
    <t>Row Labels</t>
  </si>
  <si>
    <t>Grand Total</t>
  </si>
  <si>
    <t>Sum of Amount</t>
  </si>
  <si>
    <t>Total Funds</t>
  </si>
  <si>
    <t>Total Funds with Borrowing Restrictions</t>
  </si>
  <si>
    <r>
      <rPr>
        <b/>
        <sz val="9"/>
        <rFont val="Arial"/>
        <family val="2"/>
      </rPr>
      <t>General Fund Balance</t>
    </r>
  </si>
  <si>
    <t>Funds</t>
  </si>
  <si>
    <t>General Fund Balance</t>
  </si>
  <si>
    <t xml:space="preserve"> Amount</t>
  </si>
  <si>
    <t>Summary of Funds Available for Borrowing</t>
  </si>
  <si>
    <t xml:space="preserve">Total Expected Inflows </t>
  </si>
  <si>
    <t>Total Expected Outflows</t>
  </si>
  <si>
    <t>Expected Inflows next 2 weeks:</t>
  </si>
  <si>
    <t>Expected Outflows next 2 weeks:</t>
  </si>
  <si>
    <t>Cash Accounts</t>
  </si>
  <si>
    <t>Total Cash in County Treasury</t>
  </si>
  <si>
    <t xml:space="preserve">Cash </t>
  </si>
  <si>
    <t>Restricted Cash</t>
  </si>
  <si>
    <t>Imprest Cash</t>
  </si>
  <si>
    <t>Investments In Lieu Of Cash</t>
  </si>
  <si>
    <t>Account Name</t>
  </si>
  <si>
    <t xml:space="preserve">Pool Contribution </t>
  </si>
  <si>
    <r>
      <rPr>
        <sz val="12"/>
        <rFont val="Calibri"/>
        <family val="2"/>
      </rPr>
      <t>Interest Not to GF</t>
    </r>
  </si>
  <si>
    <t>Interest to GF</t>
  </si>
  <si>
    <t xml:space="preserve">Pool </t>
  </si>
  <si>
    <t>Total Available Funds for Borrowing</t>
  </si>
  <si>
    <t>Cemetery</t>
  </si>
  <si>
    <t>Fiduciary-Agency</t>
  </si>
  <si>
    <t>Fiduciary-Investment</t>
  </si>
  <si>
    <t>Fiduciary-Pension</t>
  </si>
  <si>
    <t>Fiduciary-Schools</t>
  </si>
  <si>
    <t>Pool Cash Summary Report by Pool Contribution</t>
  </si>
  <si>
    <t xml:space="preserve"> Pool Contribution </t>
  </si>
  <si>
    <t xml:space="preserve"> Interest to GF</t>
  </si>
  <si>
    <t xml:space="preserve"> Interest Not to GF</t>
  </si>
  <si>
    <t>x-41</t>
  </si>
  <si>
    <t>y-41</t>
  </si>
  <si>
    <t>z-41</t>
  </si>
  <si>
    <t>a-42</t>
  </si>
  <si>
    <t>b-42</t>
  </si>
  <si>
    <t>c-42</t>
  </si>
  <si>
    <t>d-42</t>
  </si>
  <si>
    <t>e-42</t>
  </si>
  <si>
    <t>f-42</t>
  </si>
  <si>
    <t>g-42</t>
  </si>
  <si>
    <t>h-42</t>
  </si>
  <si>
    <t>i-42</t>
  </si>
  <si>
    <t>j-42</t>
  </si>
  <si>
    <t>k-42</t>
  </si>
  <si>
    <t>l-42</t>
  </si>
  <si>
    <t>m-42</t>
  </si>
  <si>
    <t>AR02459496</t>
  </si>
  <si>
    <t>AR02459491</t>
  </si>
  <si>
    <t>Sheriff Department - Contractual Revenue from City of Canyon Lake, Lake Elsinore School District, Lake Elsinore High, City of Wildomar, Lakeside High, Vantage Auctions, City of Lake Elsinore, Temescal Canyon High, and Canyon Lake P.O.A.</t>
  </si>
  <si>
    <t>0002458255</t>
  </si>
  <si>
    <t>0002458239</t>
  </si>
  <si>
    <t>0002458677</t>
  </si>
  <si>
    <t>0002458289</t>
  </si>
  <si>
    <t>FY 22/23 MHSA Monthly Transfer - February</t>
  </si>
  <si>
    <t>0002454857</t>
  </si>
  <si>
    <t>0002455162</t>
  </si>
  <si>
    <t>0002458286</t>
  </si>
  <si>
    <t>FY 22/23 Behavioral Health Funds - February</t>
  </si>
  <si>
    <t>0002458688</t>
  </si>
  <si>
    <t>Reverses initial redistribution JE 0002454838 posted on 2/7/2023. Pending documents have now been received/processed providing detailed advance/settlement information and this transaction redistributes accordingly.</t>
  </si>
  <si>
    <t>0002458176</t>
  </si>
  <si>
    <t>0002458635</t>
  </si>
  <si>
    <t>CalSAWS - Oasis JE for 02/22/2023 Payroll</t>
  </si>
  <si>
    <t>0002457921</t>
  </si>
  <si>
    <t>0002459078</t>
  </si>
  <si>
    <t>CalSAWS - Oasis JE for 02/23/2023 Payroll</t>
  </si>
  <si>
    <t>AP02460089</t>
  </si>
  <si>
    <t xml:space="preserve">Mental Health issued 44 warrants. Amounts of warrants range from $571 to $324.5k. </t>
  </si>
  <si>
    <t>AP02460090</t>
  </si>
  <si>
    <t xml:space="preserve">Mental Health issued 45 warrants. Amounts of warrants range from $373 to $326.1k. </t>
  </si>
  <si>
    <t>AR02459901</t>
  </si>
  <si>
    <t>Mental Health - IEHP Claims Incentives.</t>
  </si>
  <si>
    <t>AR02459842</t>
  </si>
  <si>
    <t>State Revenue from VLF Realignment and Sales tax.</t>
  </si>
  <si>
    <t>AR02459863</t>
  </si>
  <si>
    <t xml:space="preserve">Emergency Management Department Zero Balance Account. </t>
  </si>
  <si>
    <t>AR02459882</t>
  </si>
  <si>
    <t>Fire Department - Fire Protection Revenue from City of Lake Elsinore and Mountain Communities.</t>
  </si>
  <si>
    <t>AR02459905</t>
  </si>
  <si>
    <t>Mental Health - Federal Revenue received for CA-Other Aid to Health, Fed-Medi-Cal Part A, Fed-DAS Programs, Fed-Medicare, other forfeitures and penalties.</t>
  </si>
  <si>
    <t>AP02460533</t>
  </si>
  <si>
    <t xml:space="preserve">Mental Health issued 36 warrants. Amounts of warrants range from $99 to $965.6k. </t>
  </si>
  <si>
    <t>0002459748</t>
  </si>
  <si>
    <t>PSAF - 1/2% Sales Tax Distribution February 2023.</t>
  </si>
  <si>
    <t>New Allocation. Realignment 1 - Transfer February 23 Realignment Revenue for Sales Tax to Soc. Services - GF Operating Accounts.</t>
  </si>
  <si>
    <t>0002459442</t>
  </si>
  <si>
    <t>Realignment - Transfer February 2023 Sales Tax, State Hospital Offset and Managed Care Offset from Mental Health sub-fund deferred revenue account to GF operating account.</t>
  </si>
  <si>
    <t>Trial Court Security for February 2023.</t>
  </si>
  <si>
    <t>0002459440</t>
  </si>
  <si>
    <t>Realignment - Transfer February 2023 Realignment Revenue for VLF to Health GF Operating Accounts.</t>
  </si>
  <si>
    <t>AP02460815</t>
  </si>
  <si>
    <t>Department of Public Social Services issued 13 warrants amounts ranging between $17.49 to $6.9M. Payment for February 2023 IHSS MOE Billing in the amount of $6.9M.</t>
  </si>
  <si>
    <t>AR02461011</t>
  </si>
  <si>
    <t>Fire Department- Fire Protection Revenue from City of Banning, City of Rancho Mirage, City of Wildomar, State of California, and Superior Court of CA.</t>
  </si>
  <si>
    <t>AP02461516</t>
  </si>
  <si>
    <t>Department of Registrar of Voters issued 2 warrants amounts ranging between $486.55 to $2.9M. Payment to Dominion Voting Systems Inc. in the amount of 2.9M for voting services.</t>
  </si>
  <si>
    <t>ITACCS2309</t>
  </si>
  <si>
    <t>RCIT Co Enterprise Service March 2023.</t>
  </si>
  <si>
    <t>0002460621</t>
  </si>
  <si>
    <t>AR02461982</t>
  </si>
  <si>
    <t>Executive Office - State Apportionment Revenue for AB199 Criminal Fees Backfill received via TCR EOARC 13311.</t>
  </si>
  <si>
    <t>AP02462163</t>
  </si>
  <si>
    <t>Fire Department issued 24 warrants. Amounts of warrants range from $5.79 to $52.6M. $52.6M Payment to State of California Department of Forestry 1st Quarter FY23.</t>
  </si>
  <si>
    <t>0002461307</t>
  </si>
  <si>
    <t>AP02462837</t>
  </si>
  <si>
    <t xml:space="preserve">Mental Health issued 29 warrants. Amounts of warrants range from $250 to $487.6k. </t>
  </si>
  <si>
    <t>AP02462836</t>
  </si>
  <si>
    <t xml:space="preserve">Mental Health issued 63 warrants. Amounts of warrants range from $72.79 to $303.1k. </t>
  </si>
  <si>
    <t>AR02462693</t>
  </si>
  <si>
    <t>0002462646</t>
  </si>
  <si>
    <t>AP02463220</t>
  </si>
  <si>
    <t xml:space="preserve">Mental Health issued 24 warrants. Amounts of warrants range from $34.78 to $992.7k. </t>
  </si>
  <si>
    <t>AP02463114</t>
  </si>
  <si>
    <t>DPSS issued 5 warrants. Amounts of warrants range from $267.76 to $3M. Payment for March 2023 IHSS MOE Billing in the amount of $3M.</t>
  </si>
  <si>
    <t>AP02463221</t>
  </si>
  <si>
    <t xml:space="preserve">Mental Health issued 9 warrants. Amounts of warrants range from $2.9k to $454.3k. </t>
  </si>
  <si>
    <t>AR02463041</t>
  </si>
  <si>
    <t>Fire Department- Fire Protection Revenue from Rubidoux Community Services District, State Controller's Office, Genesis Solar LLC, Global Metal Recycling, Brenntag Pacific Inc., Superior Court of California, and Riverside County TLMA.</t>
  </si>
  <si>
    <t>0002461260</t>
  </si>
  <si>
    <t>0002462338</t>
  </si>
  <si>
    <t>Advance to Revenue-March 2023</t>
  </si>
  <si>
    <t>0002461950</t>
  </si>
  <si>
    <t>0002461356</t>
  </si>
  <si>
    <t>AR02463385</t>
  </si>
  <si>
    <t xml:space="preserve">Sheriff Department - Contractual Revenue from City of Temecula, Chaparral High, Temecula Valley Unified School District, and various funeral homes. </t>
  </si>
  <si>
    <t>0002462909</t>
  </si>
  <si>
    <t>FY 22/23 MHSA Monthly Transfer - March</t>
  </si>
  <si>
    <t>0002460991</t>
  </si>
  <si>
    <t>FY 22/23 Behavioral Health Funds - March</t>
  </si>
  <si>
    <t>AR02463801</t>
  </si>
  <si>
    <t>Fire Department- Fire Protection Revenue from City of Indio and State of California.</t>
  </si>
  <si>
    <t>AR02463784</t>
  </si>
  <si>
    <t>State Revenue from VLF Collection in Excess Realignment .</t>
  </si>
  <si>
    <t>FMMLBR1056</t>
  </si>
  <si>
    <t>MAINT Labor March 2023</t>
  </si>
  <si>
    <t>0002460690</t>
  </si>
  <si>
    <t>RCRMC PAYOR MOU MARCH 22/23</t>
  </si>
  <si>
    <t>0002461186</t>
  </si>
  <si>
    <t>AP02464467</t>
  </si>
  <si>
    <t>Accounts Payable cancelled warrant payment in the amount of $2.9M. Registrar of Voters requested a cancel on payment voucher 00051638 for Dominion Voting Systems Inc.</t>
  </si>
  <si>
    <t>AR02464253</t>
  </si>
  <si>
    <t>Fire Department- Fire Protection Revenue from City of San Jacinto, City of Eastvale, Riverside Community, State of California, and Superior Court of California.</t>
  </si>
  <si>
    <t>0002463777</t>
  </si>
  <si>
    <t>FY 22-23 CY SUP FEB</t>
  </si>
  <si>
    <t>AP02464785</t>
  </si>
  <si>
    <t>Department of Register of Voters issued 4 warrants amounts ranging between $56k to $2.9M. Payment voucher RVARC 00051638 to Dominion Voting Systems Inc. in the amount of 2.9M for voting services.</t>
  </si>
  <si>
    <t>AR02464597</t>
  </si>
  <si>
    <t>Fire Department- Fire Protection Revenue from City of Temecula.</t>
  </si>
  <si>
    <t>AR02464598</t>
  </si>
  <si>
    <t>Fire Department- Fire Protection Revenue from City of Menifee.</t>
  </si>
  <si>
    <t>AR02465373</t>
  </si>
  <si>
    <t>Fire Department- Fire Protection Revenue from City of Norco.</t>
  </si>
  <si>
    <t>AR02465381</t>
  </si>
  <si>
    <t>0002464905</t>
  </si>
  <si>
    <t>FLEET MONTHLY BILLING FEBRUARY FY23.</t>
  </si>
  <si>
    <t>AP02465903</t>
  </si>
  <si>
    <t>Department of Executive Office issued 1 warrant amount of $6.2M. Executive Office Courts MOE 3rd Quarterly State Payment via voucher EOARC 00045312 for FY 22-23.</t>
  </si>
  <si>
    <t>AR02465809</t>
  </si>
  <si>
    <t>Fire Department- Fire Protection Revenue from Perris.</t>
  </si>
  <si>
    <t>AR02465819</t>
  </si>
  <si>
    <t>0002465007</t>
  </si>
  <si>
    <t>0002465228</t>
  </si>
  <si>
    <t>n-42</t>
  </si>
  <si>
    <t>AR02466181</t>
  </si>
  <si>
    <t>0002466140</t>
  </si>
  <si>
    <t>Per Board Policy B-14, the Auditor Controller is allowed to transfer funds to cover any cash deficit.  Transfer is to cover GF deficit.</t>
  </si>
  <si>
    <t>o-42</t>
  </si>
  <si>
    <t>AP02466662</t>
  </si>
  <si>
    <t>AR02466571</t>
  </si>
  <si>
    <t>AR02466572</t>
  </si>
  <si>
    <t>Sheriff Department - Contractual Revenue from Lakeside High School, City of Lake Elsinore, City of Wildomar, and City of Canyon Lake.</t>
  </si>
  <si>
    <t>Sheriff Department - Contractual Revenue from City Palm Desert and Homeland Security Investigations.</t>
  </si>
  <si>
    <t xml:space="preserve">Department of Public Social Services issued 4 warrants.  Amounts of warrants range from $13  to $316k. </t>
  </si>
  <si>
    <t>Funds Available Funds for Borrowing</t>
  </si>
  <si>
    <t>Summary of Funds Available for Borrowing:</t>
  </si>
  <si>
    <t>p-42</t>
  </si>
  <si>
    <t>AR02466904</t>
  </si>
  <si>
    <t>FMREAL0705</t>
  </si>
  <si>
    <t>0423 Payable Lease.</t>
  </si>
  <si>
    <t>State Revenue from VLF Realignment.</t>
  </si>
  <si>
    <t>q-42</t>
  </si>
  <si>
    <t>0002464174</t>
  </si>
  <si>
    <t>0002464532</t>
  </si>
  <si>
    <t>Admin Fee Charge for the 3rd Quarter 1/1/2023 - 03/31/2023 FY 22/23.</t>
  </si>
  <si>
    <t>0002462964</t>
  </si>
  <si>
    <t>To process contribution of General Funds to Continuum of Care - Homeless for FY 22/23 Q2, Q3, &amp; Q4.</t>
  </si>
  <si>
    <t>RDV Property Tax Trust Fund</t>
  </si>
  <si>
    <t>General Fund (Subfund)</t>
  </si>
  <si>
    <t>r-42</t>
  </si>
  <si>
    <t>0002465020</t>
  </si>
  <si>
    <t>s-42</t>
  </si>
  <si>
    <t>AP02468222</t>
  </si>
  <si>
    <t>AP02468221</t>
  </si>
  <si>
    <t>AR02468015</t>
  </si>
  <si>
    <t>AR02468016</t>
  </si>
  <si>
    <t>AR02468080</t>
  </si>
  <si>
    <t>INTQ223ACR</t>
  </si>
  <si>
    <t>Q2 2023 INT ACRL</t>
  </si>
  <si>
    <t>Mental Health issued 75 warrants. Amounts of warrants range from $470  to $406.4k.</t>
  </si>
  <si>
    <t>Mental Health issued 141 warrants. Amounts of warrants range from $7  to $319.2k.</t>
  </si>
  <si>
    <t>Sheriff Department - Contractual Revenue from City of San Jacinto, IRAT, Mount San Jacinto Community College, San Jacinto School District, and Soboba Band of Luiseno Indians.</t>
  </si>
  <si>
    <t>Sheriff Department - Contractual Revenue from City of Coachella, Southern Coachella valley, City of La Quinta, and Matador Security Company Inc.</t>
  </si>
  <si>
    <t xml:space="preserve">Fire Department - Fire Protection Revenue from City of Palm Desert. </t>
  </si>
  <si>
    <t>t-42</t>
  </si>
  <si>
    <t>AR02468372</t>
  </si>
  <si>
    <t>AR02468337</t>
  </si>
  <si>
    <t>AR02468338</t>
  </si>
  <si>
    <t>Mental Health-Federal Medical Part A Revenue and other Aid to Health.</t>
  </si>
  <si>
    <t>Sheriff Department - Contractual Revenue from City of Eastvale, Jurupa Unified School District, Corona-Norco Unified School District, City of Norco, City of Jurupa Valley, and Jurupa Community Services District.</t>
  </si>
  <si>
    <t>Sheriff Department - Contractual Revenue from City of Eastvale, Jurupa Unified School District, City of Jurupa Valley, Alvord Unified School District, and Jurupa Community Services District.</t>
  </si>
  <si>
    <t>u-42</t>
  </si>
  <si>
    <t>AR02468668</t>
  </si>
  <si>
    <t>0002466533</t>
  </si>
  <si>
    <t>0002466797</t>
  </si>
  <si>
    <t>0002464900</t>
  </si>
  <si>
    <t>0002464127</t>
  </si>
  <si>
    <t>0002464136</t>
  </si>
  <si>
    <t>0002464129</t>
  </si>
  <si>
    <t>0002464137</t>
  </si>
  <si>
    <t>0002464123</t>
  </si>
  <si>
    <t>0002465749</t>
  </si>
  <si>
    <t>0002466546</t>
  </si>
  <si>
    <t>0002466086</t>
  </si>
  <si>
    <t>0002466537</t>
  </si>
  <si>
    <t>PSAF - 1/2% Sales Tax Distribution March 2023.</t>
  </si>
  <si>
    <t>New Allocation. Realignment 1 - Transfer March 2023 Realignment Revenue for Sales Tax to Soc. Services - GF Operating Accounts.</t>
  </si>
  <si>
    <t>Realignment - Transfer March 2023 Sales Tax, State Hospital Offset and Managed Care Offset from Mental Health sub-fund deferred revenue account to GF operating account.</t>
  </si>
  <si>
    <t>Trial Court Security for March 2023.</t>
  </si>
  <si>
    <t>0002466499</t>
  </si>
  <si>
    <t>Med Center Final MOU FY19/20.</t>
  </si>
  <si>
    <t>Mental Health-Federal Medical Part FFP(Federal Financial Participation).</t>
  </si>
  <si>
    <t>AB109 Recognize Revenue for the Months January to March 2023.</t>
  </si>
  <si>
    <t>JJCPA Recognize Revenue for month JUL-MAR 2023.</t>
  </si>
  <si>
    <t>v-42</t>
  </si>
  <si>
    <t>AP02469198</t>
  </si>
  <si>
    <t>0002464894</t>
  </si>
  <si>
    <t>0002464903</t>
  </si>
  <si>
    <t xml:space="preserve">Department of Public Social Services issued 24 warrants amounts ranging between $139.49 to $595.8k. </t>
  </si>
  <si>
    <t>w-42</t>
  </si>
  <si>
    <t>0002464139</t>
  </si>
  <si>
    <t>0002465695</t>
  </si>
  <si>
    <t>0002464160</t>
  </si>
  <si>
    <t>0002469339</t>
  </si>
  <si>
    <t>CCPIA Recognize Revenue for the Months July to March 2023.</t>
  </si>
  <si>
    <t>Facilities Management Reimbursment for Invoice CR047 TITI $2,000,000.00, Mgt Fee $97,200.00($2,000,000.00* 4.86%).</t>
  </si>
  <si>
    <t>x-42</t>
  </si>
  <si>
    <t>0002468704</t>
  </si>
  <si>
    <t>0002468970</t>
  </si>
  <si>
    <t>Deferred Compensation</t>
  </si>
  <si>
    <t>Total</t>
  </si>
  <si>
    <t>y-42</t>
  </si>
  <si>
    <t>AP02470433</t>
  </si>
  <si>
    <t>AR02470383</t>
  </si>
  <si>
    <t>0002468994</t>
  </si>
  <si>
    <t>Sheriff Department - Contractual Revenue from Perris Union School District and City of Perris.</t>
  </si>
  <si>
    <t>z-42</t>
  </si>
  <si>
    <t>AP02470842</t>
  </si>
  <si>
    <t>AR02470730</t>
  </si>
  <si>
    <t>0002466826</t>
  </si>
  <si>
    <t>0002470380</t>
  </si>
  <si>
    <t>0002464161</t>
  </si>
  <si>
    <t>0002464869</t>
  </si>
  <si>
    <t>0002467201</t>
  </si>
  <si>
    <t>0002467537</t>
  </si>
  <si>
    <t>0002468730</t>
  </si>
  <si>
    <t>FY 22/23 April 2023 Tax Fund Transfer.</t>
  </si>
  <si>
    <t>FY 22-23 CY SEC SA2.</t>
  </si>
  <si>
    <t>Fire Department issued 23 warrants. Amounts of warrants range from $6.96 to $65.1M. $65.1M Payment to State of California Department of Forestry 2nd Quarter FY23.</t>
  </si>
  <si>
    <t>MCARC</t>
  </si>
  <si>
    <t xml:space="preserve">Covid-19 Worker Retention Payment Revenue. </t>
  </si>
  <si>
    <t>a-43</t>
  </si>
  <si>
    <t>AP02471612</t>
  </si>
  <si>
    <t>AP02471613</t>
  </si>
  <si>
    <t>AR02471510</t>
  </si>
  <si>
    <t>0002471014</t>
  </si>
  <si>
    <t>0002467166</t>
  </si>
  <si>
    <t>0002467551</t>
  </si>
  <si>
    <t>Advance to Revenue-April 2023.</t>
  </si>
  <si>
    <t>CalSAWS - Oasis JE for 03/27/2023 Payroll.</t>
  </si>
  <si>
    <t>CalSAWS - Oasis JE for 03/28/2023 Payroll.</t>
  </si>
  <si>
    <t>Department of Public Social Services issued 23 warrants amounts ranging between $9.27 to $6.9M. Payment for March 2023 IHSS MOE Billing in the amount of $6.9M Voucher DPARC 00200357 and payment for April 2023 IHSS MOE Billing in the amount of $6.9M Voucher DPARC 00200358.</t>
  </si>
  <si>
    <t>Department of Public Social Services issued 4 warrants amounts ranging between $236.99 to $3.1M. Payment for April 2023 IHSS Health Benefits in the amount of $3.1M Voucher DPARC 00200359.</t>
  </si>
  <si>
    <t>Sheriff Department - Contractual Revenue from Alvord Unified School District, City of Eastvale, City of Jurupa, Jurupa Unified School District, and Corona-Norco Unified School District.</t>
  </si>
  <si>
    <t>b-43</t>
  </si>
  <si>
    <t>AR02471870</t>
  </si>
  <si>
    <t>0002469020</t>
  </si>
  <si>
    <t>FY23 4th Qrtr ISF General Support Services.</t>
  </si>
  <si>
    <t>Public Health ZBA Revenue.</t>
  </si>
  <si>
    <t>c-43</t>
  </si>
  <si>
    <t>AP02472379</t>
  </si>
  <si>
    <t>AP02472331</t>
  </si>
  <si>
    <t>AR02472205</t>
  </si>
  <si>
    <t>AR02472187</t>
  </si>
  <si>
    <t>0002467159</t>
  </si>
  <si>
    <t>0002472154</t>
  </si>
  <si>
    <t>FY23 GSS ISF 4th Quarter Correction for line description.</t>
  </si>
  <si>
    <t>00R2469020</t>
  </si>
  <si>
    <t>FY23 4th Qrtr ISF General Support Services</t>
  </si>
  <si>
    <t>Mental Health issued 113 warrants. Amounts of warrants range from $19 to $316.9k.</t>
  </si>
  <si>
    <t>Fire Department issued 25 warrants. Amounts of warrants range from $33.23 to $1M. $1M Payment to Ward Apparatus LLC Voucher FPARC 00389149.</t>
  </si>
  <si>
    <t>Southern California Franchises Payment FY22.</t>
  </si>
  <si>
    <t>Sheriff Department - Contractual Revenue from City of Lake Elsinore.</t>
  </si>
  <si>
    <t>FY22/23 MHSA CSS additional allocation.</t>
  </si>
  <si>
    <t>d-43</t>
  </si>
  <si>
    <t>AP02472800</t>
  </si>
  <si>
    <t>AR02472627</t>
  </si>
  <si>
    <t>0002472095</t>
  </si>
  <si>
    <t>FLEET MONTHLY BILLING MARCH FY23.</t>
  </si>
  <si>
    <t>Mental Health issued 23 warrants. Amounts of warrants range from $119.30 to $1M. $1M Payment to MFI Recovery Center Voucher MHARC 00297602.</t>
  </si>
  <si>
    <t>Public Health State Revenue - Diagnosis, Treatment, and Therapy Claim.</t>
  </si>
  <si>
    <t>e-43</t>
  </si>
  <si>
    <t>AR02472995</t>
  </si>
  <si>
    <t>Executive Office Revenue - Tobacco Tax Settlement, TCR 13322.</t>
  </si>
  <si>
    <t>f-43</t>
  </si>
  <si>
    <t>AR02473372</t>
  </si>
  <si>
    <t>AR02473375</t>
  </si>
  <si>
    <t>0002473309</t>
  </si>
  <si>
    <t xml:space="preserve">Annually </t>
  </si>
  <si>
    <t>Bi-Annually</t>
  </si>
  <si>
    <t>Sheriff Department - Law enforcement revenue from City of La Quinta.</t>
  </si>
  <si>
    <t xml:space="preserve">Sheriff Department - Law enforcement revenue from various cities and school districts. </t>
  </si>
  <si>
    <t>g-43</t>
  </si>
  <si>
    <t>AP02473865</t>
  </si>
  <si>
    <t xml:space="preserve">Mental Health issued 101 warrants. Amounts of warrants range from $51.65 to $422.2k. </t>
  </si>
  <si>
    <t>h-43</t>
  </si>
  <si>
    <t>AR02474072</t>
  </si>
  <si>
    <t>AR02474075</t>
  </si>
  <si>
    <t>0002472941</t>
  </si>
  <si>
    <t>0002472945</t>
  </si>
  <si>
    <t>C002383457</t>
  </si>
  <si>
    <t>C002383459</t>
  </si>
  <si>
    <t>C002395022</t>
  </si>
  <si>
    <t>C002383460</t>
  </si>
  <si>
    <t>C002383461</t>
  </si>
  <si>
    <t>C002395019</t>
  </si>
  <si>
    <t>This transaction reclassifies Protective Services Local Revenue Fund 2011 deferred revenue to General Fund earned revenue.  Ref: Govt Code Section 30025(f)(8)-repost to correct DeptID.</t>
  </si>
  <si>
    <t>This transaction reclassifies Protective Services Local Revenue Fund 2011 deferred revenue to General Fund earned revenue.  Ref: Govt Code Section 30025(f)(8) -repost to correct Dept ID.</t>
  </si>
  <si>
    <t>Posting of intergovernmental revenues that were earned upon incurring expenditures qualifying for SB163 Wraparound funding-repost to correct Dept ID.</t>
  </si>
  <si>
    <t>This transaction reclassifies Protective Services Local Revenue Fund 2011 deferred revenue to General Fund earned revenue.  Ref: Govt Code Section 30025(f)(8)-repost to correct Dept ID.</t>
  </si>
  <si>
    <t>Posting of intergovernmental revenues that were earned upon incurring expenditures qualifying for SB163 Wraparound funding - repost to correct Dept ID.</t>
  </si>
  <si>
    <t>FMMLBR1057</t>
  </si>
  <si>
    <t>0002469365</t>
  </si>
  <si>
    <t>0002471829</t>
  </si>
  <si>
    <t>R002395019</t>
  </si>
  <si>
    <t>0002472451</t>
  </si>
  <si>
    <t>0002468625</t>
  </si>
  <si>
    <t>FMREAL0709</t>
  </si>
  <si>
    <t>R002383461</t>
  </si>
  <si>
    <t>R002383460</t>
  </si>
  <si>
    <t>R002395022</t>
  </si>
  <si>
    <t>R002383459</t>
  </si>
  <si>
    <t>ITACCS2310</t>
  </si>
  <si>
    <t>R002383457</t>
  </si>
  <si>
    <t>0002469026</t>
  </si>
  <si>
    <t>0002468590</t>
  </si>
  <si>
    <t>0002472250</t>
  </si>
  <si>
    <t>Reverse the posting of RIVCO 0002395019 dated 6/15/2022 due to incorrect Dept ID.</t>
  </si>
  <si>
    <t>Reverse the posting of RIVCO 0002383461 dated 5/3/22 due to incorrect Dept ID.</t>
  </si>
  <si>
    <t>Reverse the posting of RIVCO 0002383460 dated 5/3/2022 due to incorrect DeptID.</t>
  </si>
  <si>
    <t>Reverse the posting of RIVCO 0002395022 dated 6/15/2022 due to incorrect Dept ID.</t>
  </si>
  <si>
    <t>Reverse the posting of RIVCO 0002383459 dated 5/3/2023 due to incorrect DeptID.</t>
  </si>
  <si>
    <t>Reverse the posting of RIVCO 0002383457 dated 5/3/2022 due to incorrect DeptID.</t>
  </si>
  <si>
    <t>0523 Payable Lease.</t>
  </si>
  <si>
    <t>FY23 4th Qrtr ISF Property Insurance.</t>
  </si>
  <si>
    <t>RCIT Co Enterprise Service April 2023M.O. 3.15 (1-25-2022).</t>
  </si>
  <si>
    <t>FY23 4th Qrtr ISF Worker's Compensation.</t>
  </si>
  <si>
    <t>FY23 4th Qrtr ISF General and Auto Liability.</t>
  </si>
  <si>
    <t>FY 22/23 GF Contribution to RCOED1st Qtr: $517,135.922nd Qtr: $1,032,284.84.</t>
  </si>
  <si>
    <t>RCRMC PAYOR MOU APRIL 22/23.</t>
  </si>
  <si>
    <t>MAINT Labor Apr 2023- M.O. 3.10_01/25/22.</t>
  </si>
  <si>
    <t>Other Miscellaneous Expenditures</t>
  </si>
  <si>
    <t>Mental Health - Revenue received for Federal-DAS-103 and California-DAS-103.</t>
  </si>
  <si>
    <t>Mental Health - Revenue received for Federal Block Grants.</t>
  </si>
  <si>
    <t>i-43</t>
  </si>
  <si>
    <t>AP02474608</t>
  </si>
  <si>
    <t>AR02474479</t>
  </si>
  <si>
    <t>0002474420</t>
  </si>
  <si>
    <t>0002469084</t>
  </si>
  <si>
    <t>0002472585</t>
  </si>
  <si>
    <t>0002473322</t>
  </si>
  <si>
    <t>0002474370</t>
  </si>
  <si>
    <t>0002473304</t>
  </si>
  <si>
    <t>0002472252</t>
  </si>
  <si>
    <t>Sheriff's DepartmentLake Mathews DIF BillingInvoice #3 BOS 3.17-10/4/22January 2023 - February 2023.</t>
  </si>
  <si>
    <t>FY 22/23 Behavioral Health Funds - April.</t>
  </si>
  <si>
    <t>FY22/23 AB109 Partial 2nd-B Quarter Claim.</t>
  </si>
  <si>
    <t>Department of Executive Office issued 6 warrants amounts ranging between $556.66 to $6.2M. $6.2M payment for FY 22-23 Executive Office Courts MOE 4th Quarter State Payment, Voucher EOARC 00045544.</t>
  </si>
  <si>
    <t>j-43</t>
  </si>
  <si>
    <t>AR02475012</t>
  </si>
  <si>
    <t>AR02475017</t>
  </si>
  <si>
    <t>00R2466499</t>
  </si>
  <si>
    <t>0002474910</t>
  </si>
  <si>
    <t>0002474909</t>
  </si>
  <si>
    <t>0002474901</t>
  </si>
  <si>
    <t>0002474424</t>
  </si>
  <si>
    <t>Mental Health - Revenue received for Federal-Block Grants, Other Forfeitures, and Penalties.</t>
  </si>
  <si>
    <t>Mental Health - Revenue received for Federal-Block Grants, California Proposition 56 Tobacco Act 2016, Other Forfeitures, and Penalties.</t>
  </si>
  <si>
    <t>k-43</t>
  </si>
  <si>
    <t>AP02475663</t>
  </si>
  <si>
    <t>AR02475444</t>
  </si>
  <si>
    <t>AR02475482</t>
  </si>
  <si>
    <t xml:space="preserve">Mental Health issued 38 warrants. Amounts of warrants range from $35.64 to $312.8k. </t>
  </si>
  <si>
    <t>l-43</t>
  </si>
  <si>
    <t>AP02476011</t>
  </si>
  <si>
    <t>AR02475886</t>
  </si>
  <si>
    <t>AR02475848</t>
  </si>
  <si>
    <t>0002475800</t>
  </si>
  <si>
    <t>0002474917</t>
  </si>
  <si>
    <t>0002475418</t>
  </si>
  <si>
    <t>0002474945</t>
  </si>
  <si>
    <t>INTQ323CSH</t>
  </si>
  <si>
    <t>0002474913</t>
  </si>
  <si>
    <t>PSAF - 1/2% Sales Tax Distribution April 2023.</t>
  </si>
  <si>
    <t>Reverses initial redistribution JE 0002461946 posted on 3/8/2023. Pending documents have now been received/processed providing detailed advance/settlement information and this transaction redistributes accordingly.</t>
  </si>
  <si>
    <t>Reclass Gen Fund Expenses to AB109 Fund 11167 FY 22-23 Jan-March 2023.</t>
  </si>
  <si>
    <t>Q3 2023 Interest Apportionment Cash.</t>
  </si>
  <si>
    <t xml:space="preserve">Mental Health issued 81 warrants. Amounts of warrants range from $4.28 to $235k. </t>
  </si>
  <si>
    <t xml:space="preserve">Sheriff Department - Contractual Revenue from City of Temecula and Great Oak High School. </t>
  </si>
  <si>
    <t>Mental Health - Revenue received for Federal-DAS-103, California-DAS-103, Federal Medicare, Other Forfeitures, and Penalties.</t>
  </si>
  <si>
    <t>0002475376</t>
  </si>
  <si>
    <t>0002475358</t>
  </si>
  <si>
    <t>0002475374</t>
  </si>
  <si>
    <t>New Allocation. Realignment 1 - Transfer April 23 Realignment Revenue for Sales Tax to Soc. Services - GF Operating Accounts.</t>
  </si>
  <si>
    <t>Realignment - Transfer April 2023 Sales Tax, State Hospital Offset and Managed Care Offset from Mental Health sub-fund deferred revenue account to GF operating account.</t>
  </si>
  <si>
    <t>Trial Court Security for April 2023.</t>
  </si>
  <si>
    <t>0002475363</t>
  </si>
  <si>
    <t>Realignment - Transfer April 2023 Realignment Revenue for VLF to Health GF Operating Accounts.</t>
  </si>
  <si>
    <t>AP02476877</t>
  </si>
  <si>
    <t>AP02476876</t>
  </si>
  <si>
    <t xml:space="preserve">Mental Health issued 28 warrants. Amounts of warrants range from $534.25 to $560.5k. </t>
  </si>
  <si>
    <t xml:space="preserve">Mental Health issued 42 warrants. Amounts of warrants range from $43.27 to $947.1k. </t>
  </si>
  <si>
    <t>m-43</t>
  </si>
  <si>
    <t>n-43</t>
  </si>
  <si>
    <t>o-43</t>
  </si>
  <si>
    <t>AP02477305</t>
  </si>
  <si>
    <t xml:space="preserve">Mental Health issued 52 warrants. Amounts of warrants range from $59.20 to $138.6k. </t>
  </si>
  <si>
    <t>FY 2022-23 CY SBE CS2</t>
  </si>
  <si>
    <t>p-43</t>
  </si>
  <si>
    <t>0002477125</t>
  </si>
  <si>
    <t>q-43</t>
  </si>
  <si>
    <t>AR02477796</t>
  </si>
  <si>
    <t>r-43</t>
  </si>
  <si>
    <t>0002476589</t>
  </si>
  <si>
    <t>0002477012</t>
  </si>
  <si>
    <t>0002477778</t>
  </si>
  <si>
    <t>0002476547</t>
  </si>
  <si>
    <t>FY 22-23 CY SUP April.</t>
  </si>
  <si>
    <t>FY 22/23 Behavioral Health Funds - May.</t>
  </si>
  <si>
    <t>s-43</t>
  </si>
  <si>
    <t>AP02478599</t>
  </si>
  <si>
    <t>AP02478560</t>
  </si>
  <si>
    <t>AP02478561</t>
  </si>
  <si>
    <t>AR02478465</t>
  </si>
  <si>
    <t>AR02478472</t>
  </si>
  <si>
    <t>Fire Department issued 53 warrants. Amounts of warrants range from $19.25 to $57.3M. $57.3M Payment to State of California Department of Forestry 4th Quarter FY23 Voucher FPARC 00390442.</t>
  </si>
  <si>
    <t>DPSS issued 29 warrants. Amounts of warrants range from $14.52 to $6.9M. Payment for May 2023 IHSS MOE Billing in the amount of $6.9M. Voucher DPARC 00200981.</t>
  </si>
  <si>
    <t>DPSS issued 4 warrants. Amounts of warrants range from $14k to $4M. Payment for May 2023 IHSS Health Benefits in the amount of $4M. Voucher DPARC 00200982.</t>
  </si>
  <si>
    <t>Department of Child Services - Advance to Revenue-May 2023.</t>
  </si>
  <si>
    <t xml:space="preserve">Fire Department- Fire Protection Revenue from City of Lake Elsinore. </t>
  </si>
  <si>
    <t>t-43</t>
  </si>
  <si>
    <t>AR02478873</t>
  </si>
  <si>
    <t>AR02478853</t>
  </si>
  <si>
    <t>0002477762</t>
  </si>
  <si>
    <t>0002477765</t>
  </si>
  <si>
    <t>0002478408</t>
  </si>
  <si>
    <t>0002475347</t>
  </si>
  <si>
    <t>0002477496</t>
  </si>
  <si>
    <t>0002478059</t>
  </si>
  <si>
    <t>0002478030</t>
  </si>
  <si>
    <t>GL Export: 05/04/2023 Business Date</t>
  </si>
  <si>
    <t>FY 22/23 May 2023 Tax Fund Transfer.</t>
  </si>
  <si>
    <t xml:space="preserve">Department of Public Health Revenue. </t>
  </si>
  <si>
    <t xml:space="preserve">Agricultural Commission - FY2023 Mill Tax. </t>
  </si>
  <si>
    <t>u-43</t>
  </si>
  <si>
    <t>AR02479267</t>
  </si>
  <si>
    <t>0002476303</t>
  </si>
  <si>
    <t>0002476293</t>
  </si>
  <si>
    <t>0002476297</t>
  </si>
  <si>
    <t>Fire Department- Fire Protection Revenue from City of Rancho Mirage, Jurupa Valley, CALFIRE, Mountain Communities, and Superior Court of California. TCR FPARC 13883.</t>
  </si>
  <si>
    <t>v-43</t>
  </si>
  <si>
    <t>0002479539</t>
  </si>
  <si>
    <t>0002477026</t>
  </si>
  <si>
    <t>RCRMC PAYOR MOU MAY 22/23.</t>
  </si>
  <si>
    <t>FY 22/23 MHSA Monthly Transfer - May - Per ARER Recon FY05/06-FY15/16.</t>
  </si>
  <si>
    <t>AP02480514</t>
  </si>
  <si>
    <t>AP02480515</t>
  </si>
  <si>
    <t>w-43</t>
  </si>
  <si>
    <t>AR02480340</t>
  </si>
  <si>
    <t>0002479213</t>
  </si>
  <si>
    <t>ITACCS2311</t>
  </si>
  <si>
    <t>0002479157</t>
  </si>
  <si>
    <t>0002477491</t>
  </si>
  <si>
    <t>To correct project code asset and liability balances for 1102900000 department and transfer funds to EOLATCF-21735-1108000000.</t>
  </si>
  <si>
    <t>RCIT Co Enterprise Service May 2023M.O. 3.15.</t>
  </si>
  <si>
    <t>County of Riverside Hospital ProjectLeasehold Revenue Bonds 1997A &amp; 2012AFY 22/23 Debt Service Billing.</t>
  </si>
  <si>
    <t>RECLASSIFY TCR DCARC 5468.</t>
  </si>
  <si>
    <t xml:space="preserve">Mental Health issued 73 warrants. Amounts of warrants range from $27.21 to $347.3k. </t>
  </si>
  <si>
    <t xml:space="preserve">Mental Health issued 23 warrants. Amounts of warrants range from $1.1k to $470.1k. </t>
  </si>
  <si>
    <t>Fire Department- Fire Protection Revenue from City of Coachella, City of Menifee, and City of Moreno Valley. TCR FPARC 13889 and FPARC 13891.</t>
  </si>
  <si>
    <t>FY 22/23 GF Contribution to CREST</t>
  </si>
  <si>
    <t>x-43</t>
  </si>
  <si>
    <t>AP02480899</t>
  </si>
  <si>
    <t>AP02480898</t>
  </si>
  <si>
    <t>AR02480717</t>
  </si>
  <si>
    <t>FMPFI23092</t>
  </si>
  <si>
    <t>0002476522</t>
  </si>
  <si>
    <t>FY22/23-March Project Billings.</t>
  </si>
  <si>
    <t xml:space="preserve">Mental Health issued 50 warrants. Amounts of warrants range from $101.80 to $712.7k. </t>
  </si>
  <si>
    <t xml:space="preserve">Mental Health issued 48 warrants. Amounts of warrants range from $38.5 to $306.6k. </t>
  </si>
  <si>
    <t>Interfund Allocation</t>
  </si>
  <si>
    <t>AR02481209</t>
  </si>
  <si>
    <t>AR02481191</t>
  </si>
  <si>
    <t>AR02481200</t>
  </si>
  <si>
    <t>AR02481192</t>
  </si>
  <si>
    <t>AR02481199</t>
  </si>
  <si>
    <t>0002480257</t>
  </si>
  <si>
    <t>0002480223</t>
  </si>
  <si>
    <t>FY 22/23 GF Contribution to TLMAUCI District 1Agenda 3.3 12/13/2022</t>
  </si>
  <si>
    <t>0002481110</t>
  </si>
  <si>
    <t>0002477432</t>
  </si>
  <si>
    <t>0002478806</t>
  </si>
  <si>
    <t>0002477025</t>
  </si>
  <si>
    <t>0002481011</t>
  </si>
  <si>
    <t>Advance to Revenue-May 2023</t>
  </si>
  <si>
    <t>FY23 Repayment of General Fund advance to CORAL for debt service payments</t>
  </si>
  <si>
    <t xml:space="preserve">Registrar of Voters election reimbursement. </t>
  </si>
  <si>
    <t>Fire Department-Fire protection payment from Beaumont.</t>
  </si>
  <si>
    <t xml:space="preserve">Mental Health-Federal Medical Part A </t>
  </si>
  <si>
    <t>Fire Department-Fire protection payment from the city of San Jacinto, Banning, and Norco.</t>
  </si>
  <si>
    <t>y-43</t>
  </si>
  <si>
    <t>z-43</t>
  </si>
  <si>
    <t>0002481140</t>
  </si>
  <si>
    <t>FLEET MONTHLY BILLING FOR APRIL FY23</t>
  </si>
  <si>
    <t>a-44</t>
  </si>
  <si>
    <t>AR02482085</t>
  </si>
  <si>
    <t>0002481905</t>
  </si>
  <si>
    <t>0002481892</t>
  </si>
  <si>
    <t>0002481073</t>
  </si>
  <si>
    <t>FMMLBR1058</t>
  </si>
  <si>
    <t>MAINT Labor May 2023.</t>
  </si>
  <si>
    <t>WMARC</t>
  </si>
  <si>
    <t>FY22-23 CY SEC SS2.</t>
  </si>
  <si>
    <t>FY22-23 RPTTF Jun Distribution.</t>
  </si>
  <si>
    <t>Mental Health - Revenue received for Federal Medi-Cal Part A, Federal Medi-Cal QA-C, Federal SAPT, Life Support, Mental Health Services, State Mental Health Funding, Other Forfeitures, and Penalties.</t>
  </si>
  <si>
    <t>FY23 3rd Qtr OOC General Fund Revenue Distribution Jan - Mar 2023.</t>
  </si>
  <si>
    <t>b-44</t>
  </si>
  <si>
    <t>AR02482509</t>
  </si>
  <si>
    <t>AR02482517</t>
  </si>
  <si>
    <t>0002481000</t>
  </si>
  <si>
    <t>0002476101</t>
  </si>
  <si>
    <t>0002476100</t>
  </si>
  <si>
    <t>FMREAL0710</t>
  </si>
  <si>
    <t>0002479986</t>
  </si>
  <si>
    <t>0002479535</t>
  </si>
  <si>
    <t>0002482473</t>
  </si>
  <si>
    <t>0002481570</t>
  </si>
  <si>
    <t xml:space="preserve">Fire Department- Fire Protection Revenue from City Perris. </t>
  </si>
  <si>
    <t>CalSAWS - Oasis JE for 04/26/2023.</t>
  </si>
  <si>
    <t>CalSAWS- Oasis JE for 04/25/2023.</t>
  </si>
  <si>
    <t>0623 Payable Lease.</t>
  </si>
  <si>
    <t xml:space="preserve">Executive OfficeCIP - RSO Projects </t>
  </si>
  <si>
    <t>City Revenue Sharing - Neutrality, TCR EOARC #13341</t>
  </si>
  <si>
    <t>To reclass CIP Pass-Thru Revenues Distributed in the FY22-23 June RPTTF Distribution.</t>
  </si>
  <si>
    <t>c-44</t>
  </si>
  <si>
    <t>AR02482844</t>
  </si>
  <si>
    <t>AR02482872</t>
  </si>
  <si>
    <t>AR02482894</t>
  </si>
  <si>
    <t>0002479984</t>
  </si>
  <si>
    <t>0002479982</t>
  </si>
  <si>
    <t>0002482475</t>
  </si>
  <si>
    <t>0002482006</t>
  </si>
  <si>
    <t>0002481119</t>
  </si>
  <si>
    <t>0002481113</t>
  </si>
  <si>
    <t>0002481566</t>
  </si>
  <si>
    <t>TRANSACTION AMOUNT OF $1,585,104.77 ON TTARC TCR # 45162 DATED 04/17/23 FOR ACCT # 9498 WAS POSTED TO 208100 11195 1400100000 BUT SHOULD HAVE BEEN POSTED TO 725020 100000 1000100000</t>
  </si>
  <si>
    <t>Fire Department- Fire Protection Revenue from Eastvale and Rubidoux.</t>
  </si>
  <si>
    <t>d-44</t>
  </si>
  <si>
    <t>AP02483440</t>
  </si>
  <si>
    <t>AR02483252</t>
  </si>
  <si>
    <t>AR02483266</t>
  </si>
  <si>
    <t>AR02483265</t>
  </si>
  <si>
    <t>AR02483235</t>
  </si>
  <si>
    <t>0002480297</t>
  </si>
  <si>
    <t xml:space="preserve">Department of Register of Voters issued 1 warrants. Payment RVARC #00051760 to Dominion Voting Systems Inc in the amount of $5.8M for Voter Equipment Maintenance. </t>
  </si>
  <si>
    <t>Mental Health - Federal Revenue received for CA Mental Health Part A, Other aid to Health, and other forfeitures and penalties.</t>
  </si>
  <si>
    <t xml:space="preserve">Mental Health - Federal Revenue received for CA Mental Health Part A, Other aid to Health, and Medical Match. </t>
  </si>
  <si>
    <t xml:space="preserve">Executive Office-Trans via EOARC #13345. </t>
  </si>
  <si>
    <t>April 2023 Court Fees and Fines Distribution.</t>
  </si>
  <si>
    <t>e-44</t>
  </si>
  <si>
    <t>AP02483971</t>
  </si>
  <si>
    <t>AR02483840</t>
  </si>
  <si>
    <t xml:space="preserve">Mental Health issued 34 warrants. Amounts of warrants range from $21.70 to $217.7k. </t>
  </si>
  <si>
    <t>f-44</t>
  </si>
  <si>
    <t>AR02484514</t>
  </si>
  <si>
    <t>0002484035</t>
  </si>
  <si>
    <t>g-44</t>
  </si>
  <si>
    <t>0002483223</t>
  </si>
  <si>
    <t>CalSAWS - Oasis JE for 5/24/2023 Payroll</t>
  </si>
  <si>
    <t>0002483203</t>
  </si>
  <si>
    <t>CalSAWS - Oasis JE for 5/23/2023 Payroll</t>
  </si>
  <si>
    <t>h-44</t>
  </si>
  <si>
    <t>AP02485304</t>
  </si>
  <si>
    <t>AP02485305</t>
  </si>
  <si>
    <t>0002484029</t>
  </si>
  <si>
    <t>0002484022</t>
  </si>
  <si>
    <t>0002484027</t>
  </si>
  <si>
    <t xml:space="preserve">Mental Health issued 118 warrants. Amounts of warrants range from $6.55 to $239.8k. </t>
  </si>
  <si>
    <t xml:space="preserve">Mental Health issued 31 warrants. Amounts of warrants range from $21.62 to $330.3k. </t>
  </si>
  <si>
    <t>i-44</t>
  </si>
  <si>
    <t>0002484996</t>
  </si>
  <si>
    <t>0002483775</t>
  </si>
  <si>
    <t>0002483804</t>
  </si>
  <si>
    <t>0002483791</t>
  </si>
  <si>
    <t>0002483785</t>
  </si>
  <si>
    <t>PSAF - 1/2% Sales Tax Distribution May 2023.</t>
  </si>
  <si>
    <t>New Allocation. Realignment 1 - Transfer May 23 Realignment Revenue for Sales Tax to Soc. Services - GF Operating Accounts.</t>
  </si>
  <si>
    <t>Realignment - Transfer May 2023 Sales Tax, State Hospital Offset and Managed Care Offset from Mental Health sub-fund deferred revenue account to GF operating account.</t>
  </si>
  <si>
    <t>Trial Court Security for May 2023.</t>
  </si>
  <si>
    <t>0002483802</t>
  </si>
  <si>
    <t>0002483755</t>
  </si>
  <si>
    <t>Realignment - Transfer May 2023 Realignment Revenue for VLF to Health GF Operating Accounts.</t>
  </si>
  <si>
    <t>FY22/23 ERAF VLF 2nd Payment in May 2023 GASB84.</t>
  </si>
  <si>
    <t>FY23 4th Quarter General and Liability Insurance Sheriff.</t>
  </si>
  <si>
    <t>j-44</t>
  </si>
  <si>
    <t>AP02486202</t>
  </si>
  <si>
    <t>k-44</t>
  </si>
  <si>
    <t>AR02486428</t>
  </si>
  <si>
    <t>0002484725</t>
  </si>
  <si>
    <t xml:space="preserve">Sheriff Department - Contractual Revenue from City of Eastvale, City of Jurupa Valley, City of Norco, City of Temecula, De Luz (Santa Rosa) C.S.D., Jurupa Community Services District, Jurupa Unified School District, Morongo Band of Mission Indians, and Murrieta Valley Unified School District. </t>
  </si>
  <si>
    <t>l-44</t>
  </si>
  <si>
    <t>AP02486777</t>
  </si>
  <si>
    <t>AP02486776</t>
  </si>
  <si>
    <t>AP02486848</t>
  </si>
  <si>
    <t>AP02486775</t>
  </si>
  <si>
    <t>AP02486847</t>
  </si>
  <si>
    <t>AR02486579</t>
  </si>
  <si>
    <t>Sheriff Department - Contractual Revenue from City of Coachella and Southern Coachella Valley.</t>
  </si>
  <si>
    <t xml:space="preserve">Mental Health issued 44 warrants. Amounts of warrants range from $34.79 to $627k. </t>
  </si>
  <si>
    <t xml:space="preserve">Mental Health issued 9 warrants. Amounts of warrants range from $6k to $527.2k. </t>
  </si>
  <si>
    <t>Sheriff Department issued 6 warrants. Amounts of warrants range from $54.49 to $1.4M. Payment to Airbus Helicopters Inc. in the amount of $1.4M. Voucher Sharc 00522150.</t>
  </si>
  <si>
    <t>Mental Health issued 28 warrants. Amounts of warrants range from $188.66 to $1.1M. Payment to MFI Recovery Center in the amount of $1.1M. Voucher MHARC 00300513.</t>
  </si>
  <si>
    <t xml:space="preserve">Mental Health issued 115 warrants. Amounts of warrants range from $18.57 to $246.8k. </t>
  </si>
  <si>
    <t>Sheriff Department issued 90 warrants. Amounts of warrants range from $4.86 to $250.3k.</t>
  </si>
  <si>
    <t>m-44</t>
  </si>
  <si>
    <t>AR02487023</t>
  </si>
  <si>
    <t>Sheriff Department - Contractual Revenue from City of Perris, Perris Union High School District, and various auctions.</t>
  </si>
  <si>
    <t>n-44</t>
  </si>
  <si>
    <t>AP02488426</t>
  </si>
  <si>
    <t>AR02488269</t>
  </si>
  <si>
    <t>AR02488278</t>
  </si>
  <si>
    <t>AR02488244</t>
  </si>
  <si>
    <t>0002485516</t>
  </si>
  <si>
    <t>0002487278</t>
  </si>
  <si>
    <t>0002487087</t>
  </si>
  <si>
    <t>FY 22/23 GF Contributions to TLMA UCI District 3 BOS 3.6 05/23/2023.</t>
  </si>
  <si>
    <t>Fire Department issued 30 warrants. Amounts of warrants range from $25.49 to $54.2M. $54.2M Payment to State of California Department of Forestry 3rd Quarter FY23. Voucher FPARC 00392810.</t>
  </si>
  <si>
    <t>Mental Health - Revenue received for Federal-DAS-103, California-DAS-103, Federal Medical Part A, and California-Other Aid to Health.</t>
  </si>
  <si>
    <t xml:space="preserve">Registrar of Voters - Revenue received for State Election Reimbursement and City Election Services. </t>
  </si>
  <si>
    <t>Sheriff Department - Contractual Revenue from City of La Quinta, Coachella Valley Cemetary District, and the Madison Club.</t>
  </si>
  <si>
    <t>o-44</t>
  </si>
  <si>
    <t>0002488684</t>
  </si>
  <si>
    <t>FY22/23 Prop 172 Revenue allocation for public safety - Contribution from subfund 11039.</t>
  </si>
  <si>
    <t>p-44</t>
  </si>
  <si>
    <t>AP02489285</t>
  </si>
  <si>
    <t>AP02489286</t>
  </si>
  <si>
    <t>AR02489173</t>
  </si>
  <si>
    <t>AR02489172</t>
  </si>
  <si>
    <t>AR02489141</t>
  </si>
  <si>
    <t>DPSS issued 18 warrants. Amounts of warrants range from $60.90 to $6.9M. Payment for June 2023 IHSS MOE Billing in the amount of $6.9M. Voucher DPARC 00201642.</t>
  </si>
  <si>
    <t>DPSS issued 4 warrants. Amounts of warrants range from $31.3k to $4.3M. Payment for June 2023 IHSS Health Benefits in the amount of $4.3M. Voucher DPARC 00201615.</t>
  </si>
  <si>
    <t>Fire Department- Fire Protection Revenue from City of Indio, City of Wildomar, State of California, and Superior Court of California.</t>
  </si>
  <si>
    <t>Fire Department- Fire Protection Revenue from City of Temecula, J.J. Kane Auctioneers, IFPD, Mountain Communities, State of California, Superior Court of California, and Riverside TLMA.</t>
  </si>
  <si>
    <t>Sheriff Department - Contractual Revenue from City of Palm Dessert and Drug Enforcement Administration.</t>
  </si>
  <si>
    <t>q-44</t>
  </si>
  <si>
    <t>0002487309</t>
  </si>
  <si>
    <t>0002485050</t>
  </si>
  <si>
    <t>AR02489638</t>
  </si>
  <si>
    <t>ADVANCE TO REVENUE JUNE 2023.</t>
  </si>
  <si>
    <t>Auditor Controller Property Tax - Federal Revenue for Payment in Lieu of Taxes.</t>
  </si>
  <si>
    <t>r-44</t>
  </si>
  <si>
    <t>0002489552</t>
  </si>
  <si>
    <t>FLEET MONTHLY BILLING MAY FY023.</t>
  </si>
  <si>
    <t>s-44</t>
  </si>
  <si>
    <t>AP02490674</t>
  </si>
  <si>
    <t>AR02490554</t>
  </si>
  <si>
    <t>0002487276</t>
  </si>
  <si>
    <t>0002485480</t>
  </si>
  <si>
    <t xml:space="preserve">DPSS issued 33 warrants. Amounts of warrants range from $11 to $589K. </t>
  </si>
  <si>
    <t xml:space="preserve">Sheriff Department - Contractual Revenue from City of Canyon Lake, Lake Elsinore School District, City of Lake Elsinore, Alvord Unified School District, and City of Jurupa Valley. </t>
  </si>
  <si>
    <t>RCRMC PAYOR MOU JUNE 22/23 &amp; RCRMC PAYOR MOU ADDTL FFP JUNE 22/23.</t>
  </si>
  <si>
    <t>t-44</t>
  </si>
  <si>
    <t>AR02490963</t>
  </si>
  <si>
    <t>AR02490972</t>
  </si>
  <si>
    <t>Fire Department - Fire Protection Revenue from City of Rancho Mirage, City of Wildomar, City of Desert Hot Springs, City of Jurupa, and Superior Court of California.</t>
  </si>
  <si>
    <t>Sheriff Department - Contractual Revenue from City of San Jacinto, San Jacinto Unified School District, Soboba Band of Luiseño Indians, Mt. San Jacinto Community College, Superior Court of California, Southern California Edison, and La Quinta High School.</t>
  </si>
  <si>
    <t>u-44</t>
  </si>
  <si>
    <t>AP02491680</t>
  </si>
  <si>
    <t>AP02491521</t>
  </si>
  <si>
    <t>AP02491661</t>
  </si>
  <si>
    <t>Sheriff Department issued 39 warrants. Amounts of warrants range from $58.32 to $2.1M. Payment to Motor Coach Industries Inc. in the amount of $2.1M. Voucher SHARC 00523184.</t>
  </si>
  <si>
    <t>DPSS issued 15 warrants. Amounts of warrants range from $4 to $415k.</t>
  </si>
  <si>
    <t>Yearly</t>
  </si>
  <si>
    <t xml:space="preserve">Probation Department issued 3 warrants. Amounts of warrants range from $60 to $993k. </t>
  </si>
  <si>
    <t>v-44</t>
  </si>
  <si>
    <t>AR02491877</t>
  </si>
  <si>
    <t>AR02491908</t>
  </si>
  <si>
    <t>AR02491878</t>
  </si>
  <si>
    <t>0002488230</t>
  </si>
  <si>
    <t>May 2023 Court Fees and Fines Distribution.</t>
  </si>
  <si>
    <t>Fire Department - Fire Protection Revenue from City of Lake Elsinore and City of Beaumont.</t>
  </si>
  <si>
    <t>w-44</t>
  </si>
  <si>
    <t>AP02492487</t>
  </si>
  <si>
    <t>0002491942</t>
  </si>
  <si>
    <t xml:space="preserve">Mental Health issued 57 warrants. Amounts of warrants range from $19.25 to $357.3k. </t>
  </si>
  <si>
    <t>x-44</t>
  </si>
  <si>
    <t>AP02492925</t>
  </si>
  <si>
    <t>AR02492746</t>
  </si>
  <si>
    <t>0002490929</t>
  </si>
  <si>
    <t>0002487299</t>
  </si>
  <si>
    <t>0002487015</t>
  </si>
  <si>
    <t>0002492574</t>
  </si>
  <si>
    <t>Admin Fee Charge for the 4th Quarter 4/1/2023-6/30/2023 FY 22/23.</t>
  </si>
  <si>
    <t>0002491710</t>
  </si>
  <si>
    <t>0002491435</t>
  </si>
  <si>
    <t>This transaction adjusts Protective Services Local Revenue Fund 2011 revenue for the receipt of Title XX funding  to be used in lieu of 2011 Realignment funds.</t>
  </si>
  <si>
    <t xml:space="preserve">Mental Health issued 299 warrants. Amounts of warrants range from $400.40 to $278.8k. </t>
  </si>
  <si>
    <t>Mental Health - Revenue received for Federal-DAS-103, California-DAS-103, Federal Medical Part A, Federal Medical Part B, Federal Medical QA-C, Federal Block Grants, and California-Other Aid to Health.</t>
  </si>
  <si>
    <t>0002487353</t>
  </si>
  <si>
    <t>y-44</t>
  </si>
  <si>
    <t>AP02493251</t>
  </si>
  <si>
    <t>AR02493090</t>
  </si>
  <si>
    <t>INTQ323ACR</t>
  </si>
  <si>
    <t>Q3 2023 INT ACRL.</t>
  </si>
  <si>
    <t xml:space="preserve">Mental Health issued 101 warrants. Amounts of warrants range from $23.52 to $146.4k. </t>
  </si>
  <si>
    <t>z-44</t>
  </si>
  <si>
    <t>0002487330</t>
  </si>
  <si>
    <t>a-45</t>
  </si>
  <si>
    <t>AP02494230</t>
  </si>
  <si>
    <t>AR02493625</t>
  </si>
  <si>
    <t>AR02493622</t>
  </si>
  <si>
    <t>Accounts Payable cancelled warrant payment in the amount of $2.8M. Sheriff Department requested a cancel on payment voucher SHARC 00523184 in the amount of $2.1M to Motor Coach Industries Inc.</t>
  </si>
  <si>
    <t>b-45</t>
  </si>
  <si>
    <t>AP02493722</t>
  </si>
  <si>
    <t>AP02493723</t>
  </si>
  <si>
    <t>AR02494528</t>
  </si>
  <si>
    <t xml:space="preserve">Mental Health issued 156 warrants. Amounts of warrants range from $413 to $401k. </t>
  </si>
  <si>
    <t xml:space="preserve">Mental Health issued 52 warrants. Amounts of warrants range from $113 to $404k. </t>
  </si>
  <si>
    <t xml:space="preserve">Sheriff Department - Contractual Revenue </t>
  </si>
  <si>
    <t>c-45</t>
  </si>
  <si>
    <t>0002491610</t>
  </si>
  <si>
    <t>Fiduciary</t>
  </si>
  <si>
    <t>d-45</t>
  </si>
  <si>
    <t>AP02495248</t>
  </si>
  <si>
    <t>AP02495399</t>
  </si>
  <si>
    <t>AR02495196</t>
  </si>
  <si>
    <t>0002490454</t>
  </si>
  <si>
    <t>0002492633</t>
  </si>
  <si>
    <t>0002490521</t>
  </si>
  <si>
    <t>0002493774</t>
  </si>
  <si>
    <t>0002484050</t>
  </si>
  <si>
    <t>0002487302</t>
  </si>
  <si>
    <t>0002485477</t>
  </si>
  <si>
    <t>Trial Court Security for June 2023.</t>
  </si>
  <si>
    <t xml:space="preserve">Assessors Department issued 3 warrants.  Amounts of warrants range from $66 to $3.6M. Payment for SB2 Fee FY22-23 4th quarter in the amount of $3.6M. voucher ASARC 00058955. </t>
  </si>
  <si>
    <t xml:space="preserve">Assessors Department issued 4 warrants.  Amounts of warrants range from $10 to $3.6M. Payment for SB2 Fee FY22-23 3rd quarter in the amount of $3.6M voucher ASARC 00058234. </t>
  </si>
  <si>
    <t xml:space="preserve">Sheriff Department issued 16 warrants. Amounts of warrants range from $19.25 to $2.1M. Payment to Motor Coach Inc. in the amount of $2.1M. Vocuher SHARC 00523184 </t>
  </si>
  <si>
    <t>Sheriff Department - Contractual Revenue from City of Indian Wells, City of Rancho Mirage, Marriot Desert Springs Resort, Palm Springs Unified School District, and SoCal Arena Company.</t>
  </si>
  <si>
    <t>e-45</t>
  </si>
  <si>
    <t>0002492601</t>
  </si>
  <si>
    <t>0002492657</t>
  </si>
  <si>
    <t>0002490464</t>
  </si>
  <si>
    <t>0002492584</t>
  </si>
  <si>
    <t>0002494804</t>
  </si>
  <si>
    <t>0002494757</t>
  </si>
  <si>
    <t>0002492648</t>
  </si>
  <si>
    <t>0002495167</t>
  </si>
  <si>
    <t>PSAF - 1/2% Sales Tax Distribution June 2023.</t>
  </si>
  <si>
    <t>New Allocation. Realignment 1 - Transfer June 23 Realignment Revenue for Sales Tax to Soc. Services - GF Operating Accounts.</t>
  </si>
  <si>
    <t>Realignment - Transfer June 2023 Sales Tax, State Hospital Offset and Managed Care Offset from Mental Health sub-fund deferred revenue account to GF operating account.</t>
  </si>
  <si>
    <t>FY 22/23 Solar Fund transfer to General Fund
BOS 3.50 06/25/2013</t>
  </si>
  <si>
    <t>f-45</t>
  </si>
  <si>
    <t>AP02496255</t>
  </si>
  <si>
    <t>AR02496135</t>
  </si>
  <si>
    <t>AR02496143</t>
  </si>
  <si>
    <t>0002495670</t>
  </si>
  <si>
    <t>0002496010</t>
  </si>
  <si>
    <t>FY24 General Fund Advance to POB 2005 Series A for debt service payments.</t>
  </si>
  <si>
    <t>0002485487</t>
  </si>
  <si>
    <t>This transaction transfers SB163 WrapAround Funding to Behavioral Health to cover qualifying expenditures for the referenced quarter.</t>
  </si>
  <si>
    <t>Emergency Management Department issued 13 warrants.  Amounts of warrants range from $12.1k to $251.2k.</t>
  </si>
  <si>
    <t>Sheriff Department - Contractual Revenue from City of Wildomar, City of Menifee, City of Jurupa Valley, City of Calimesa, City of Indian Wells, City of Lake Elsinore, City of Moreno Valley, City of Perris, City of Rancho Mirage, and City of Temecula.</t>
  </si>
  <si>
    <t>DPPS reimbursement for Categorical Assistance programs.</t>
  </si>
  <si>
    <t>g-45</t>
  </si>
  <si>
    <t>AR02496696</t>
  </si>
  <si>
    <t>0002495565</t>
  </si>
  <si>
    <t>0002496000</t>
  </si>
  <si>
    <t>RCRMC PAYOR MOU JULY 23/24.</t>
  </si>
  <si>
    <t>FY24 General Fund advance to CORAL for debt service payments due in July.</t>
  </si>
  <si>
    <t>Sheriff Department - Contractual Revenue from City of La Quinta, City of Lake Elsinore, City of Wildomar, and Lake Elsinore School District.</t>
  </si>
  <si>
    <t>Cash With Fiscal Agent</t>
  </si>
  <si>
    <t>h-45</t>
  </si>
  <si>
    <t>AR02497112</t>
  </si>
  <si>
    <t>AR02497113</t>
  </si>
  <si>
    <t>AR02497111</t>
  </si>
  <si>
    <t>0002495674</t>
  </si>
  <si>
    <t>0002496069</t>
  </si>
  <si>
    <t>Reverses initial redistribution JE 0002485052 posted on 6/5/2023. Pending documents have now been received/processed providing detailed advance/settlement information and this transaction redistributes accordingly.</t>
  </si>
  <si>
    <t>0002496527</t>
  </si>
  <si>
    <t>FLEET MONTHLY BILLING PERIOD 12 JUNE FY23.</t>
  </si>
  <si>
    <t>Sheriff Department - Contractual Revenue from City of Perris, Perris Union High School District, Southern California Edison, and Val Verde Union High School District.</t>
  </si>
  <si>
    <t xml:space="preserve">Sheriff Department - Contractual Revenue from City of San Jacinto, Hemet Unified School District, and San Jacinto Unified School District. </t>
  </si>
  <si>
    <t xml:space="preserve">Sheriff Department - Contractual Revenue from City of Temecula, Temecula Stampede, Chaparral High School, De Luz (Santa Rosa) C.S.D., and Murrieta Valley Unified School District. </t>
  </si>
  <si>
    <t>i-45</t>
  </si>
  <si>
    <t>AR02497596</t>
  </si>
  <si>
    <t>0002497048</t>
  </si>
  <si>
    <t>0002497064</t>
  </si>
  <si>
    <t>0002496453</t>
  </si>
  <si>
    <t>Fire Department - Fire Protection Revenue from City of Perris.</t>
  </si>
  <si>
    <t>Ben J. Benoit County Auditor Controller</t>
  </si>
  <si>
    <t>Tanya S. Harris, DPA, CPA Assistant County Auditor Controller</t>
  </si>
  <si>
    <t>j-45</t>
  </si>
  <si>
    <t>0002497395</t>
  </si>
  <si>
    <t>k-45</t>
  </si>
  <si>
    <t>AP02498858</t>
  </si>
  <si>
    <t>0002497504</t>
  </si>
  <si>
    <t>0002497846</t>
  </si>
  <si>
    <t>0002497415</t>
  </si>
  <si>
    <t>Advance to Revenue-July 2023</t>
  </si>
  <si>
    <t>Sheriff Department issued 128 warrants. Amounts of warrants range from $44.03 to $138.5k.</t>
  </si>
  <si>
    <t>l-45</t>
  </si>
  <si>
    <t>AP02499306</t>
  </si>
  <si>
    <t>AR02499126</t>
  </si>
  <si>
    <t>0002495421</t>
  </si>
  <si>
    <t>0002495419</t>
  </si>
  <si>
    <t>0002495423</t>
  </si>
  <si>
    <t>0002498441</t>
  </si>
  <si>
    <t>0002498065</t>
  </si>
  <si>
    <t>Mental Health department issued 72 warrants. Amounts of warrants range from $18 to $422k.</t>
  </si>
  <si>
    <t>Sheriff Department - Contractual Revenue from City of Eastvale, City of Rancho Mirage, City of Norco, City of Indian Wells, Temecula Valley,  Unified School Dist, Jurupa Community Services District, City of Jurupa Valley, City of Norco, Jurupa Unified School District.</t>
  </si>
  <si>
    <t>GL Export - FY 22-23 CY Sup Jun.</t>
  </si>
  <si>
    <t>FY23 4th Qtr Out Of County General Fund
Revenue Distribution Apr-June 2023.</t>
  </si>
  <si>
    <t>m-45</t>
  </si>
  <si>
    <t>0002499060</t>
  </si>
  <si>
    <t>0002499059</t>
  </si>
  <si>
    <t>0002499403</t>
  </si>
  <si>
    <t>0002499402</t>
  </si>
  <si>
    <t>AB109 Partial 3rd quarter FY2223.</t>
  </si>
  <si>
    <t>AB 109 Recognize Revenue for month APR-JUN 2023 (PRELIM 1).</t>
  </si>
  <si>
    <t>JPA Alloc + Beds Recognize Revenue (FY22 Growth Acct) for FY2023  June Prelim 1.</t>
  </si>
  <si>
    <t>JJCPA Recognize Revenue for month APR-JUN 2023.</t>
  </si>
  <si>
    <t>n-45</t>
  </si>
  <si>
    <t>AR02499818</t>
  </si>
  <si>
    <t>FMPFI23111</t>
  </si>
  <si>
    <t>FY22/23 Facilities Management May Project Billings.</t>
  </si>
  <si>
    <t>o-45</t>
  </si>
  <si>
    <t>AP02500490</t>
  </si>
  <si>
    <t>AR02500348</t>
  </si>
  <si>
    <t>AR02500371</t>
  </si>
  <si>
    <t>0002499781</t>
  </si>
  <si>
    <t>0002500287</t>
  </si>
  <si>
    <t>FY 22/23 June 2023 Tax Fund Transfer.</t>
  </si>
  <si>
    <t xml:space="preserve">DPARC </t>
  </si>
  <si>
    <t>Fire Department- Fire Protection Revenue from City of Canyon Lake, City of Palm Springs, Soboba, State of California, Superior Court of California, and Riverside TLMA.</t>
  </si>
  <si>
    <t>Department of Public Social Services issued 2 warrants amounts ranging between $4.8k to $4.5M. Payment for July 2023 IHSS Health Benefits in the amount of $4.5M. Voucher DPARC 00202479.</t>
  </si>
  <si>
    <t>p-45</t>
  </si>
  <si>
    <t>AP02500979</t>
  </si>
  <si>
    <t>AP02500978</t>
  </si>
  <si>
    <t>0002499076</t>
  </si>
  <si>
    <t>0002495528</t>
  </si>
  <si>
    <t>GF Contributions to TLMA UCI District 2 FY22/23 BOS 3.7 06/27/2023.</t>
  </si>
  <si>
    <t>CCPIA Recognize Revenue for month APR-JUN 2023 PRELIM 1.</t>
  </si>
  <si>
    <t>Executive Office Department issued 2 warrants.  Amounts of warrants range from $42M to $52.8M.  Payment for CALPERS Prepayment. Payment EOARC #00046366 to CALPERS Public Employee's Retirement in the amount of $42M.  Payment EOARC #00046367 to CALPERS Public Employee's Retirement in the amount of $52.8M.</t>
  </si>
  <si>
    <t xml:space="preserve">Executive Office Department issued 8 warrants.  Amounts of warrants range from $450 to $99M.  Payment for CALPERS Prepayment. Payment EOARC #00046362 to CALPERS Public Employee's Retirement in the amount of $99M.  </t>
  </si>
  <si>
    <t>q-45</t>
  </si>
  <si>
    <t>AP02501540</t>
  </si>
  <si>
    <t>AR02501336</t>
  </si>
  <si>
    <t>AR02501362</t>
  </si>
  <si>
    <t>Mental Health department issued 40 warrants. Amounts of warrants range from $7.91 to $526.7k.</t>
  </si>
  <si>
    <t>Registrar of Voters Election Services Revenue from City of Temecula, City of Canyon Lakes, City of Menifee, Alvord Unified School District, and State of California.</t>
  </si>
  <si>
    <t>Executive Office Land Sales Revenue.</t>
  </si>
  <si>
    <t>r-45</t>
  </si>
  <si>
    <t>AR02501717</t>
  </si>
  <si>
    <t>INTQ423CSH</t>
  </si>
  <si>
    <t>Q4 2023 INT CASH.</t>
  </si>
  <si>
    <t>Sheriff Department - Contractual Revenue from City of Perris, Perris Union High School District, Western Construction Auction, and Moreno Valley Unified School District.</t>
  </si>
  <si>
    <t>s-45</t>
  </si>
  <si>
    <t>AR02502168</t>
  </si>
  <si>
    <t>AR02502204</t>
  </si>
  <si>
    <t>0002500828</t>
  </si>
  <si>
    <t>0002500246</t>
  </si>
  <si>
    <t>0002500795</t>
  </si>
  <si>
    <t>0002500324</t>
  </si>
  <si>
    <t>0002499720</t>
  </si>
  <si>
    <t>0002500123</t>
  </si>
  <si>
    <t>FMREAL0713</t>
  </si>
  <si>
    <t>FMREAL0717</t>
  </si>
  <si>
    <t>0723 Payable Lease.</t>
  </si>
  <si>
    <t>0823 Payable Lease</t>
  </si>
  <si>
    <t>June 2023 Court Fees and Fines Distribution.</t>
  </si>
  <si>
    <t>Fire Department - Fire Protection Revenue from City of Eastvale, City of Temecula, City of Banning, City of Norco, City of San Jacinto, City of Indio, City of Calimesa, Morongo, City of Rubidoux, State of California, and Superior Court of California.</t>
  </si>
  <si>
    <t>Mental Health - Revenue received for Federal  SAPT, Lease to Non-County Agency, LPS Conservatorship, Mental Health Services, Medi-Cal Patients, Other Forfeitures, and Penalties.</t>
  </si>
  <si>
    <t>t-45</t>
  </si>
  <si>
    <t>AP02502834</t>
  </si>
  <si>
    <t>AR02502662</t>
  </si>
  <si>
    <t>0002501993</t>
  </si>
  <si>
    <t>0002502054</t>
  </si>
  <si>
    <t>0002502057</t>
  </si>
  <si>
    <t>0002502005</t>
  </si>
  <si>
    <t>PSAF - 1/2% Sales Tax Distribution July 2023.</t>
  </si>
  <si>
    <t>New Allocation. Realignment 1 - Transfer July 23 Realignment Revenue for Sales Tax to Soc. Services - GF Operating Accounts.</t>
  </si>
  <si>
    <t>Realignment - Transfer July 2023 Sales Tax, State Hospital Offset and Managed Care Offset from Mental Health sub-fund deferred revenue account to GF operating account.</t>
  </si>
  <si>
    <t>Trial Court Security for July 2023.</t>
  </si>
  <si>
    <t>Mental Health department issued 53 warrants. Amounts of warrants range from $125.40 to $686.5k.</t>
  </si>
  <si>
    <t>Sheriff Department - Contractual Revenue from City of Coachella and Drug Enforcement Administration.</t>
  </si>
  <si>
    <t>Enterprise Funds (Clinics)</t>
  </si>
  <si>
    <t>Enterprise Funds (Hospital)</t>
  </si>
  <si>
    <t>u-45</t>
  </si>
  <si>
    <t>AR02503191</t>
  </si>
  <si>
    <t>0002501310</t>
  </si>
  <si>
    <t>ITACCS2401</t>
  </si>
  <si>
    <t>0002493759</t>
  </si>
  <si>
    <t>0002492662</t>
  </si>
  <si>
    <t>0002492663</t>
  </si>
  <si>
    <t>CalSAWS - Oasis JE for 06/27/2023 CA Payroll.</t>
  </si>
  <si>
    <t>CalSAWS - Oasis JE for 06/26/2023 Payroll.</t>
  </si>
  <si>
    <t>GL-FY22-23 SS3 &amp; US F&amp;W.</t>
  </si>
  <si>
    <t>RCIT Co Enterprise Service July 2023 M.O. 3.23, 1-24-2023.</t>
  </si>
  <si>
    <t xml:space="preserve">Auditor Controller's Office-Cash Management Report as of </t>
  </si>
  <si>
    <t>v-45</t>
  </si>
  <si>
    <t>AR02503680</t>
  </si>
  <si>
    <t>AR02503659</t>
  </si>
  <si>
    <t>AR02503660</t>
  </si>
  <si>
    <t>Department of Public Health Federal Revenue.</t>
  </si>
  <si>
    <t>Sheriff Department - Contractual Revenue from City of Jurupa Valley, City of Norco, Jurupa Community Services District, and Jurupa Unified School District.</t>
  </si>
  <si>
    <t>w-45</t>
  </si>
  <si>
    <t>0002501277</t>
  </si>
  <si>
    <t>TCF Subfund 11167 Revenue Adjustment Distribution for FY2022-2023.</t>
  </si>
  <si>
    <t>x-45</t>
  </si>
  <si>
    <t>AR02504351</t>
  </si>
  <si>
    <t>0002487742</t>
  </si>
  <si>
    <t>0002503435</t>
  </si>
  <si>
    <t>0002500111</t>
  </si>
  <si>
    <t>0002499870</t>
  </si>
  <si>
    <t>0002500125</t>
  </si>
  <si>
    <t>0002504215</t>
  </si>
  <si>
    <t>Repayment of JE0002466140, Per Board Policy B-14, the Auditor Controller is allowed to transfer funds to cover any cash deficit.  Transfer is to cover GF deficit.</t>
  </si>
  <si>
    <t>To move fund from 11167 to 10000 for Court service to cover PP12,23 for class 1 expenses.</t>
  </si>
  <si>
    <t>Treasurer Tax Collector GL Export: 08/01/2023 Business Date.</t>
  </si>
  <si>
    <t>Department of Child Services - Advance to Revenue-August 2023.</t>
  </si>
  <si>
    <t>y-45</t>
  </si>
  <si>
    <t>AP02504989</t>
  </si>
  <si>
    <t>AR02504823</t>
  </si>
  <si>
    <t>0002502939</t>
  </si>
  <si>
    <t>FMMLBR1060</t>
  </si>
  <si>
    <t>ITACCS2312</t>
  </si>
  <si>
    <t>Reclass Gen Fund Expenses to AB109 Fund 11167 FY 22-23 Apr. - June 2023.</t>
  </si>
  <si>
    <t>MAINT Labor Jun 2023 - M.O. 3.10_01/25/22.</t>
  </si>
  <si>
    <t>RCIT Co Enterprise Service June 2023 M.O. 3.15 (1-25-2022).</t>
  </si>
  <si>
    <t>Sheriff Department - Contractual Revenue from City of Canyon Lake, City of Wildomar, City of Lake Elsinore, and March Joint Powers Authority.</t>
  </si>
  <si>
    <t>z-45</t>
  </si>
  <si>
    <t>0002499948</t>
  </si>
  <si>
    <t>a-46</t>
  </si>
  <si>
    <t>AP02506016</t>
  </si>
  <si>
    <t>AP02506017</t>
  </si>
  <si>
    <t>AR02505845</t>
  </si>
  <si>
    <t>AR02505811</t>
  </si>
  <si>
    <t>0002505287</t>
  </si>
  <si>
    <t>0002503999</t>
  </si>
  <si>
    <t>GL FY 22-23 UNS PYU.</t>
  </si>
  <si>
    <t>GL FY 22-23 CY UNS UC3.</t>
  </si>
  <si>
    <t>Mental Health department issued 44 warrants. Amounts of warrants range from $23.68 to $431k.</t>
  </si>
  <si>
    <t>Mental Health department issued 26 warrants. Amounts of warrants range from $15.54 to $226.1k.</t>
  </si>
  <si>
    <t>Mental Health department issued 29 warrants. Amounts of warrants range from $5.3k to $313k.</t>
  </si>
  <si>
    <t>Executive Office Revenue from Superior Courts of California and Housing loan repayment. Deposit EOARC 13372 in the amount of $1.5M for Housing loan repayment.</t>
  </si>
  <si>
    <t>Sheriff Department - Contractual Revenue from City of La Quinta, Commission on Peace Officer Standards, and Riverside Community College District.</t>
  </si>
  <si>
    <t>b-46</t>
  </si>
  <si>
    <t>0002505755</t>
  </si>
  <si>
    <t>RUHS Invoice IN2299 LLUSM Psych FP39568.</t>
  </si>
  <si>
    <t>c-46</t>
  </si>
  <si>
    <t>AR02506656</t>
  </si>
  <si>
    <t>0002505230</t>
  </si>
  <si>
    <t>0002506560</t>
  </si>
  <si>
    <t>0002503626</t>
  </si>
  <si>
    <t>FY 22/23 Moreno Valley RDA Pass-Thru to General Fund.</t>
  </si>
  <si>
    <t>GF Contribution FY22/23 to RUHS-Medical Center.</t>
  </si>
  <si>
    <t>Sheriff Department - Contractual Revenue from City of Cathedral City, City of Indio, City of Palm Springs, and City of Moreno Valley.</t>
  </si>
  <si>
    <t>d-46</t>
  </si>
  <si>
    <t>AP02507301</t>
  </si>
  <si>
    <t>AP02507300</t>
  </si>
  <si>
    <t>Mental Health department issued 86 warrants. Amounts of warrants range from $161.58 to $471.1k.</t>
  </si>
  <si>
    <t>Mental Health department issued 59 warrants. Amounts of warrants range from $14.28 to $1.1M. Payment to MFI Recovery Center in the amount of $1.1M. Voucher MHARC 00303799.</t>
  </si>
  <si>
    <t>e-46</t>
  </si>
  <si>
    <t>0002504146</t>
  </si>
  <si>
    <t>0002504580</t>
  </si>
  <si>
    <t>0002503641</t>
  </si>
  <si>
    <t>0002503076</t>
  </si>
  <si>
    <t>Recognize Revenue Title VI-E YE 0623 Exp.</t>
  </si>
  <si>
    <t>GF Contribution FY22/23 to Community Health Centers.</t>
  </si>
  <si>
    <t>FY 22/23 Transfer Matured Financing to CIP.</t>
  </si>
  <si>
    <t>f-46</t>
  </si>
  <si>
    <t>AR02508230</t>
  </si>
  <si>
    <t>0002504395</t>
  </si>
  <si>
    <t>0002507705</t>
  </si>
  <si>
    <t>0002503947</t>
  </si>
  <si>
    <t>0002505341</t>
  </si>
  <si>
    <t>0002507661</t>
  </si>
  <si>
    <t>0002505339</t>
  </si>
  <si>
    <t>ONL MISP Realignment FY23.</t>
  </si>
  <si>
    <t>Recognize Revenue Prop 57 YE June 2023.</t>
  </si>
  <si>
    <t>Recognize Revenue YOBG Institutions and FS Aftercare for YE June 2023 Preliminary.</t>
  </si>
  <si>
    <t>SB823 Recognize Revenue for YE June 2023  Preliminary.</t>
  </si>
  <si>
    <t>FY22-23 Closing entries to reclass expenses from sub-funds.</t>
  </si>
  <si>
    <t xml:space="preserve">Sheriff Department - Contractual Revenue from Corona-Norco Unified School District, City of Norco, City of Jurupa Valley, City of Eastvale, and City of Murrieta. </t>
  </si>
  <si>
    <t xml:space="preserve">PRARC </t>
  </si>
  <si>
    <t>g-46</t>
  </si>
  <si>
    <t>0002504574</t>
  </si>
  <si>
    <t>h-46</t>
  </si>
  <si>
    <t>0002507492</t>
  </si>
  <si>
    <t>0002506578</t>
  </si>
  <si>
    <t>0002507520</t>
  </si>
  <si>
    <t>0002508753</t>
  </si>
  <si>
    <t>0002507538</t>
  </si>
  <si>
    <t>Admin OH FY 2223.</t>
  </si>
  <si>
    <t>JPA Recognize Revenue Alloc for FY2023.</t>
  </si>
  <si>
    <t>FLLET MONTHLY BILLING Per 1 JULY FY24.</t>
  </si>
  <si>
    <t>FY22/23 3rd and 4th Quarter - GF Contribution to Office of Economic Development.</t>
  </si>
  <si>
    <t>i-46</t>
  </si>
  <si>
    <t>0002507626</t>
  </si>
  <si>
    <t>0002507717</t>
  </si>
  <si>
    <t>0002507521</t>
  </si>
  <si>
    <t>0002507047</t>
  </si>
  <si>
    <t>SB823 PTS Recognize Rev Indirect YE June 2023 Exp Prelim2</t>
  </si>
  <si>
    <t>0002502930</t>
  </si>
  <si>
    <t>0002501252</t>
  </si>
  <si>
    <t>0002501296</t>
  </si>
  <si>
    <t>CALSAWS-OASIS JE for 08/01/2023</t>
  </si>
  <si>
    <t>CalSAWS- Oasis JE for 07/25/2023 CA</t>
  </si>
  <si>
    <t>CalSAWS - Oasis JE for 07/26/2023 CA</t>
  </si>
  <si>
    <t>j-46</t>
  </si>
  <si>
    <t>AR02510198</t>
  </si>
  <si>
    <t>AR02510146</t>
  </si>
  <si>
    <t>0002507053</t>
  </si>
  <si>
    <t>0002509138</t>
  </si>
  <si>
    <t>0002504732</t>
  </si>
  <si>
    <t>RECLASSIFY TCR DCARC #5480</t>
  </si>
  <si>
    <t>0002508921</t>
  </si>
  <si>
    <t>To Recognize Revenue YOBG YTEC IS and ADM YE June 2023.</t>
  </si>
  <si>
    <t xml:space="preserve">Registrar of Voters - Revenue received for State Election Reimbursement, City Election Services and School Election Services. </t>
  </si>
  <si>
    <t>Sheriff Department - Contractual Revenue from Bureau of Alcohol, Tobacco, Firearms and California EMA Victim Witness.</t>
  </si>
  <si>
    <t>k-46</t>
  </si>
  <si>
    <t>AR02510545</t>
  </si>
  <si>
    <t>0002507760</t>
  </si>
  <si>
    <t>0002508061</t>
  </si>
  <si>
    <t>0002506976</t>
  </si>
  <si>
    <t>0002507394</t>
  </si>
  <si>
    <t>FY2223 Year End Funding True-up for 91 Realignment, MHSA, 2011 Realignment, and AB109.</t>
  </si>
  <si>
    <t>AB109 Rec Rev Indirect June 2023.</t>
  </si>
  <si>
    <t>AB 109 Recognize Revenue for PACT YE JUNE 2023.</t>
  </si>
  <si>
    <t>JJCPA Recognize Revenue YE JUNE 2023.</t>
  </si>
  <si>
    <t>l-46</t>
  </si>
  <si>
    <t>AP02502362</t>
  </si>
  <si>
    <t>AR02510887</t>
  </si>
  <si>
    <t>0002504600</t>
  </si>
  <si>
    <t>Mental Health department issued 81 warrants. Amounts of warrants range from $32.08 to $314.4k.</t>
  </si>
  <si>
    <t>m-46</t>
  </si>
  <si>
    <t>AR02511242</t>
  </si>
  <si>
    <t>0002509135</t>
  </si>
  <si>
    <t>n-46</t>
  </si>
  <si>
    <t>AP02511786</t>
  </si>
  <si>
    <t>0002510113</t>
  </si>
  <si>
    <t>0002505626</t>
  </si>
  <si>
    <t>ITACCS2402</t>
  </si>
  <si>
    <t>Advance to Revenue-August 2023.</t>
  </si>
  <si>
    <t>RCRMC PAYOR MOU AUGUST 23/24.</t>
  </si>
  <si>
    <t>RCIT Co Enterprise Service August 2023 M.O. 3.23, 1-24-2023.</t>
  </si>
  <si>
    <t>Department of Public Social Services issued 1 warrant in the amount of $4.1M. Payment for August 2023 IHSS Health Benefits. Voucher DPARC 00202933.</t>
  </si>
  <si>
    <t>o-46</t>
  </si>
  <si>
    <t>AR02512069</t>
  </si>
  <si>
    <t>AR02512095</t>
  </si>
  <si>
    <t>AR02512059</t>
  </si>
  <si>
    <t>0002511128</t>
  </si>
  <si>
    <t>0002512006</t>
  </si>
  <si>
    <t>0002511196</t>
  </si>
  <si>
    <t>0002511560</t>
  </si>
  <si>
    <t>Trial Court Security for August 2023.</t>
  </si>
  <si>
    <t>Realignment - Transfer August 2023 Sales Tax, State Hospital Offset and Managed Care Offset from Mental Health sub-fund deferred revenue account to GF operating account.</t>
  </si>
  <si>
    <t>PSAF - 1/2% Sales Tax Distribution August 2023.</t>
  </si>
  <si>
    <t>Realignment - Transfer August 23 Mental Health Sales Tax Base for FY22-23.</t>
  </si>
  <si>
    <t xml:space="preserve">Sheriff Department - Contractual Revenue from City of Rancho Mirage, Bayview Service Group, Nationa Cremation Service, and Norco Family Funeral Home. </t>
  </si>
  <si>
    <t>p-46</t>
  </si>
  <si>
    <t>AR02512741</t>
  </si>
  <si>
    <t>0002511591</t>
  </si>
  <si>
    <t>0002510538</t>
  </si>
  <si>
    <t>FY24 1st Qtr. ISF Property Insurance.</t>
  </si>
  <si>
    <t>FY24 1st Qtr. General and Auto Liability ISF Rates.</t>
  </si>
  <si>
    <t>q-46</t>
  </si>
  <si>
    <t>0002513068</t>
  </si>
  <si>
    <t>FY23 Due to/From ISF Rate for Superior Court.</t>
  </si>
  <si>
    <t>r-46</t>
  </si>
  <si>
    <t>AP02513791</t>
  </si>
  <si>
    <t>0002509611</t>
  </si>
  <si>
    <t>0002510026</t>
  </si>
  <si>
    <t>0002510048</t>
  </si>
  <si>
    <t>0002510042</t>
  </si>
  <si>
    <t>0002511219</t>
  </si>
  <si>
    <t>FY24 1st Qtr. Workman's Comp ISF Rates.</t>
  </si>
  <si>
    <t>Mental Health department issued 45 warrants. Amounts of warrants range from $403.92 to $363.8k.</t>
  </si>
  <si>
    <t>s-46</t>
  </si>
  <si>
    <t>AP02513958</t>
  </si>
  <si>
    <t xml:space="preserve">Assessors Department issued 5 warrants.  Amounts of warrants range from $231.54 to $1.2M. Payment via voucher 00059310 to Kofile Technologies Inc in the amount of $1.2M. </t>
  </si>
  <si>
    <t>t-46</t>
  </si>
  <si>
    <t>0002512967</t>
  </si>
  <si>
    <t>0002512765</t>
  </si>
  <si>
    <t>u-46</t>
  </si>
  <si>
    <t>AP02514750</t>
  </si>
  <si>
    <t>0002513883</t>
  </si>
  <si>
    <t>Advance to Revenue-September 2023.</t>
  </si>
  <si>
    <t>Fire Department issued 49 warrants. Amounts of warrants range from $7.18 to $3.1M. Payment to State of California Department of Forestry per Cooperative Agreement in the amount of 3.1M. Voucher FPARC 00396924.</t>
  </si>
  <si>
    <t>v-46</t>
  </si>
  <si>
    <t>AP02515151</t>
  </si>
  <si>
    <t>0002513062</t>
  </si>
  <si>
    <t>RCRMC PAYOR MOU SEPTEMBER FY24.</t>
  </si>
  <si>
    <t>Mental Health department issued 20 warrants. Amounts of warrants range from $15.07 to $524.6k.</t>
  </si>
  <si>
    <t>w-46</t>
  </si>
  <si>
    <t>AR02515335</t>
  </si>
  <si>
    <t>AR02515347</t>
  </si>
  <si>
    <t>0002512767</t>
  </si>
  <si>
    <t xml:space="preserve">Yearly </t>
  </si>
  <si>
    <t>Executive Office - City Reveune Sharing Neautrality for FY22/23 revenue EOARC #13390.</t>
  </si>
  <si>
    <t xml:space="preserve">Mental Health - Federal Revenue received for CA Mental Health Part A, other aid to health, and other forfeitures and penalties. </t>
  </si>
  <si>
    <t>x-46</t>
  </si>
  <si>
    <t>AR02516018</t>
  </si>
  <si>
    <t>AR02516007</t>
  </si>
  <si>
    <t>0002512610</t>
  </si>
  <si>
    <t>0002511600</t>
  </si>
  <si>
    <t>0002512387</t>
  </si>
  <si>
    <t>0002515951</t>
  </si>
  <si>
    <t>CalSAWS - Oasis JE for 08/25/2023-Payroll.</t>
  </si>
  <si>
    <t>CalSAWS- Oasis JE for 08/26/2023-CA Payroll.</t>
  </si>
  <si>
    <t>ITACCS2403</t>
  </si>
  <si>
    <t>RCIT Co Enterprise Service September 2023.</t>
  </si>
  <si>
    <t>Executive Office - TRANS Revenue.</t>
  </si>
  <si>
    <t>Auditor-Controller's Office - Reimbursement of State Mandated Cost.</t>
  </si>
  <si>
    <t>y-46</t>
  </si>
  <si>
    <t>AP02516562</t>
  </si>
  <si>
    <t>AR02516411</t>
  </si>
  <si>
    <t>AR02516377</t>
  </si>
  <si>
    <t>Fire Department issued 10 warrants. Amounts of warrants range from $13.64 to $645k.</t>
  </si>
  <si>
    <t>Public Defender - Revenue from the State of California.</t>
  </si>
  <si>
    <t>Sheriff Department - Contractual Revenue from United States Department of Justice.</t>
  </si>
  <si>
    <t>z-46</t>
  </si>
  <si>
    <t>AP02517020</t>
  </si>
  <si>
    <t>Mental Health department issued 99 warrants. Amounts of warrants range from $50 to $1.1M. Payment to MFI Recovery Center in the amount of $1.1M via voucher MHARC 00305050.</t>
  </si>
  <si>
    <t>a-47</t>
  </si>
  <si>
    <t>AP02517752</t>
  </si>
  <si>
    <t>AR02517586</t>
  </si>
  <si>
    <t>Mental Health department issued 62 warrants. Amounts of warrants range from $9 to $351.9k.</t>
  </si>
  <si>
    <t>b-47</t>
  </si>
  <si>
    <t>AP02518022</t>
  </si>
  <si>
    <t>AP02518178</t>
  </si>
  <si>
    <t>0002516768</t>
  </si>
  <si>
    <t>FLEET MONTHLY BILLING PER 2 AUGUST FY24.</t>
  </si>
  <si>
    <t>Department of Public Social Services issued 3 warrants. Warrants range from $1.1k to $4.4M. Payment for September 2023 IHSS Health Benefits in the amount of $4.1M. Voucher DPARC 00203281.</t>
  </si>
  <si>
    <t>Sheriff Department issued 44 warrants. Amounts of warrants range from $5.78 to $1M. Payment to LDV Inc in the amount of $1M. Voucher SHARC 00532423</t>
  </si>
  <si>
    <t>c-47</t>
  </si>
  <si>
    <t>Account Number</t>
  </si>
  <si>
    <t>Funds with a Negative Balance over $1M</t>
  </si>
  <si>
    <t>Fund Name</t>
  </si>
  <si>
    <t>Fund No.</t>
  </si>
  <si>
    <t>AR02518380</t>
  </si>
  <si>
    <t>0002516240</t>
  </si>
  <si>
    <t>0002516051</t>
  </si>
  <si>
    <t>0002516139</t>
  </si>
  <si>
    <t>e-47</t>
  </si>
  <si>
    <t>AP02519005</t>
  </si>
  <si>
    <t>Executive Office issued 5 warrants amounts ranging between $60 to $6.2M. $6.2M payment for FY 23-24 Executive Office Courts MOE 1st Quarter State Payment, Voucher EOARC 00046947.</t>
  </si>
  <si>
    <t>f-47</t>
  </si>
  <si>
    <t>AP02519559</t>
  </si>
  <si>
    <t>AR02519304</t>
  </si>
  <si>
    <t xml:space="preserve">State Revenue Realignment VLF for DPSS, Public Health, and Mental Health. Deposit ACARC 38026-AR02519304. </t>
  </si>
  <si>
    <t>g-47</t>
  </si>
  <si>
    <t>AR02519679</t>
  </si>
  <si>
    <t>INTQ423ACC</t>
  </si>
  <si>
    <t>Q4 2023 INT ACCSH.</t>
  </si>
  <si>
    <t>h-47</t>
  </si>
  <si>
    <t>AP02520247</t>
  </si>
  <si>
    <t>AR02520039</t>
  </si>
  <si>
    <t>AR02520041</t>
  </si>
  <si>
    <t>AR02520043</t>
  </si>
  <si>
    <t>0002519644</t>
  </si>
  <si>
    <t>Admin Fee Charge for the 1st Quarter 7/1/2023 - 9/30/2023 FY 23/24.</t>
  </si>
  <si>
    <t>Mental Health department issued 24 warrants. Amounts of warrants range from $417.41 to $507k.</t>
  </si>
  <si>
    <t xml:space="preserve">Mental Health issued 42 warrants.  Amounts of warrants range from $11 to $368k. </t>
  </si>
  <si>
    <t>Mental Health - Revenue received for Federal-Medi-Cal-FFP (Federal Financial Participation), Federal-Medi-Cal Part A, Federal-DAS, California-DAS, CA-Other Aid to Health, Insurance Fees, Other Forfeitures, and Penalties via TCR MHARC 12529.</t>
  </si>
  <si>
    <t>Mental Health - Revenue received for Federal Block Grants, Federal-SAPT, Federal-Medi-Cal-FFP (Federal Financial Participation), Federal-Medi-Cal Part A, LPS Conservatorship, Probate Fees , Inst Mentally Disabled, Other Forfeitures, and Penalties via TCR MHARC 12533.</t>
  </si>
  <si>
    <t>Mental Health - Revenue received for Federal Block Grants via TCR MHARC 12537.</t>
  </si>
  <si>
    <t>i-47</t>
  </si>
  <si>
    <t>AR02520421</t>
  </si>
  <si>
    <t>FMMLBR1062</t>
  </si>
  <si>
    <t>0002519983</t>
  </si>
  <si>
    <t>0002519976</t>
  </si>
  <si>
    <t>0002518804</t>
  </si>
  <si>
    <t>0002519952</t>
  </si>
  <si>
    <t>INV #1 Reimbursement at fair market value for Mead Valley site and closing costs to TLMA.</t>
  </si>
  <si>
    <t>MAINT Labor Jul 2023.</t>
  </si>
  <si>
    <t>2015 Sries A IFA LRB (2006A CIP) FY 23/24 Annual Billing Debt Service.</t>
  </si>
  <si>
    <t>2021 Sries A IFA Bonds (Jail &amp; Juv Crts) FY 23/24 Annual Billing Debt Service.</t>
  </si>
  <si>
    <t>2021 Sries B IFA Bonds (2015 PFA LRR) FY 23/24 Annual Billing Debt Service.</t>
  </si>
  <si>
    <t>j-47</t>
  </si>
  <si>
    <t>0002514594</t>
  </si>
  <si>
    <t>0002514930</t>
  </si>
  <si>
    <t>0002517134</t>
  </si>
  <si>
    <t>0002517567</t>
  </si>
  <si>
    <t>0002517572</t>
  </si>
  <si>
    <t>0002514587</t>
  </si>
  <si>
    <t>0002517167</t>
  </si>
  <si>
    <t>FMCLBR0889</t>
  </si>
  <si>
    <t>FMMLBR1063</t>
  </si>
  <si>
    <t>0002520313</t>
  </si>
  <si>
    <t>0002518234</t>
  </si>
  <si>
    <t>FMREAL0722</t>
  </si>
  <si>
    <t>0002520073</t>
  </si>
  <si>
    <t>0002520215</t>
  </si>
  <si>
    <t>CUST LBR Aug 2023.</t>
  </si>
  <si>
    <t>MAINT Labor Aug 2023.</t>
  </si>
  <si>
    <t>2023-24 Annual Billing 2017 Series A IFA Bonds.</t>
  </si>
  <si>
    <t>0923 Payable Lease.</t>
  </si>
  <si>
    <t>k-47</t>
  </si>
  <si>
    <t>0002513897</t>
  </si>
  <si>
    <t>0002519274</t>
  </si>
  <si>
    <t>Trial Court Security for September 2023.</t>
  </si>
  <si>
    <t>0002519280</t>
  </si>
  <si>
    <t>0002520670</t>
  </si>
  <si>
    <t>ITACCS2404</t>
  </si>
  <si>
    <t>0002520327</t>
  </si>
  <si>
    <t>0002518322</t>
  </si>
  <si>
    <t>0002518812</t>
  </si>
  <si>
    <t>Realignment - Transfer September 2023 Realignment Revenue for VLF to Health GF Operating Accounts.</t>
  </si>
  <si>
    <t>FY24 ISF General Support Services 1st Qtr.</t>
  </si>
  <si>
    <t>RCRMC PAYOR MOU OCTOBER 23/24.</t>
  </si>
  <si>
    <t>RCIT Enterprise Svcs October 2023 M.O. 3.23, 1-24-2023.</t>
  </si>
  <si>
    <t>CALSAWS OASIS JE for 10/02/2023.</t>
  </si>
  <si>
    <t>CALSAWS OASIS JE for 9/25/2023.</t>
  </si>
  <si>
    <t>CALSAWS OASIS JE for 9/26/2023.</t>
  </si>
  <si>
    <t>l-47</t>
  </si>
  <si>
    <t>AP02521637</t>
  </si>
  <si>
    <t>0002518808</t>
  </si>
  <si>
    <t>PSAF - 1/2% Sales Tax Distribution September 2023.</t>
  </si>
  <si>
    <t>Mental Health department issued 5 warrants. Amounts of warrants range from $59.79 to $1.8M. Payment to Transportation Equipment Sales in the amount of $1.8M. Voucher MHARC 000305858.</t>
  </si>
  <si>
    <t>m-47</t>
  </si>
  <si>
    <t>0002519282</t>
  </si>
  <si>
    <t>New Allocation. Realignment 1 - Transfer Sept 23 Realignment Revenue for Sales Tax to Soc. Services - GF Operating Accounts.</t>
  </si>
  <si>
    <t>n-47</t>
  </si>
  <si>
    <t>AR02522835</t>
  </si>
  <si>
    <t>0002518790</t>
  </si>
  <si>
    <t>Fire Department - Fire Protection Revenue from City of Indio, City of Eastvale, City of Banning, City of Rubidoux, Superior Court of California, and State of California Cal Fire.</t>
  </si>
  <si>
    <t>o-47</t>
  </si>
  <si>
    <t>AR02523172</t>
  </si>
  <si>
    <t>Executive Office - Revenue for California Trial September Fees and Fines.</t>
  </si>
  <si>
    <t>p-47</t>
  </si>
  <si>
    <t>AP02523747</t>
  </si>
  <si>
    <t>AR02523576</t>
  </si>
  <si>
    <t>Mental Health department issued 37 warrants. Amounts of warrants range from $402.21 to $1.8M. Payment in the amount of $1.8M to MFI Recovery Center via Voucher MHARC 00306046.</t>
  </si>
  <si>
    <t>Fire Department - Fire Protection Revenue from City of Menifee.</t>
  </si>
  <si>
    <t>q-47</t>
  </si>
  <si>
    <t>0002523887</t>
  </si>
  <si>
    <t>0002521785</t>
  </si>
  <si>
    <t>0002521796</t>
  </si>
  <si>
    <t>0002521207</t>
  </si>
  <si>
    <t>0002523133</t>
  </si>
  <si>
    <t>0002522069</t>
  </si>
  <si>
    <t>0002521768</t>
  </si>
  <si>
    <t>FY2024 repayment to General Fund for POB advance given in the beginning of year.</t>
  </si>
  <si>
    <t>Reverses initial redistribution JE 0002514594 posted on 9/12/2023. Pending documents have now been received/processed providing detailed advance/settlement information and this transaction redistributes accordingly.</t>
  </si>
  <si>
    <t>0002523407</t>
  </si>
  <si>
    <t>0002523464</t>
  </si>
  <si>
    <t>0002523480</t>
  </si>
  <si>
    <t>FY24 ISF General Support Services 2nd Qtr.</t>
  </si>
  <si>
    <t>FY22/23 AB109 Remaining budgeted Revenue.</t>
  </si>
  <si>
    <t>Reclass of TCR 13408.</t>
  </si>
  <si>
    <t>FY24 ISF Property Insurance 2nd Qtr.</t>
  </si>
  <si>
    <t>r-47</t>
  </si>
  <si>
    <t>AR02524375</t>
  </si>
  <si>
    <t>AR02524346</t>
  </si>
  <si>
    <t>AR02524372</t>
  </si>
  <si>
    <t>AR02524377</t>
  </si>
  <si>
    <t>0002523194</t>
  </si>
  <si>
    <t>0002523196</t>
  </si>
  <si>
    <t>Fire Department - Fire Protection Revenue from City of Perris,</t>
  </si>
  <si>
    <t>Sheriff Department - Contractual Revenue from City of Temecula, City of Wildomar, Murrieta Valley Unified School District, Lake Elsinore School District, City of Lake Elsinore, City of Canyon Lake, and De Luz (Santa Rosa) C.S.D.</t>
  </si>
  <si>
    <t>s-47</t>
  </si>
  <si>
    <t>AP02524888</t>
  </si>
  <si>
    <t>0002523513</t>
  </si>
  <si>
    <t>0002519276</t>
  </si>
  <si>
    <t>Realignment 2- Transfer September 2023 Sales Tax, State Hospital Offset and Managed Care Offset from Mental Health sub-fund deferred revenue account to GF operating account.</t>
  </si>
  <si>
    <t>Advance to Revenue-October 2023.</t>
  </si>
  <si>
    <t xml:space="preserve">Mental Health department issued 13 warrants. Amounts of warrants range from $690.11 to $347.7k. </t>
  </si>
  <si>
    <t>t-47</t>
  </si>
  <si>
    <t>AP02525312</t>
  </si>
  <si>
    <t>AR02525121</t>
  </si>
  <si>
    <t>AR02525096</t>
  </si>
  <si>
    <t>0002524336</t>
  </si>
  <si>
    <t>GL Export-FY22-23 CY Sec SS4.</t>
  </si>
  <si>
    <t xml:space="preserve">Mental Health department issued 4 warrants. Amounts of warrants range from $219.9 to $837.2k. </t>
  </si>
  <si>
    <t>Fire Department - Fire Protection Revenue from City of Rancho Mirage, City of San Jacinto, and State of California.</t>
  </si>
  <si>
    <t>Sheriff Department - Contractual Revenue from City of Eastvale, City of Jurupa Valley, Jurupa Community Services District, Rubidoux High School, Jurupa Unified School District, and Corona-Norco Unified School District.</t>
  </si>
  <si>
    <t>u-47</t>
  </si>
  <si>
    <t>AP02525629</t>
  </si>
  <si>
    <t>AP02525762</t>
  </si>
  <si>
    <t xml:space="preserve">Assessors Department issued 3 warrants.  Amounts of warrants range from $140 to $3.5M. Payment for SB2 Fee FY23-24 1st quarter in the amount of $3.5M. voucher ASARC 00059609. </t>
  </si>
  <si>
    <t xml:space="preserve">Mental Health department issued 48 warrants. Amounts of warrants range from $27.52 to $260.4k. </t>
  </si>
  <si>
    <t>Total Funds Available For Borrowing</t>
  </si>
  <si>
    <t>Total Negative Funds</t>
  </si>
  <si>
    <t>Total Pool Contributions</t>
  </si>
  <si>
    <t>Total Cash Accounts</t>
  </si>
  <si>
    <t>v-47</t>
  </si>
  <si>
    <t>AP02526164</t>
  </si>
  <si>
    <t xml:space="preserve">Mental Health department issued 92 warrants. Amounts of warrants range from $12.63 to $254.8k. </t>
  </si>
  <si>
    <t>21450</t>
  </si>
  <si>
    <t>22350</t>
  </si>
  <si>
    <t>22800</t>
  </si>
  <si>
    <t>30100</t>
  </si>
  <si>
    <t>40050</t>
  </si>
  <si>
    <t>40090</t>
  </si>
  <si>
    <t>40600</t>
  </si>
  <si>
    <t>45300</t>
  </si>
  <si>
    <t>Fund5</t>
  </si>
  <si>
    <t>6/30/2019
Ending
Balance</t>
  </si>
  <si>
    <t>6/30/2020
Ending
Balance</t>
  </si>
  <si>
    <t>6/30/2021
Ending
Balance</t>
  </si>
  <si>
    <t>6/30/2022
Ending
Balance</t>
  </si>
  <si>
    <t>6/30/2023
Ending
Balance</t>
  </si>
  <si>
    <t xml:space="preserve"> 6/30/2019
Ending
Balance</t>
  </si>
  <si>
    <t>Sum of 6/30/2020
Ending
Balance</t>
  </si>
  <si>
    <t>Sum of 6/30/2021
Ending
Balance</t>
  </si>
  <si>
    <t>Sum of 6/30/2022
Ending
Balance</t>
  </si>
  <si>
    <t>Sum of 6/30/2023
Ending
Balance</t>
  </si>
  <si>
    <t>w-47</t>
  </si>
  <si>
    <t>AP02526619</t>
  </si>
  <si>
    <t>AP02526620</t>
  </si>
  <si>
    <t>AR02526404</t>
  </si>
  <si>
    <t>0002523116</t>
  </si>
  <si>
    <t>0002524319</t>
  </si>
  <si>
    <t>00C2519983</t>
  </si>
  <si>
    <t>FY24 2nd ISF Qrtr General Auto and Liability Insurance</t>
  </si>
  <si>
    <t>FLEET MONTHLY BILLING PER 3 SEPTEMBER FY24</t>
  </si>
  <si>
    <t>Correcting JE 0002519983
2015 Sries A IFA LRB (2006A CIP)
FY 23/24 Annual Billing Debt Service</t>
  </si>
  <si>
    <t>00R2519983</t>
  </si>
  <si>
    <t>0002525541</t>
  </si>
  <si>
    <t>0002525524</t>
  </si>
  <si>
    <t>0002525531</t>
  </si>
  <si>
    <t>Reversal 0002519983
2015 Sries A IFA LRB (2006A CIP)
FY 23/24 Annual Billing Debt Service</t>
  </si>
  <si>
    <t xml:space="preserve">Mental Health department issued 210 warrants. Amounts of warrants range from $0.46 to $175k. </t>
  </si>
  <si>
    <t xml:space="preserve">Mental Health department issued 32 warrants. Amounts of warrants range from $10 to $452k. </t>
  </si>
  <si>
    <t>x-47</t>
  </si>
  <si>
    <t>AR02526784</t>
  </si>
  <si>
    <t>0002525545</t>
  </si>
  <si>
    <t>INTQ124CSH</t>
  </si>
  <si>
    <t>Q1 2024 INT CASH.</t>
  </si>
  <si>
    <t>y-47</t>
  </si>
  <si>
    <t>FMREAL0723</t>
  </si>
  <si>
    <t>1023 Payable Lease.</t>
  </si>
  <si>
    <t>z-47</t>
  </si>
  <si>
    <t>AP02527624</t>
  </si>
  <si>
    <t>AP02527623</t>
  </si>
  <si>
    <t>AR02527476</t>
  </si>
  <si>
    <t>AR02527416</t>
  </si>
  <si>
    <t>0002527004</t>
  </si>
  <si>
    <t>0002526341</t>
  </si>
  <si>
    <t>0002527025</t>
  </si>
  <si>
    <t>0002527010</t>
  </si>
  <si>
    <t>0002526987</t>
  </si>
  <si>
    <t>FMCLBRR889</t>
  </si>
  <si>
    <t>PSAF - 1/2% Sales Tax Distribution October 2023.</t>
  </si>
  <si>
    <t>New Allocation. Realignment 1 - Transfer Oct 23 Realignment Revenue for Sales Tax to Soc. Services - GF Operating Accounts.</t>
  </si>
  <si>
    <t>Realignment 2- Transfer October 2023 Sales Tax, State Hospital Offset and Managed Care Offset from Mental Health sub-fund deferred revenue account to GF operating account.</t>
  </si>
  <si>
    <t>Trial Court Security for October 2023.</t>
  </si>
  <si>
    <t>CUST LBR Aug 2023</t>
  </si>
  <si>
    <t>FMMLBR1064</t>
  </si>
  <si>
    <t>FMREAL0724</t>
  </si>
  <si>
    <t>MAINT Labor Sep 2023</t>
  </si>
  <si>
    <t>1123 Payable Lease.</t>
  </si>
  <si>
    <t>FY 23-24 CY UNS UC1 GLTransact.</t>
  </si>
  <si>
    <t xml:space="preserve">Mental Health department issued 25 warrants. Amounts of warrants range from $16.52 to $504.6k. </t>
  </si>
  <si>
    <t xml:space="preserve">Mental Health department issued 61 warrants. Amounts of warrants range from $0.46 to $659.5k. </t>
  </si>
  <si>
    <t>Mental Health Revenue - Federal Medical FFP, Federal Medical Part QA-C, and Federal DAS -103M/C-F via TCR MHARC 12546.</t>
  </si>
  <si>
    <t>a-48</t>
  </si>
  <si>
    <t>AP02528134</t>
  </si>
  <si>
    <t>AR02527845</t>
  </si>
  <si>
    <t>0002525519</t>
  </si>
  <si>
    <t>0002522478</t>
  </si>
  <si>
    <t>0002525977</t>
  </si>
  <si>
    <t>0002525946</t>
  </si>
  <si>
    <t>0002525944</t>
  </si>
  <si>
    <t>0002525941</t>
  </si>
  <si>
    <t>0002523461</t>
  </si>
  <si>
    <t>0002527718</t>
  </si>
  <si>
    <t>Realignment 2011 and MHSA cover FY2324.</t>
  </si>
  <si>
    <t>FY23/24 2011 Realignment Revenue Recognition July-October.</t>
  </si>
  <si>
    <t>FY24 ISF Worker's Comp 2nd Qtr.</t>
  </si>
  <si>
    <t>Sheriff Department issued 94 warrants. Amounts of warrants range from $0.01 to $99.6k.</t>
  </si>
  <si>
    <t>b-48</t>
  </si>
  <si>
    <t>AR02528853</t>
  </si>
  <si>
    <t>0002527347</t>
  </si>
  <si>
    <t>0002527181</t>
  </si>
  <si>
    <t>c-48</t>
  </si>
  <si>
    <t>AP02529252</t>
  </si>
  <si>
    <t>AP02529329</t>
  </si>
  <si>
    <t>AR02529190</t>
  </si>
  <si>
    <t>0002528180</t>
  </si>
  <si>
    <t>0002526292</t>
  </si>
  <si>
    <t>0002526994</t>
  </si>
  <si>
    <t>0002527345</t>
  </si>
  <si>
    <t>CALSAWS OASIS JE for 11/01/2023.</t>
  </si>
  <si>
    <t>CALSAWS OASIS JE for 10/25/2023.</t>
  </si>
  <si>
    <t>CALSAWS OASIS JE for 10/26/2023.</t>
  </si>
  <si>
    <t>Department of Public Social Services issued 3 warrants. Amounts of warrants range from $14.6 to $4.2M. Payment for October 2023 IHSS Health Benefits. Voucher DPARC 00204081.</t>
  </si>
  <si>
    <t xml:space="preserve">Mental Health department issued 44 warrants. Amounts of warrants range from $405.96 to $355k. </t>
  </si>
  <si>
    <t xml:space="preserve">Fire Department - Fire Protection Revenue from City of Beaumont, City of Jurupa, City of Calimesa, City of Canyon Lake, and Superior Court of California. </t>
  </si>
  <si>
    <t>d-48</t>
  </si>
  <si>
    <t>AR02529512</t>
  </si>
  <si>
    <t>e-48</t>
  </si>
  <si>
    <t>AP02530044</t>
  </si>
  <si>
    <t>AR02529880</t>
  </si>
  <si>
    <t xml:space="preserve">Mental Health department issued 16 warrants. Amounts of warrants range from $200 to $506k. </t>
  </si>
  <si>
    <t>f-48</t>
  </si>
  <si>
    <t>0002530139</t>
  </si>
  <si>
    <t>g-48</t>
  </si>
  <si>
    <t>AP02530718</t>
  </si>
  <si>
    <t>AR02530624</t>
  </si>
  <si>
    <t>0002528514</t>
  </si>
  <si>
    <t>0002529471</t>
  </si>
  <si>
    <t>GL Export: 11/02/2023 Business Date</t>
  </si>
  <si>
    <t>Department of Public Social Services issued 5 warrants. Amounts of warrants range from $450.50 to $4.5M. Payment for November 2023 IHSS Health Benefits. Voucher DPARC 00204167.</t>
  </si>
  <si>
    <t>Sheriff Department - Contractual Revenue from City of Calimesa, City of Eastvale, City of Jurupa Valley, City of Norco, Corona-Norco Unified School District, Jurupa Unified School District, Morongo Band of Mission Indians, Mt. San Jacinto Community College, San Jacinto Unified School District, and Soboba Band of Luiseño Indians.</t>
  </si>
  <si>
    <t>h-48</t>
  </si>
  <si>
    <t>0002528249</t>
  </si>
  <si>
    <t>RCRMC PAYOR MOU NOVEMBER 23/24.</t>
  </si>
  <si>
    <t>i-48</t>
  </si>
  <si>
    <t>AP02531560</t>
  </si>
  <si>
    <t>AR02531408</t>
  </si>
  <si>
    <t>AR02531388</t>
  </si>
  <si>
    <t>0002530975</t>
  </si>
  <si>
    <t>0002530512</t>
  </si>
  <si>
    <t>0002530378</t>
  </si>
  <si>
    <t>FLEET MONTHLY BILLING PER 4 OCTOBER FY24.</t>
  </si>
  <si>
    <t xml:space="preserve">Mental Health department issued 20 warrants. Amounts of warrants range from $438.31 to $260.8k. </t>
  </si>
  <si>
    <t>Sheriff Department - Contractual Revenue from City of Canyon Lake, City of La Quinta, Desert Sands Unified School District, Lake Elsinore School District, Lakeside High School, and Southern Coachella Valley.</t>
  </si>
  <si>
    <t>j-48</t>
  </si>
  <si>
    <t>AR02531697</t>
  </si>
  <si>
    <t>0002530197</t>
  </si>
  <si>
    <t>0002531297</t>
  </si>
  <si>
    <t>0002530953</t>
  </si>
  <si>
    <t>0002529454</t>
  </si>
  <si>
    <t>0002530620</t>
  </si>
  <si>
    <t>FY 23-24 RDV County Asset Distribution 11-14-23.</t>
  </si>
  <si>
    <t>This transaction transfers the FY 22/23 Caseload Growth from the Social Services 1991 Realignment sub-fund to DPSS and CCS. Reference: ACARC 38187 dated 11/1/23.</t>
  </si>
  <si>
    <t>Sheriff Department - Contractual Revenue from City of Temecula and Temecula Valley Unified School Dist.</t>
  </si>
  <si>
    <t>k-48</t>
  </si>
  <si>
    <t>AR02532033</t>
  </si>
  <si>
    <t>AR02532037</t>
  </si>
  <si>
    <t>0002531361</t>
  </si>
  <si>
    <t xml:space="preserve">Department of Public Health Federal Revenue. </t>
  </si>
  <si>
    <t>Mental Health Revenue - State Mental Heal Sub Funding, Federal Block Grants, Federal Medicare, Probate Fees, Reimbursement for Mental Health Services, Other 3rd parties, Other Forfeitures, and Penalties via TCR MHARC 12564.</t>
  </si>
  <si>
    <t>FY24 1st Qtr. OOC General Fund Revenue Distribution Jul - Sep 2023.</t>
  </si>
  <si>
    <t>l-48</t>
  </si>
  <si>
    <t>AR02532543</t>
  </si>
  <si>
    <t>FMMLBR1065</t>
  </si>
  <si>
    <t>FMMLBR1066</t>
  </si>
  <si>
    <t>0002530510</t>
  </si>
  <si>
    <t>MAINT Labor Oct 2023.</t>
  </si>
  <si>
    <t>MAINT Labor Nov 2023.</t>
  </si>
  <si>
    <t>m-48</t>
  </si>
  <si>
    <t>AP02533558</t>
  </si>
  <si>
    <t>AP02533559</t>
  </si>
  <si>
    <t>AP02533470</t>
  </si>
  <si>
    <t>0002532473</t>
  </si>
  <si>
    <t>ITACCS2405</t>
  </si>
  <si>
    <t>RCIT Enterprise Svcs November 2023 M.O. 3.23, 1-24-2023</t>
  </si>
  <si>
    <t xml:space="preserve">Mental Health department issued 162 warrants. Amounts of warrants range from $0.35 to $323.7k. </t>
  </si>
  <si>
    <t xml:space="preserve">Mental Health department issued 23 warrants. Amounts of warrants range from $48.94 to $568k. </t>
  </si>
  <si>
    <t>DPSS issued 2 warrants. Amounts of warrants range from $10.3k to $1M. Payment to Olive Crest in the amount of $1M via vouchers DPARC 00204340 and 00204343.</t>
  </si>
  <si>
    <t>n-48</t>
  </si>
  <si>
    <t>AR02533793</t>
  </si>
  <si>
    <t>AR02533794</t>
  </si>
  <si>
    <t>AR02533745</t>
  </si>
  <si>
    <t>AR02533786</t>
  </si>
  <si>
    <t>0002533371</t>
  </si>
  <si>
    <t>0002530945</t>
  </si>
  <si>
    <t>Advance to Revenue-November 2023</t>
  </si>
  <si>
    <t>Mental Health Revenue - Federal Medical FFP, Federal Medical Part QA-C, CA-DAS 102M, CA-DAS 103M, Federal DAS -102M, Federal DAS -103M/C-F, CA-Other Aid to Health, Insurance fees, Other Forfeitures, and Penalties via TCR MHARC 12578.</t>
  </si>
  <si>
    <t>Auditor-Controller's Office - State Revenue from VLF Realignment and State Board of Equalization - Local Sales Tax Revenue.</t>
  </si>
  <si>
    <t>Mental Health Revenue - Insurance fees, Patient Fees, Charges for services, Grants, Other Forfeitures, and Penalties via TCR MHARC 12568.</t>
  </si>
  <si>
    <t>o-48</t>
  </si>
  <si>
    <t>AP02534295</t>
  </si>
  <si>
    <t>AP02534331</t>
  </si>
  <si>
    <t xml:space="preserve">Mental Health department issued 51 warrants. Amounts of warrants range from $47.37 to $419k. </t>
  </si>
  <si>
    <t>Sheriff department issued 44 warrants. Amounts of warrants range from $12.66 to $1M. Payment to Golden Star Technology Inc. in the amount of $1M via voucher SHARC 00539564.</t>
  </si>
  <si>
    <t>Mental Health Revenue - State of California Grants for Community Services Infrastructure Program via TCR MHARC 12579.</t>
  </si>
  <si>
    <t>p-48</t>
  </si>
  <si>
    <t>AP02534668</t>
  </si>
  <si>
    <t>AR02534528</t>
  </si>
  <si>
    <t>0002526978</t>
  </si>
  <si>
    <t>0002533626</t>
  </si>
  <si>
    <t>0002533454</t>
  </si>
  <si>
    <t>Executive Office CIP - RSO Projects - Claim #7 FY24.</t>
  </si>
  <si>
    <t xml:space="preserve">Mental Health department issued 18 warrants. Amounts of warrants range from $414.45 to $359.6k. </t>
  </si>
  <si>
    <t xml:space="preserve">Fire Department- Fire Protection Revenue from City of Moreno Valley. </t>
  </si>
  <si>
    <t>q-48</t>
  </si>
  <si>
    <t>0002533649</t>
  </si>
  <si>
    <t>0002533689</t>
  </si>
  <si>
    <t>0002533663</t>
  </si>
  <si>
    <t>0002533648</t>
  </si>
  <si>
    <t>PSAF - 1/2% Sales Tax Distribution November 2023.</t>
  </si>
  <si>
    <t>New Allocation. Realignment 1 - Transfer Nov 23 Realignment Revenue for Sales Tax to Soc. Services - GF Operating Accounts.</t>
  </si>
  <si>
    <t>Realignment 2- Transfer November 2023 Sales Tax, State Hospital Offset and Managed Care Offset from Mental Health sub-fund deferred revenue account to GF operating account.</t>
  </si>
  <si>
    <t>Trial Court Security for November 2023.</t>
  </si>
  <si>
    <t>0002533672</t>
  </si>
  <si>
    <t>FMPPH24041</t>
  </si>
  <si>
    <t>FMREAL0726</t>
  </si>
  <si>
    <t>Realignment - Transfer November 2023 Realignment Revenue for VLF to Health GF Operating Accounts.</t>
  </si>
  <si>
    <t>FY23/24-Oct-Proj Billings</t>
  </si>
  <si>
    <t>1223 Payable Lease</t>
  </si>
  <si>
    <t>r-48</t>
  </si>
  <si>
    <t>AP02535312</t>
  </si>
  <si>
    <t>0002527780</t>
  </si>
  <si>
    <t>0002528513</t>
  </si>
  <si>
    <t>0002532466</t>
  </si>
  <si>
    <t>Sheriff Department issued 68 warrants. Amounts of warrants range from $10.45 to $245.4k.</t>
  </si>
  <si>
    <t>s-48</t>
  </si>
  <si>
    <t>AR02535465</t>
  </si>
  <si>
    <t>AR02535470</t>
  </si>
  <si>
    <t>0002530612</t>
  </si>
  <si>
    <t>0002532845</t>
  </si>
  <si>
    <t>0002532884</t>
  </si>
  <si>
    <t>FMELC24041</t>
  </si>
  <si>
    <t>FY23/24 Realignment 2011 and MHSA Cover - Nov 2023.</t>
  </si>
  <si>
    <t>Sheriff Department - Contractual Revenue from City of Riverside.</t>
  </si>
  <si>
    <t>Sheriff Department - Contractual Revenue from City of Lake Elsinore and City of Wildomar.</t>
  </si>
  <si>
    <t>FY24 OCT Utility Billings ELC.</t>
  </si>
  <si>
    <t>t-48</t>
  </si>
  <si>
    <t>0002534022</t>
  </si>
  <si>
    <t>0002534023</t>
  </si>
  <si>
    <t>0002533624</t>
  </si>
  <si>
    <t>GF Contribution to CIP FundUnspent Contingency Fund Balance from FY22/23 to FY23/24.</t>
  </si>
  <si>
    <t>GF Contribution to CIP Fund Fire Department Expansions FY23/24.</t>
  </si>
  <si>
    <t>Corona School B Warrants</t>
  </si>
  <si>
    <t>Housing Authority</t>
  </si>
  <si>
    <t>Office On Aging</t>
  </si>
  <si>
    <t>u-48</t>
  </si>
  <si>
    <t>AP02536421</t>
  </si>
  <si>
    <t>AR02536202</t>
  </si>
  <si>
    <t>0002533302</t>
  </si>
  <si>
    <t>0002533299</t>
  </si>
  <si>
    <t>0002534996</t>
  </si>
  <si>
    <t>CALSAWS OASIS JE for 11/25/2023</t>
  </si>
  <si>
    <t>CALSAWS OASIS JE for 11/22/2023</t>
  </si>
  <si>
    <t>CALSAWS OASIS JE for 12/01/2023</t>
  </si>
  <si>
    <t xml:space="preserve">Sheriff Department - Contractual Revenue City of La Quinta, and Southern Coachella Valley. </t>
  </si>
  <si>
    <t>v-48</t>
  </si>
  <si>
    <t>0002535464</t>
  </si>
  <si>
    <t>FMMLBR1067</t>
  </si>
  <si>
    <t>General Ledger Export-SA1 FY23.</t>
  </si>
  <si>
    <t>MAINT Labor Dec 2023.</t>
  </si>
  <si>
    <t>w-48</t>
  </si>
  <si>
    <t>AP02537052</t>
  </si>
  <si>
    <t>AP02537096</t>
  </si>
  <si>
    <t>0002536195</t>
  </si>
  <si>
    <t>FY 23-24 RDV Palm Desert Asset Distribution 12-07-23.</t>
  </si>
  <si>
    <t xml:space="preserve">Mental Health issued 29 warrants. Amounts of warrants range from $13.78 to $4.1M. Payment to MFI Recovery Center in the amount of $1.4M via voucher MHARC 00309241. Payment to California Mental Health Services in the amount of $4.1M via voucher MHARC 00309163.   </t>
  </si>
  <si>
    <t xml:space="preserve">Sheriff Department issued 64 warrants. Amounts of warrants range from $9.75 to $1.4M. Payment to Flock Safety in the amount of $1.4M via voucher SHARC 00540895. </t>
  </si>
  <si>
    <t>x-48</t>
  </si>
  <si>
    <t>AP02537784</t>
  </si>
  <si>
    <t>AR02537624</t>
  </si>
  <si>
    <t>AR02537606</t>
  </si>
  <si>
    <t xml:space="preserve">Mental Health issued 66 warrants. Amounts of warrants range from $15.21 to $589.5k. </t>
  </si>
  <si>
    <t xml:space="preserve">Mental Health issued 20 warrants. Amounts of warrants range from $163k to $633k. </t>
  </si>
  <si>
    <t>Public Defender - Revenue from State Bar of California for CARE Court Funding via TCR PDARC 391.</t>
  </si>
  <si>
    <t>Sheriff Department - Contractual Revenue from City of Perris, Nuview Union School District, Perris Union High School District, and Ritchie Bros. Auctions.</t>
  </si>
  <si>
    <t>y-48</t>
  </si>
  <si>
    <t>AP02538060</t>
  </si>
  <si>
    <t>0002537126</t>
  </si>
  <si>
    <t>Department of Public Social Services issued 1 warrant in the amount of $4.4M. Payment for December 2023 IHSS Health Benefits. Voucher DPARC 00204549.</t>
  </si>
  <si>
    <t>z-48</t>
  </si>
  <si>
    <t>AR02538334</t>
  </si>
  <si>
    <t>Mental Health Revenue - Federal Medical FFP, Federal Medical Part A,  Federal Medical Part B, CA-DAS 103M/C-G, Federal DAS -103M/C-F, Federal Medicare, CA-DAS 102M, CA-Other Aid to Health, Insurance fees, Mental Health Services, Other Forfeitures, and Penalties via TCR MHARC 12588.</t>
  </si>
  <si>
    <t>a-49</t>
  </si>
  <si>
    <t>AP02538910</t>
  </si>
  <si>
    <t>AP02538869</t>
  </si>
  <si>
    <t xml:space="preserve">Sheriff Department issued 40 warrants. Amounts of warrants range from $5.10 to $1.1M. Payment to Amtek Construction in the amount of $1.1M via voucher SHARC 00542526. </t>
  </si>
  <si>
    <t>Mental Health issued 43 warrants. Amounts of warrants range from $0.03 to $462.8k.</t>
  </si>
  <si>
    <t>b-49</t>
  </si>
  <si>
    <t>AP02539298</t>
  </si>
  <si>
    <t>AR02539050</t>
  </si>
  <si>
    <t>0002536924</t>
  </si>
  <si>
    <t xml:space="preserve">Sheriff Department issued 37 warrants. Amounts of warrants range from $17.22 to $2.0M. Payment to Crayon Software Experts LLC in the amount of $2.0M via voucher SHARC 00543168. </t>
  </si>
  <si>
    <t>Sheriff Department - Contractual Revenue from City of Temecula, Temecula Valley Unified School District, and Chaparral High School.</t>
  </si>
  <si>
    <t>c-49</t>
  </si>
  <si>
    <t>AP02539643</t>
  </si>
  <si>
    <t>0002538961</t>
  </si>
  <si>
    <t>0002537124</t>
  </si>
  <si>
    <t>FLEET MONTHLY BILLING PER 5 NOVEMBER FY24.</t>
  </si>
  <si>
    <t>Mental Health issued 46 warrants. Amounts of warrants range from $35.62 to $831.4k.</t>
  </si>
  <si>
    <t>d-49</t>
  </si>
  <si>
    <t>AP02539983</t>
  </si>
  <si>
    <t>AP02540055</t>
  </si>
  <si>
    <t>0002535381</t>
  </si>
  <si>
    <t>0002538243</t>
  </si>
  <si>
    <t>0002537593</t>
  </si>
  <si>
    <t>0002538647</t>
  </si>
  <si>
    <t>Redistributes remittances from Welfare Advance Fund to GF Deferred Revenue pending receipt/processing of documents providing detailed advance/settlement information. Once documents are received/processesd a second redistribution will be done.</t>
  </si>
  <si>
    <t>RCRMC PAYOR MOU and RCRMC MOU ADDTL FFP DECEMBER 23/24.</t>
  </si>
  <si>
    <t xml:space="preserve">EOARC </t>
  </si>
  <si>
    <t>Department of Executive Office issued 6 warrants amounts ranging between $537 to $6.2M. Executive Office Courts EOARC #00047822 MOE 2nd Quarterly State Payment for FY 23-24.</t>
  </si>
  <si>
    <t>e-49</t>
  </si>
  <si>
    <t>AP02540356</t>
  </si>
  <si>
    <t>AR02540228</t>
  </si>
  <si>
    <t>AR02540208</t>
  </si>
  <si>
    <t>0002539846</t>
  </si>
  <si>
    <t>FMREAL0733</t>
  </si>
  <si>
    <t>ITACCS2406</t>
  </si>
  <si>
    <t>ADMIN FEE CHARGE FOR THE 2ND QTR 10/1/2023-12/31/2023 FY 23/24.</t>
  </si>
  <si>
    <t>0124 Payable Lease.</t>
  </si>
  <si>
    <t>RCIT Enterprise Svcs December 2023 M.O. 3.23, 1-24-2023.</t>
  </si>
  <si>
    <t>Mental Health issued 77 warrants. Amounts of warrants range from $282 to $487k.</t>
  </si>
  <si>
    <t>Mental Health issued 35 warrants. Amounts of warrants range from $16.30 to $492.5k.</t>
  </si>
  <si>
    <t>Mental Health Revenue - Federal Medical Part A,  Federal DAS -103M/C-F, CA-DAS 103M/C-G, CA-Other Aid to Health, and Mental Health Services via TCR MHARC 12594.</t>
  </si>
  <si>
    <t>f-49</t>
  </si>
  <si>
    <t>AR02540522</t>
  </si>
  <si>
    <t>AR02540523</t>
  </si>
  <si>
    <t xml:space="preserve">Sheriff Department - Contractual Revenue from City of Norco, City of Jurupa Valley, City of Eastvale, Corona-Norco Unified School District, Roosevelt High School, Norco High School, Jurupa Community Services District, and Forest Lawn Memorial Parks &amp; Mortuaries. </t>
  </si>
  <si>
    <t>Sheriff Department - Contractual Revenue from City of Temecula, Murrieta Valley Unified School District, Walker Family Funeral Services, Inc., Tillman-Riverside Mortuary, and Thomas Miller Mortuary.</t>
  </si>
  <si>
    <t>g-49</t>
  </si>
  <si>
    <t>AP02541280</t>
  </si>
  <si>
    <t>0002540927</t>
  </si>
  <si>
    <t>0002540161</t>
  </si>
  <si>
    <t>2023 Jan TIF Transfer Sec to RPTTF.</t>
  </si>
  <si>
    <t>ADVANCE TO REVENUE DEC 2023.</t>
  </si>
  <si>
    <t xml:space="preserve">Sheriff Department issued 82 warrants. Amounts of warrants range from $15.85 to $499.5k. </t>
  </si>
  <si>
    <t>Capital Const-Land &amp; Bldg Acq</t>
  </si>
  <si>
    <t>h-49</t>
  </si>
  <si>
    <t>AR02541437</t>
  </si>
  <si>
    <t>AR02541444</t>
  </si>
  <si>
    <t>INTQ124ACR</t>
  </si>
  <si>
    <t>0002540951</t>
  </si>
  <si>
    <t>0002540947</t>
  </si>
  <si>
    <t>0002540979</t>
  </si>
  <si>
    <t>0002540973</t>
  </si>
  <si>
    <t>0002540799</t>
  </si>
  <si>
    <t>Q1 2024 INT ACRL.</t>
  </si>
  <si>
    <t>JPA Alloc and Growth - Recognize Revenues Aug-Nov Subfund Account 230430 Alloc and 230431 Annual Growth.</t>
  </si>
  <si>
    <t>JPA/JPCF  Campbeds - Recognize Revenues Aug-Nov Subfund Account 230430 Alloc and 230431 Annual Growth.</t>
  </si>
  <si>
    <t>CCPIA - Recognize Revenues for July-Dec Exp. Subfund Account 230 Alloc (subfund acct 11164).</t>
  </si>
  <si>
    <t>PTS (DJJ Block Grant) - Recognize Revenues for July-Dec Exp. Subfund Account 230451 Alloc (subfund acct 11167).</t>
  </si>
  <si>
    <t>i-49</t>
  </si>
  <si>
    <t>0002536541</t>
  </si>
  <si>
    <t>0002540794</t>
  </si>
  <si>
    <t>0002540601</t>
  </si>
  <si>
    <t>FY2324 Realignment 2011 and MHSA Cover - Dec 2023.</t>
  </si>
  <si>
    <t>j-49</t>
  </si>
  <si>
    <t>AP02542455</t>
  </si>
  <si>
    <t>AP02542454</t>
  </si>
  <si>
    <t>AP02542359</t>
  </si>
  <si>
    <t>0002540860</t>
  </si>
  <si>
    <t>Reclass Gen Fund Expenses to AB109 Fund 11167 FY23-24 Jul-Sept. 2023.</t>
  </si>
  <si>
    <t>Mental Health issued 79 warrants. Amounts of warrants range from $20.24 to $463.7k.</t>
  </si>
  <si>
    <t>Mental Health issued 143 warrants. Amounts of warrants range from $16.89 to $554.2k.</t>
  </si>
  <si>
    <t>Department of Public Social Services issued 32 warrants. Amounts of warrants range from $28.50 to $283k.</t>
  </si>
  <si>
    <t>k-49</t>
  </si>
  <si>
    <t>AP02542906</t>
  </si>
  <si>
    <t>AP02542905</t>
  </si>
  <si>
    <t>0002540509</t>
  </si>
  <si>
    <t>0002539820</t>
  </si>
  <si>
    <t>0002541780</t>
  </si>
  <si>
    <t>0002540868</t>
  </si>
  <si>
    <t>0002541379</t>
  </si>
  <si>
    <t>0002540864</t>
  </si>
  <si>
    <t>0002540910</t>
  </si>
  <si>
    <t>0002540175</t>
  </si>
  <si>
    <t>0002540171</t>
  </si>
  <si>
    <t>0002541385</t>
  </si>
  <si>
    <t>0002540960</t>
  </si>
  <si>
    <t>0002540173</t>
  </si>
  <si>
    <t>0002540174</t>
  </si>
  <si>
    <t>0002541382</t>
  </si>
  <si>
    <t>0002540172</t>
  </si>
  <si>
    <t>New Allocation. Realignment 1 - Transfer Dec 23 Realignment Revenue for Sales Tax to Soc. Services - GF Operating Accounts.</t>
  </si>
  <si>
    <t>Realignment 2 - Transfer December 2023 Sales Tax, State Hospital Offset and Managed Care Offset from Mental Health sub-fund deferred revenue account to GF operating account.</t>
  </si>
  <si>
    <t>Trial Court Security for December 2023.</t>
  </si>
  <si>
    <t>0002540440</t>
  </si>
  <si>
    <t>0002540792</t>
  </si>
  <si>
    <t>DHS Billing Summary Charges for FY2024
Correctional Health Care Services is Budgeted to pay
RUHS Medical Center $2,500,000.00 per fiscal year 
for services provided.</t>
  </si>
  <si>
    <t>Mental Health issued 51 warrants. Amounts of warrants range from $131.9 to $454.2k.</t>
  </si>
  <si>
    <t>Mental Health issued 104 warrants. Amounts of warrants range from $6.00 to $172.3k.</t>
  </si>
  <si>
    <t>YOBG - Recognize Revenues for July-Dec Exp (YTEC and YOP).  Sub fund Account 230451 Alloc. (subfund acct 11167)</t>
  </si>
  <si>
    <t>AB109 - Recognize Revenues for July-Dec Exp. Sub fund Account 230420 (sub fund acct 11167)</t>
  </si>
  <si>
    <t>DHARC</t>
  </si>
  <si>
    <t>l-49</t>
  </si>
  <si>
    <t>AP02543308</t>
  </si>
  <si>
    <t>AP02543356</t>
  </si>
  <si>
    <t>AR02543143</t>
  </si>
  <si>
    <t>00R2533689</t>
  </si>
  <si>
    <t>0002540149</t>
  </si>
  <si>
    <t>0002540943</t>
  </si>
  <si>
    <t>00C2533689</t>
  </si>
  <si>
    <t>0002541380</t>
  </si>
  <si>
    <t>To reverse JE 0002533689 in order to correct distributed monies in November 2023 realignment.</t>
  </si>
  <si>
    <t>Executive Office
CIP - RSO Projects - Claim #9
FY24</t>
  </si>
  <si>
    <t>To allocate FM-Administration expenses based on approved 50/50 Methodology FY23/24</t>
  </si>
  <si>
    <t>To correct JE 0002533689 and apportion the correct amounts per new DPSS Monthly 1991 Social Services Realignment Distribution request.</t>
  </si>
  <si>
    <t>PSAF - 1/2% Sales Tax Distribution December 2023.</t>
  </si>
  <si>
    <t>Fire Department issued 31 warrants. Amounts of warrants range from $19 to $57.6M. $57.6M Payment FPARC 00401682 to State of California Department of Forestry 1st Quarter FY24 Period: July 1, 2023 to September 30, 2023.</t>
  </si>
  <si>
    <t>Mental Health issued 68 warrants.  Amounts of warrants range from $701 to $599k.</t>
  </si>
  <si>
    <t>Sheriff Department - Contractual Revenue City of Palm Desert and City of Indian Wells.</t>
  </si>
  <si>
    <t>m-49</t>
  </si>
  <si>
    <t>0002543497</t>
  </si>
  <si>
    <t>FY23-24 RPTTF Jan Distributed on 01042024.</t>
  </si>
  <si>
    <t>n-49</t>
  </si>
  <si>
    <t>AR02543803</t>
  </si>
  <si>
    <t>0002542096</t>
  </si>
  <si>
    <t>0002542100</t>
  </si>
  <si>
    <t>CALSAWS OASIS JE for 12/22/2023.</t>
  </si>
  <si>
    <t>CALSAWS OASIS JE for 12/23/2023.</t>
  </si>
  <si>
    <t>Sheriff Department - Contractual Revenue from City of La Quinta, Desert Sands Unified School District, Indio Police, Southern Coachella Valley, and Alcoholic Bev Control.</t>
  </si>
  <si>
    <t>o-49</t>
  </si>
  <si>
    <t>0002542102</t>
  </si>
  <si>
    <t>To reclass CIP Pass-Thru Revenues Distributed in the FY23-24 January RPTTF Distribution.</t>
  </si>
  <si>
    <t>p-49</t>
  </si>
  <si>
    <t>AP02544663</t>
  </si>
  <si>
    <t>AP02544785</t>
  </si>
  <si>
    <t>AR02544542</t>
  </si>
  <si>
    <t>Department of Public Social Services issued 1 warrant in the amount of $4.4M. Payment for January 2024 IHSS Health Benefits. Voucher DPARC 00204893.</t>
  </si>
  <si>
    <t>Sheriff Department - Contractual Revenue from City of Coachella.</t>
  </si>
  <si>
    <t>Department of Registrar of Voters issued 3 warrants. Amount of warrants ranging between $9.6k to $2M. Payment to Postmaster in the amount of 2M for voting services via voucher RVARC 00052184.</t>
  </si>
  <si>
    <t>q-49</t>
  </si>
  <si>
    <t>0002544530</t>
  </si>
  <si>
    <t>0002544195</t>
  </si>
  <si>
    <t>FY 23-24 CY SUP DEC.</t>
  </si>
  <si>
    <t>r-49</t>
  </si>
  <si>
    <t>AR02545377</t>
  </si>
  <si>
    <t>Sheriff Department - Contractual Revenue from City of Moreno Valley and Drug Enforcement Administration.</t>
  </si>
  <si>
    <t>s-49</t>
  </si>
  <si>
    <t>AP02545929</t>
  </si>
  <si>
    <t>0002540928</t>
  </si>
  <si>
    <t>0002545687</t>
  </si>
  <si>
    <t>Mental Health issued 17 warrants. Amounts of warrants range from $27.15 to $299.2k.</t>
  </si>
  <si>
    <t>t-49</t>
  </si>
  <si>
    <t>AR02546158</t>
  </si>
  <si>
    <t>Executive Office - Principal Trans Payment EOARC 13451.</t>
  </si>
  <si>
    <t>u-49</t>
  </si>
  <si>
    <t>AR02546571</t>
  </si>
  <si>
    <t>0002544034</t>
  </si>
  <si>
    <t>0002543843</t>
  </si>
  <si>
    <t>0002544039</t>
  </si>
  <si>
    <t>0002545649</t>
  </si>
  <si>
    <t>0002544958</t>
  </si>
  <si>
    <t>0002544139</t>
  </si>
  <si>
    <t>0002545334</t>
  </si>
  <si>
    <t>0002542654</t>
  </si>
  <si>
    <t>0002544967</t>
  </si>
  <si>
    <t>0002543070</t>
  </si>
  <si>
    <t>Posting of adjustments to intergovernmental revenues that were earned upon incurring expenditures qualifying for SB163 Wraparound funding.</t>
  </si>
  <si>
    <t>FY 23/24 January 2024 Tax Fund Transfer
Processed by Maria Moreno.</t>
  </si>
  <si>
    <t xml:space="preserve">Sheriff Department - Contractual Revenue from City of Canyon Lake and City of Lake Elsinore. </t>
  </si>
  <si>
    <t>Reclass FY22-23 AB109 revenue to meet the budget department of Mental Health.</t>
  </si>
  <si>
    <t>FY24 DPSS Public Assistance</t>
  </si>
  <si>
    <t>v-49</t>
  </si>
  <si>
    <t>0002546562</t>
  </si>
  <si>
    <t>FMMLBR1068</t>
  </si>
  <si>
    <t>0002544966</t>
  </si>
  <si>
    <t>FLEET MONTHLY BILLING PER 6 DECEMBER FY24.</t>
  </si>
  <si>
    <t>MAINT Labor Jan 2024.</t>
  </si>
  <si>
    <t>FY 23-24 PY SUP DEC.</t>
  </si>
  <si>
    <t>w-49</t>
  </si>
  <si>
    <t>AP02547511</t>
  </si>
  <si>
    <t>AR02547297</t>
  </si>
  <si>
    <t>Mental Health issued 94 warrants. Amounts of warrants range from $10.66 to $299.3k.</t>
  </si>
  <si>
    <t>Sheriff Department - Contractual Revenue from City of Perris, Perris Union High School District, and Western Construction Auction.</t>
  </si>
  <si>
    <t>x-49</t>
  </si>
  <si>
    <t>AP02547971</t>
  </si>
  <si>
    <t>AP02547970</t>
  </si>
  <si>
    <t>AR02547761</t>
  </si>
  <si>
    <t>0002547711</t>
  </si>
  <si>
    <t>00R2522069</t>
  </si>
  <si>
    <t>0002544062</t>
  </si>
  <si>
    <t>RCRMC PAYOR MOU AND RCRMC PAYOR MOU ADDTL FFP JANUARY 23/24</t>
  </si>
  <si>
    <t>Revise FY22/23 AB109 Remaining budgeted Revenue.</t>
  </si>
  <si>
    <t>Mental Health issued 46 warrants. Amounts of warrants range from $21.2 to $900.6k.</t>
  </si>
  <si>
    <t>Mental Health issued 90 warrants. Amounts of warrants range from $4.98 to $785.5k.</t>
  </si>
  <si>
    <t>y-49</t>
  </si>
  <si>
    <t>AP02548500</t>
  </si>
  <si>
    <t>AR02548283</t>
  </si>
  <si>
    <t>AR02548279</t>
  </si>
  <si>
    <t>0002547727</t>
  </si>
  <si>
    <t>0002547244</t>
  </si>
  <si>
    <t>0002547250</t>
  </si>
  <si>
    <t>0002547242</t>
  </si>
  <si>
    <t>0002547248</t>
  </si>
  <si>
    <t>0002547253</t>
  </si>
  <si>
    <t>0002546508</t>
  </si>
  <si>
    <t>0002547194</t>
  </si>
  <si>
    <t>0002543760</t>
  </si>
  <si>
    <t>0002548188</t>
  </si>
  <si>
    <t>FY23 COPS Growth. Recognize revenue for COPS Growth.</t>
  </si>
  <si>
    <t>0002544854</t>
  </si>
  <si>
    <t>FMREAL0735</t>
  </si>
  <si>
    <t>ITACCS2407</t>
  </si>
  <si>
    <t>0002542542</t>
  </si>
  <si>
    <t>0002545683</t>
  </si>
  <si>
    <t>0002544490</t>
  </si>
  <si>
    <t>Advance to revenue January 2024</t>
  </si>
  <si>
    <t>FY24 ISF General Support Services 3rd Qtr.</t>
  </si>
  <si>
    <t>0224 Payable Lease.</t>
  </si>
  <si>
    <t>RCIT Enterprise Svcs January 2024 M.O. 3.23, 1-24-2023.</t>
  </si>
  <si>
    <t>CALSAWS OASIS JE for 1/2/2024.</t>
  </si>
  <si>
    <t>FY24 ISF Worker's Compensation 3rd Qtr.</t>
  </si>
  <si>
    <t>FY24 ISF General and Auto Liability 3rd Qtr.</t>
  </si>
  <si>
    <t>GL Export - FY23-24 CY SEC SS1.</t>
  </si>
  <si>
    <t>IHSS Public Authority</t>
  </si>
  <si>
    <t>Mental Health issued 33 warrants. Amounts of warrants range from $45.93 to $352.9k.</t>
  </si>
  <si>
    <t>Department of Public Health - Federal Revenue from Health Grants. TCR HSARC 134260 and 134261.</t>
  </si>
  <si>
    <t>Fire Department- Fire Protection Revenue from State of California, Superior Court of California, and City of Desert Hot Springs.</t>
  </si>
  <si>
    <t>FY24 ISF Property Insurance 3rd Qtr.</t>
  </si>
  <si>
    <t>z-49</t>
  </si>
  <si>
    <t>AP02548760</t>
  </si>
  <si>
    <t>AP02548900</t>
  </si>
  <si>
    <t>AP02548899</t>
  </si>
  <si>
    <t>AP02548887</t>
  </si>
  <si>
    <t>AR02548727</t>
  </si>
  <si>
    <t>AR02548701</t>
  </si>
  <si>
    <t>0002547170</t>
  </si>
  <si>
    <t>0002547802</t>
  </si>
  <si>
    <t>Executive Office CIP - RSO Projects - Claim #10
FY24.</t>
  </si>
  <si>
    <t xml:space="preserve">Assessors Department issued 28 warrants. Amounts of warrants range from $9 to $3.2M. Payment for SB2 Fee FY23-24 2nd quarter in the amount of $3.2M. Voucher ASARC 00060427. </t>
  </si>
  <si>
    <t>Mental Health issued 37 warrants. Amounts of warrants range from $17.27 to $478.1k.</t>
  </si>
  <si>
    <t>Mental Health issued 113 warrants. Amounts of warrants range from $4.45 to $367.7k.</t>
  </si>
  <si>
    <t>Riverside University Health Center issued 1 warrant. Payment to Crayon Software Experts LLC in the amount of $1.2M. Voucher MCARC 00549449.</t>
  </si>
  <si>
    <t>Mental Health Revenue - CA-DAS 103M/C-G, Federal DAS -103M/C-F, Insurance fees, Lease to Non-County Agency, Other Forfeitures, and Penalties via TCR MHARC 12608.</t>
  </si>
  <si>
    <t>a-50</t>
  </si>
  <si>
    <t>AP02549130</t>
  </si>
  <si>
    <t>Mental Health issued 12 warrants. Amounts of warrants range from $70.29 to $314.1k.</t>
  </si>
  <si>
    <t>b-50</t>
  </si>
  <si>
    <t>AP02549522</t>
  </si>
  <si>
    <t>AR02549322</t>
  </si>
  <si>
    <t>AR02549288</t>
  </si>
  <si>
    <t>AR02549287</t>
  </si>
  <si>
    <t>0002547602</t>
  </si>
  <si>
    <t>0002547396</t>
  </si>
  <si>
    <t>Mental Health issued 49 warrants. Amounts of warrants range from $461.94 to $869k.</t>
  </si>
  <si>
    <t>Fire Department- Fire Protection Revenue from City of Rancho Mirage, City of Beaumont, City of Banning, Rubidoux Community, and Superior Court of California.</t>
  </si>
  <si>
    <t>c-50</t>
  </si>
  <si>
    <t>0002549008</t>
  </si>
  <si>
    <t>0002547599</t>
  </si>
  <si>
    <t>General Ledger Export-CY SBE CS1.</t>
  </si>
  <si>
    <t>d-50</t>
  </si>
  <si>
    <t>AR02550126</t>
  </si>
  <si>
    <t>AR02550125</t>
  </si>
  <si>
    <t>AR02550128</t>
  </si>
  <si>
    <t>AR02550120</t>
  </si>
  <si>
    <t>Mental Health Revenue - CA-DAS 103M/C-G, Federal DAS -102M/C-F, Federal DAS -103M/C-F, Insurance fees, Federal Medi-Cal FFP, Federal Medi-Cal Part B, Lease to Non-County Agency, and Other Mental Health Charges for Services via TCR MHARC 12621.</t>
  </si>
  <si>
    <t>Mental Health Revenue - Insurance fees, Patient Federal Medi-Cal FFP, Lease to Non-County Agency, CA-Other Aid to Health,  and Other Mental Health Charges for Services via TCR MHARC 12617.</t>
  </si>
  <si>
    <t>Mental Health Revenue - Federal Block Grants and Federal Medicare via TCR MHARC 12624.</t>
  </si>
  <si>
    <t>Department of Public Health - State Health Grants via TCR HSARC 134271.</t>
  </si>
  <si>
    <t>e-50</t>
  </si>
  <si>
    <t>AP02550567</t>
  </si>
  <si>
    <t>Mental Health issued 9 warrants.  Amounts of warrants range from $52 to $464k.</t>
  </si>
  <si>
    <t>f-50</t>
  </si>
  <si>
    <t>AP02550751</t>
  </si>
  <si>
    <t>0002549173</t>
  </si>
  <si>
    <t>0002548203</t>
  </si>
  <si>
    <t>0002549648</t>
  </si>
  <si>
    <t>0002548207</t>
  </si>
  <si>
    <t>0002548199</t>
  </si>
  <si>
    <t>0002548214</t>
  </si>
  <si>
    <t>0002549618</t>
  </si>
  <si>
    <t>INTQ224CSH</t>
  </si>
  <si>
    <t>0002549609</t>
  </si>
  <si>
    <t>PSAF - 1/2% Sales Tax Distribution January 2024.</t>
  </si>
  <si>
    <t>New Allocation. Realignment 1 - Transfer Jan 24 Realignment Revenue for Sales Tax to Soc. Services - GF Operating Accounts.</t>
  </si>
  <si>
    <t>Realignment 2 - Transfer January 2024 Sales Tax, State Hospital Offset and Managed Care Offset from Mental Health sub-fund deferred revenue account to GF operating account.</t>
  </si>
  <si>
    <t>Q2 2024 INT CASH</t>
  </si>
  <si>
    <t>Trial Court Security for January 2024.</t>
  </si>
  <si>
    <t>Department of Public Social Services issued 4 warrants amounts ranging between $90.68 to $63.7M. Payment for FY 2023-24 Preliminary IHSS MOE July 2023 - February 2024 in the amount of $63.7M via voucher DPARC 00205342. Payment for IHSS MOE Supplemental June 2023 in the amount of $1.4M via voucher DPARC 00205343.</t>
  </si>
  <si>
    <t>g-50</t>
  </si>
  <si>
    <t>AP02551155</t>
  </si>
  <si>
    <t>0002543752</t>
  </si>
  <si>
    <t>0002543751</t>
  </si>
  <si>
    <t xml:space="preserve">To record FY 2023/24 COWCAP Billings for Non-GF Governmental Fund charges. </t>
  </si>
  <si>
    <t xml:space="preserve">To record FY 2023/24 COWCAP Billing for Non-Governmental fund charges. </t>
  </si>
  <si>
    <t>Mental Health issued 16 warrants.  Amounts of warrants range from $7.24 to $540.4k.</t>
  </si>
  <si>
    <t>h-50</t>
  </si>
  <si>
    <t>AR02551390</t>
  </si>
  <si>
    <t>0002543478</t>
  </si>
  <si>
    <t>0002550655</t>
  </si>
  <si>
    <t>0002550621</t>
  </si>
  <si>
    <t>0002549631</t>
  </si>
  <si>
    <t>0002549976</t>
  </si>
  <si>
    <t>CALSAWS OASIS JE for 2/1/2024.</t>
  </si>
  <si>
    <t>CALSAWS OASIS JE for 1/29/2024.</t>
  </si>
  <si>
    <t>CALSAWS OASIS JE for 1/30/2024.</t>
  </si>
  <si>
    <t>GL Export: 01/25/2024 Business Date.</t>
  </si>
  <si>
    <t>FY23/24 AB 109 1st Quarter Claim.</t>
  </si>
  <si>
    <t>Department of Public Health - State Health Grants via TCR HSARC 134278 and 134279.</t>
  </si>
  <si>
    <t>i-50</t>
  </si>
  <si>
    <t>AR02551755</t>
  </si>
  <si>
    <t>0002550315</t>
  </si>
  <si>
    <t>FY23/24 Landfill Lease Payment per Agenda Item 12-2c 11/26/13</t>
  </si>
  <si>
    <t>j-50</t>
  </si>
  <si>
    <t>k-50</t>
  </si>
  <si>
    <t>AP02552919</t>
  </si>
  <si>
    <t>AP02552920</t>
  </si>
  <si>
    <t>AR02552734</t>
  </si>
  <si>
    <t>0002551205</t>
  </si>
  <si>
    <t>Mental Health issued 26 warrants. Amounts of warrants range from $84 to $499k.</t>
  </si>
  <si>
    <t>Mental Health issued 44 warrants. Amounts of warrants range from $173 to $438k.</t>
  </si>
  <si>
    <t>l-50</t>
  </si>
  <si>
    <t>AP02553336</t>
  </si>
  <si>
    <t>AP02553337</t>
  </si>
  <si>
    <t>AR02553155</t>
  </si>
  <si>
    <t>AR02553156</t>
  </si>
  <si>
    <t>AR02553161</t>
  </si>
  <si>
    <t>AR02553122</t>
  </si>
  <si>
    <t>0002551130</t>
  </si>
  <si>
    <t>0002549621</t>
  </si>
  <si>
    <t>Mental Health issued 71 warrants. Amounts of warrants range from $75 to $181k.</t>
  </si>
  <si>
    <t>Mental Health issued 40 warrants. Amounts of warrants range from $703 to $503k.</t>
  </si>
  <si>
    <t xml:space="preserve">Fire Department- Fire Protection Revenue from Perris. </t>
  </si>
  <si>
    <t xml:space="preserve">Fire Department- Fire Protection Revenue from Temecula. </t>
  </si>
  <si>
    <t xml:space="preserve">Mental Health - Federal Revenue received for  Fed-Block Grants . </t>
  </si>
  <si>
    <t xml:space="preserve">Sheriff Department - Contractual Revenue from City of Norco, Corona-Norco Unified School District, Jurupa Community Services District, Jurupa Unified School District, and City of Jurupa Valley. </t>
  </si>
  <si>
    <t>m-50</t>
  </si>
  <si>
    <t>AR02553543</t>
  </si>
  <si>
    <t>0002552021</t>
  </si>
  <si>
    <t>Sheriff Department - Contractual Revenue from City of Perris, Lake Elsinore, City of Wildomar, Lake Elsinore High School, and Perris Union High School District.</t>
  </si>
  <si>
    <t>FY2324 Realignment 2011 and MHSA Cover - Jan 2024.</t>
  </si>
  <si>
    <t>n-50</t>
  </si>
  <si>
    <t>o-50</t>
  </si>
  <si>
    <t>AR02553890</t>
  </si>
  <si>
    <t>0002549003</t>
  </si>
  <si>
    <t>0002550875</t>
  </si>
  <si>
    <t>0002551203</t>
  </si>
  <si>
    <t>Change Direct Billing Item V#00007999 Microwave Lease Payment from PSEC to Sheriff (88%) and Fire (12%) - $1,558,037.99.</t>
  </si>
  <si>
    <t>RCRMC PAYOR MOU FEBRUARY 23/24.</t>
  </si>
  <si>
    <t>PEARC</t>
  </si>
  <si>
    <t>p-50</t>
  </si>
  <si>
    <t>AR02554287</t>
  </si>
  <si>
    <t>AR02554318</t>
  </si>
  <si>
    <t>AR02554284</t>
  </si>
  <si>
    <t>AR02554286</t>
  </si>
  <si>
    <t>Sheriff Department - Contractual Revenue from City of San Jacinto, Soboba Band of Luiseño Indians, and Mt. San Jacinto Community College.</t>
  </si>
  <si>
    <t>Sheriff Department - Contractual Revenue from City of Lake Elsinore and Drug Enforcement Administration.</t>
  </si>
  <si>
    <t>Fire Department- Fire Protection Revenue from City of Eastvale, City of Wildomar, City of Norco, and State of California.</t>
  </si>
  <si>
    <t>q-50</t>
  </si>
  <si>
    <t>0002553865</t>
  </si>
  <si>
    <t>FLEET MONTHLY BILLING PER 7 JANUARY FY24.</t>
  </si>
  <si>
    <t>r-50</t>
  </si>
  <si>
    <t>AP02555337</t>
  </si>
  <si>
    <t>0002554663</t>
  </si>
  <si>
    <t>FY24 2nd Qtr OOC General Fund Revenue Distribution Oct - Dec 2023.</t>
  </si>
  <si>
    <t>s-50</t>
  </si>
  <si>
    <t>AR02555842</t>
  </si>
  <si>
    <t>0002555776</t>
  </si>
  <si>
    <t>0002554591</t>
  </si>
  <si>
    <t>0002554427</t>
  </si>
  <si>
    <t>FY23/24 ERAF VLF 1st Payment in January 2024 GASB84.</t>
  </si>
  <si>
    <t>t-50</t>
  </si>
  <si>
    <t>AP02556390</t>
  </si>
  <si>
    <t>AR02556192</t>
  </si>
  <si>
    <t>0002552387</t>
  </si>
  <si>
    <t>FMREAL0738</t>
  </si>
  <si>
    <t>ITACCS2408</t>
  </si>
  <si>
    <t>0002554586</t>
  </si>
  <si>
    <t>Advance to Revenue-February 2024.</t>
  </si>
  <si>
    <t>0324 Payable Lease.</t>
  </si>
  <si>
    <t>RCIT Enterprise Svcs February 2024 M.O. 3.23, 1-24-2023.</t>
  </si>
  <si>
    <t>Department of Public Social Services issued 4 warrants. Amounts of warrants range from $285.94 to $4.8M. Payment for February 2024 IHSS Health Benefits in the amount of $4.8M. Voucher DPARC 00205502.</t>
  </si>
  <si>
    <t>Mental Health issued 80 warrants. Amounts of warrants range from $146.14 to $362.1k.</t>
  </si>
  <si>
    <t>u-50</t>
  </si>
  <si>
    <t>AP02556773</t>
  </si>
  <si>
    <t>AP02556772</t>
  </si>
  <si>
    <t>AR02556584</t>
  </si>
  <si>
    <t>AR02556612</t>
  </si>
  <si>
    <t>AR02556580</t>
  </si>
  <si>
    <t>FMMLBR1069</t>
  </si>
  <si>
    <t>MAINT Labor Feb 2024.</t>
  </si>
  <si>
    <t>Mental Health issued 53 warrants. Amounts of warrants range from $29.35 to $455.9k.</t>
  </si>
  <si>
    <t>Mental Health issued 60 warrants. Amounts of warrants range from $27.56 to $546.4k.</t>
  </si>
  <si>
    <t xml:space="preserve">Fire Department- Fire Protection Revenue from City of Menifee. </t>
  </si>
  <si>
    <t>Sheriff Department - Contractual Revenue from City of Eastvale, Corona-Norco Unified School District, Drug Enforcement Administration, and FBI Safe Street Task Force.</t>
  </si>
  <si>
    <t>v-50</t>
  </si>
  <si>
    <t>AR02556946</t>
  </si>
  <si>
    <t>AR02556992</t>
  </si>
  <si>
    <t>0002549984</t>
  </si>
  <si>
    <t xml:space="preserve">Fire Department- Fire Protection Revenue San Jacinto. </t>
  </si>
  <si>
    <t>V#59598- 3121477 Crayon Software - VARIOUS DEPTS - EA MS AGREEMENT YR 5.</t>
  </si>
  <si>
    <t>w-50</t>
  </si>
  <si>
    <t>AP02557334</t>
  </si>
  <si>
    <t>AR02557228</t>
  </si>
  <si>
    <t>AR02557223</t>
  </si>
  <si>
    <t>Mental Health issued 82 warrants. Amounts of warrants range from $19.25 to $1.2M. Payment to MFI Recover Center in the amounts of $1.2M and $1M. Vouchers MHARC 00312341 and 00312339.</t>
  </si>
  <si>
    <t>Mental Health Revenue - Federal Medi-Cal-FFP, CA-Other Aid to Health, Probate Fees, Mental Health Services, Other Forfeitures, and Penalties via TCR MHARC 12642.</t>
  </si>
  <si>
    <t>Mental Health Revenue - Federal Medi-Cal-FFP, Federal-DAS Regular-103M/C-F, CA-DAS Regular-103 M/C-G, and CA-Other Aid to Health via TCR MHARC 12630.</t>
  </si>
  <si>
    <t>x-50</t>
  </si>
  <si>
    <t>0002549627</t>
  </si>
  <si>
    <t>0002555097</t>
  </si>
  <si>
    <t>0002554685</t>
  </si>
  <si>
    <t>0002554678</t>
  </si>
  <si>
    <t>0002555078</t>
  </si>
  <si>
    <t>0002555090</t>
  </si>
  <si>
    <t>0002553479</t>
  </si>
  <si>
    <t>0002553098</t>
  </si>
  <si>
    <t>0002556838</t>
  </si>
  <si>
    <t>0002554673</t>
  </si>
  <si>
    <t>0002555101</t>
  </si>
  <si>
    <t>Reverses initial redistribution JE 0002548199 posted on 1/24/2024. Pending documents have now been received/processed providing detailed advance/settlement information and this transaction redistributes accordingly.</t>
  </si>
  <si>
    <t>0002557176</t>
  </si>
  <si>
    <t>0002557178</t>
  </si>
  <si>
    <t>CalSAWS- Oasis JE for 02/27/2024.</t>
  </si>
  <si>
    <t>CalSAWS- Oasis JE for 02/28/2024.</t>
  </si>
  <si>
    <t>GL Export: 02/27/2024 Business Date.</t>
  </si>
  <si>
    <t>y-50</t>
  </si>
  <si>
    <t>AP02557937</t>
  </si>
  <si>
    <t>Department of Public Social Services issued 13 warrants amounts ranging between $92.99 to $7.9M. Payment for March 2024 IHSS MOE in the amount of $7.9M. Voucher DPARC 00205740.</t>
  </si>
  <si>
    <t>z-50</t>
  </si>
  <si>
    <t>AR02558283</t>
  </si>
  <si>
    <t>0002557826</t>
  </si>
  <si>
    <t>0002557789</t>
  </si>
  <si>
    <t>0002557820</t>
  </si>
  <si>
    <t>0002557800</t>
  </si>
  <si>
    <t>0002557755</t>
  </si>
  <si>
    <t>0002557824</t>
  </si>
  <si>
    <t>0002557379</t>
  </si>
  <si>
    <t>CalSAWS- Oasis JE for 03/01/2024.</t>
  </si>
  <si>
    <t>Realignment - Transfer February 2024 Realignment Revenue for VLF to Health GF Operating Accounts.</t>
  </si>
  <si>
    <t>RCRMC PAYOR MOU  MARCH 23/24.</t>
  </si>
  <si>
    <t>Trial Court Security for February 2024.</t>
  </si>
  <si>
    <t>Realignment 2 - Transfer February 2024 Sales Tax, State Hospital Offset and Managed Care Offset from Mental Health sub-fund deferred revenue account to GF operating account.</t>
  </si>
  <si>
    <t xml:space="preserve">Fire Department- Fire Protection Revenue from City of Palm Desert. </t>
  </si>
  <si>
    <t>a-51</t>
  </si>
  <si>
    <t>0002558123</t>
  </si>
  <si>
    <t>PSAF - 1/2% Sales Tax Distribution February 2024.</t>
  </si>
  <si>
    <t>0002557540</t>
  </si>
  <si>
    <t>0002557677</t>
  </si>
  <si>
    <t>b-51</t>
  </si>
  <si>
    <t>AR02558976</t>
  </si>
  <si>
    <t>Sheriff Department - Contractual Revenue from Hemet Unified School District, Mt. San Jacinto Community College, and Soboba Band of Luiseño Indians.</t>
  </si>
  <si>
    <t>c-51</t>
  </si>
  <si>
    <t>AR02559245</t>
  </si>
  <si>
    <t>0002557682</t>
  </si>
  <si>
    <t>Sheriff Department - Contractual Revenue from City of Indian Wells, City of Palm Desert, and City of Rancho Mirage.</t>
  </si>
  <si>
    <t>d-51</t>
  </si>
  <si>
    <t>AP02559842</t>
  </si>
  <si>
    <t>AP02559841</t>
  </si>
  <si>
    <t>AR02559647</t>
  </si>
  <si>
    <t>0002559240</t>
  </si>
  <si>
    <t>GL Export-FY 23-24 CY SUP Feb.</t>
  </si>
  <si>
    <t>Mental Health issued 38 warrants. Amounts of warrants range from $326.16 to $577.8k.</t>
  </si>
  <si>
    <t>Mental Health issued 67 warrants. Amounts of warrants range from $42.97 to $373.8k.</t>
  </si>
  <si>
    <t>Department of Public Health - State Health Grants via TCR HSARC 134331.</t>
  </si>
  <si>
    <t>e-51</t>
  </si>
  <si>
    <t>AP02560238</t>
  </si>
  <si>
    <t>AR02560088</t>
  </si>
  <si>
    <t>Public Health issued 16 warrants. Amounts of warrants range from $21.52 to $2.1M. Payment to Inland Southern California 211 via voucher HSARC 00242179.</t>
  </si>
  <si>
    <t>Department of Public Health - Federal Operating Grants via TCR HSARC 134337.</t>
  </si>
  <si>
    <t>f-51</t>
  </si>
  <si>
    <t>g-51</t>
  </si>
  <si>
    <t>AR02560490</t>
  </si>
  <si>
    <t xml:space="preserve">Sheriff Department - Contractual Revenue from City of Jurupa, Palm Springs USD, Jurupa USD, and Jurupa Community Services District. </t>
  </si>
  <si>
    <t>AR02560864</t>
  </si>
  <si>
    <t>AR02560865</t>
  </si>
  <si>
    <t>Sheriff Department - Contractual Revenue from City of San Jacinto, Hemet Unified School District, and Soboba Band of Luiseño Indians.</t>
  </si>
  <si>
    <t>h-51</t>
  </si>
  <si>
    <t>AP02561493</t>
  </si>
  <si>
    <t>Mental Health issued 34 warrants. Amounts of warrants range from $4.95 to $270.4k.</t>
  </si>
  <si>
    <t>i-51</t>
  </si>
  <si>
    <t>AP02561845</t>
  </si>
  <si>
    <t>AP02561973</t>
  </si>
  <si>
    <t>AR02561724</t>
  </si>
  <si>
    <t>Department of Public Social Services issued 3 warrants. Amounts of warrants range from $95.45 to $4.5M. Payment for March 2024 IHSS Health Benefits in the amount of $4.5M. Voucher DPARC 00205942.</t>
  </si>
  <si>
    <t>Registrar of Voters issued 3 warrants. Amount of warrants range from $470 to $1.1M. Payment to Pro Document Solutions Inc. in the amount of $1.1M. Voucher RVARC 00052344.</t>
  </si>
  <si>
    <t>j-51</t>
  </si>
  <si>
    <t>AR02562140</t>
  </si>
  <si>
    <t>AR02562142</t>
  </si>
  <si>
    <t>AR02562145</t>
  </si>
  <si>
    <t>AR02562129</t>
  </si>
  <si>
    <t>0002561779</t>
  </si>
  <si>
    <t xml:space="preserve">Fire Department- Fire Protection Revenue from Elsinore. </t>
  </si>
  <si>
    <t xml:space="preserve">Fire Department- Fire Protection Revenue from Beaumont. </t>
  </si>
  <si>
    <t xml:space="preserve">Mental Health-Federal Medical Part A Revenue, and Other Aid to Health. </t>
  </si>
  <si>
    <t xml:space="preserve">Sheriff Department - Contractual Revenue from City of Canyon Lake, Lake Elsinore School District, and City of Lake Elsinore. </t>
  </si>
  <si>
    <t>FMMLBR1070</t>
  </si>
  <si>
    <t>MAINT Labor Mar 2024</t>
  </si>
  <si>
    <t>k-51</t>
  </si>
  <si>
    <t>AP02562677</t>
  </si>
  <si>
    <t>AR02562542</t>
  </si>
  <si>
    <t>0002561202</t>
  </si>
  <si>
    <t>FLEET MONTHLY BILLING PER 8 FEBRUARY FY24.</t>
  </si>
  <si>
    <t>Fire Department issued 42 warrants. Amounts of warrants range from $16.78 to $68.4M. $68.4M Payment  to State of California Department of Forestry 2nd Quarter FY24 Period: October 1, 2023 to December 31, 2023. Voucher FPARC 00405327.</t>
  </si>
  <si>
    <t xml:space="preserve">Sheriff Department - Contractual Revenue from City of Rancho Mirage, City of Indian Wells, City of La Quinta, and CHP Academy - South. </t>
  </si>
  <si>
    <t>FY24 Prop.172 Revenue Allocation</t>
  </si>
  <si>
    <t>l-51</t>
  </si>
  <si>
    <t>AP02563341</t>
  </si>
  <si>
    <t>0002559560</t>
  </si>
  <si>
    <t>0002560838</t>
  </si>
  <si>
    <t>0002558954</t>
  </si>
  <si>
    <t>0002561684</t>
  </si>
  <si>
    <t>0002558955</t>
  </si>
  <si>
    <t>Advance to Revenue-March 2024</t>
  </si>
  <si>
    <t>0002561596</t>
  </si>
  <si>
    <t>0002561350</t>
  </si>
  <si>
    <t>Reclass Gen Fund Expenses to AB109 Fund 11167 FY23-24 Oct.-Dec.2023.</t>
  </si>
  <si>
    <t>Fire Department issued 7 warrants. Amounts of warrants range from $18.30 to $1.3M. Payment to the City of Corona per Cooperative Agreement  in the amount of $1.3M. Voucher FPARC 00405384.</t>
  </si>
  <si>
    <t>m-51</t>
  </si>
  <si>
    <t>AP02563742</t>
  </si>
  <si>
    <t>AP02563844</t>
  </si>
  <si>
    <t>AP02563843</t>
  </si>
  <si>
    <t>AP02563760</t>
  </si>
  <si>
    <t>AR02563610</t>
  </si>
  <si>
    <t>AR02563598</t>
  </si>
  <si>
    <t>AR02563617</t>
  </si>
  <si>
    <t>0002562512</t>
  </si>
  <si>
    <t>ADMIN FEE CHARGE FOR THE 3RD QTR 1/1/2024-3/31/2024 FY23/24</t>
  </si>
  <si>
    <t>Department of Executive Office issued 7 warrants amounts ranging between $65 to $6.2M. $6.2M payment for FY 23-24 Executive Office Courts MOE 3rd Quarter State Payment. Voucher EOARC 00048593.</t>
  </si>
  <si>
    <t>Mental Health issued 56 warrants. Amounts of warrants range from $48.51 to $929k.</t>
  </si>
  <si>
    <t>Mental Health issued 175 warrants. Amounts of warrants range from $19.23 to $522.3k.</t>
  </si>
  <si>
    <t>Facilities Management issued 29 warrants. Amounts of warrants range from $18.12 to $606.6k.</t>
  </si>
  <si>
    <t xml:space="preserve">Fire Department - Fire Protection Revenue from City of Rancho Mirage and City of Menifee. </t>
  </si>
  <si>
    <t>Department of Public Health - State Health Grants via TCR HSARC 134346 and 134352.</t>
  </si>
  <si>
    <t>Projected Receipts for April</t>
  </si>
  <si>
    <t>n-51</t>
  </si>
  <si>
    <t>AP02564281</t>
  </si>
  <si>
    <t>AP02564405</t>
  </si>
  <si>
    <t>AP02564366</t>
  </si>
  <si>
    <t>AP02564367</t>
  </si>
  <si>
    <t>AR02564153</t>
  </si>
  <si>
    <t>0002560813</t>
  </si>
  <si>
    <t>0002557140</t>
  </si>
  <si>
    <t>0002556895</t>
  </si>
  <si>
    <t>FMREAL0740</t>
  </si>
  <si>
    <t>ITACCS2409</t>
  </si>
  <si>
    <t>0424 Payable Lease</t>
  </si>
  <si>
    <t>RCIT Enterprise Svcs March 2024
M.O. 3.23, 1-24-2023</t>
  </si>
  <si>
    <t>FY23/24 AB 109 2nd Quarter Claim.</t>
  </si>
  <si>
    <t>Department of Executive Office issued 9 warrants amounts ranging between $68.55 to $1.6M. Payments for March JPA Revenue Sharing agreement in the amount of $1.6M to the City of Moreno Valley, $1.2M to the City of Riverside, and $1.2M to the City of Perris. Vouchers EOARC 00048659, 00048660, and 00048661.</t>
  </si>
  <si>
    <t>Registrar of Voters issued 8 warrants. Amount of warrants range from $450.5 to $2.4M. Payment to Consolidated Printers Inc. in the amount of $2.4M. Voucher RVARC 00052382.</t>
  </si>
  <si>
    <t>Mental Health issued 113 warrants. Amounts of warrants range from $4 to $257.5k.</t>
  </si>
  <si>
    <t>Mental Health issued 38 warrants. Amounts of warrants range from $23.11 to $392.4k.</t>
  </si>
  <si>
    <t>Fire Department - Fire Protection Revenue from City of Indio, Idyllwild, and State of California.</t>
  </si>
  <si>
    <t>ISF-Fleet Svcs Vehicle Hldings</t>
  </si>
  <si>
    <t>o-51</t>
  </si>
  <si>
    <t>AR02564608</t>
  </si>
  <si>
    <t>AR02564654</t>
  </si>
  <si>
    <t>AR02564672</t>
  </si>
  <si>
    <t>AR02564597</t>
  </si>
  <si>
    <t>0002561587</t>
  </si>
  <si>
    <t>Fire Department- Fire Protection Revenue from DHS, Banning, and Jurupa Valley.</t>
  </si>
  <si>
    <t xml:space="preserve">Sheriff Department - Contractual Reveue from City of Eastvale, City of Norco, City of Jurupa Valley, Corona-Norco Unified School District, Moreno Valley High School, and Jurupa Unified School District. </t>
  </si>
  <si>
    <t>p-51</t>
  </si>
  <si>
    <t>AP02565214</t>
  </si>
  <si>
    <t>AP02565213</t>
  </si>
  <si>
    <t>AR02565070</t>
  </si>
  <si>
    <t>AR02565085</t>
  </si>
  <si>
    <t>INTQ224ACR</t>
  </si>
  <si>
    <t>0002557770</t>
  </si>
  <si>
    <t>0002558949</t>
  </si>
  <si>
    <t>0002564035</t>
  </si>
  <si>
    <t>0002564034</t>
  </si>
  <si>
    <t>FY2324 Realignment 2011 and MHSA Cover - Feb 2024</t>
  </si>
  <si>
    <t>Q2 2024 INT ACRL.</t>
  </si>
  <si>
    <t>Mental Health issued 17 warrants. Amounts of warrants range from $30.40 to $461.8k.</t>
  </si>
  <si>
    <t>Mental Health issued 116 warrants. Amounts of warrants range from $8.16 to $393.5k.</t>
  </si>
  <si>
    <t>Fire Department- Fire Protection Revenue from City of San Jacinto, City of Perris, and State of California.</t>
  </si>
  <si>
    <t>q-51</t>
  </si>
  <si>
    <t>AP02565738</t>
  </si>
  <si>
    <t>AR02565514</t>
  </si>
  <si>
    <t>Registrar of Voters issued 1,322 warrants. Amount of warrants range from $40 to $2.8k.</t>
  </si>
  <si>
    <t>Sheriff Department - Contractual Revenue from CHP Academy - South, DMV Investigations, LEAPS, California Department of ABC, Riverside Community College District, City of Perris, Department of Consumer Affairs, Commission on Peace Officer Standards.</t>
  </si>
  <si>
    <t>Mental Health Revenue - Federal Medi-Cal Part B, Federal Life Support-CY , Insurance Fees, Mental Health Services, Other Forfeitures, and Penalties via TCR MHARC 12658.</t>
  </si>
  <si>
    <t>Mental Health Revenue - Federal Medical Block Grants, Probates Fees, Insurance Fees, Mental Health Services, Other Forfeitures, and Penalties via TCR MHARC 12664 and 12665.</t>
  </si>
  <si>
    <t>r-51</t>
  </si>
  <si>
    <t>AP02566064</t>
  </si>
  <si>
    <t>AP02566063</t>
  </si>
  <si>
    <t>0002562108</t>
  </si>
  <si>
    <t>0002564043</t>
  </si>
  <si>
    <t>0002564039</t>
  </si>
  <si>
    <t>0002563985</t>
  </si>
  <si>
    <t>FY 23/24 March 2024 Tax Fund Transfer.</t>
  </si>
  <si>
    <t>Mental Health issued 10 warrants. Amounts of warrants range from $2.6k to $504.9k.</t>
  </si>
  <si>
    <t>Mental Health issued 26 warrants. Amounts of warrants range from $38.5k to $1.1M. Payment to MFI Recovery Venter in the amount of $1.1M. Voucher MHARC 00314286.</t>
  </si>
  <si>
    <t>PP7</t>
  </si>
  <si>
    <t>PP8</t>
  </si>
  <si>
    <t>s-51</t>
  </si>
  <si>
    <t>AP02566379</t>
  </si>
  <si>
    <t>AP02566418</t>
  </si>
  <si>
    <t>AR02566290</t>
  </si>
  <si>
    <t>AR02566289</t>
  </si>
  <si>
    <t>AR02566286</t>
  </si>
  <si>
    <t>0002565798</t>
  </si>
  <si>
    <t>0002564476</t>
  </si>
  <si>
    <t>0002565335</t>
  </si>
  <si>
    <t>CALSAWS OASIS JE for 4/1/2024.</t>
  </si>
  <si>
    <t>CALSAWS OASIS JE for 3/27/2024.</t>
  </si>
  <si>
    <t>CALSAWS OASIS JE for 3/28/2024.</t>
  </si>
  <si>
    <t>Fire Department issued 35 warrants. Amounts of warrants range from $13.01 to $57.6M. $57.6M Payment to State of California Department of Forestry 4th Quarter FY24 Period: April 1, 2024 to June 30, 2024. Voucher FPARC 00405798.</t>
  </si>
  <si>
    <t>Mental Health issued 41 warrants. Amounts of warrants range from $15 to $737.3k.</t>
  </si>
  <si>
    <t>Department of Public Health - State Health Grants via TCR's HSARC 134370 and 134372.</t>
  </si>
  <si>
    <t>Department of Public Health - State Health Grants via TCR's HSARC 134368 and 134371.</t>
  </si>
  <si>
    <t>Fire Department- Fire Protection Revenue from City of Eastvale and Mountain Communities.</t>
  </si>
  <si>
    <t>t-51</t>
  </si>
  <si>
    <t>Tax Coll Non-Sufficient Funds</t>
  </si>
  <si>
    <t>AP02566695</t>
  </si>
  <si>
    <t>AR02566635</t>
  </si>
  <si>
    <t>0002564018</t>
  </si>
  <si>
    <t>0002566230</t>
  </si>
  <si>
    <t>0002564552</t>
  </si>
  <si>
    <t>0002566257</t>
  </si>
  <si>
    <t>PSAF - 1/2% Sales Tax Distribution March 2024.</t>
  </si>
  <si>
    <t>New Allocation. Realignment 1 - Transfer March 24 Realignment Revenue for Sales Tax to Soc. Services - GF Operating Accounts.</t>
  </si>
  <si>
    <t>Realignment 2 - Transfer March 2024 Sales Tax, State Hospital Offset and Managed Care Offset from Mental Health sub-fund deferred revenue account to GF operating account..</t>
  </si>
  <si>
    <t>Trial Court Security for March 2024..</t>
  </si>
  <si>
    <t>0002566241</t>
  </si>
  <si>
    <t>Realignment - Transfer March 2024 Realignment Revenue for VLF to Health GF Operating Accounts..</t>
  </si>
  <si>
    <t>Department of Public Social Services issued 10 warrants. Amounts of warrants range from $8.78 to $7.9M. Payment for April 2024 IHSS MOE Billing in the amount of $7.9M. Voucher DPARC 00206249.</t>
  </si>
  <si>
    <t>4/3/2024, 4/4/2024</t>
  </si>
  <si>
    <t>AR02566286, AR02566635</t>
  </si>
  <si>
    <t>Fire Department- Fire Protection Revenue from City of Indio and City of Wildomar.</t>
  </si>
  <si>
    <t xml:space="preserve">FY24 4th Qtr. ISF General Support Services </t>
  </si>
  <si>
    <t>FY24 4th Qtr. ISF Worker's Compensation</t>
  </si>
  <si>
    <t>u-51</t>
  </si>
  <si>
    <t>0002565780</t>
  </si>
  <si>
    <t>0002565578</t>
  </si>
  <si>
    <t>FY24 4th Qtr. ISF General and Auto Liability</t>
  </si>
  <si>
    <t>v-51</t>
  </si>
  <si>
    <t>AP02567968</t>
  </si>
  <si>
    <t>AP02567932</t>
  </si>
  <si>
    <t>AP02568048</t>
  </si>
  <si>
    <t>AP02568049</t>
  </si>
  <si>
    <t>Department of Public Social Services issued 1 warrant in the amount of $4.6M. Payment for April 2024 IHSS Health Benefits. Voucher DPARC 00206337.</t>
  </si>
  <si>
    <t xml:space="preserve">Assessors Department issued 2 warrants. Amounts of warrants range from $184.95 to $3.2M. Payment for SB2 Fee FY23-24 3rd quarter in the amount of $3.2M. Voucher ASARC 00061309. </t>
  </si>
  <si>
    <t xml:space="preserve">Mental Health issued 53 warrants. Amounts of warrants range from $14.74 to $1M. Payment to MFI Recover Center in the amount of $1M. Voucher MHARC 00314715. </t>
  </si>
  <si>
    <t>4/2/2024, 4/10/2024</t>
  </si>
  <si>
    <t>AP02566063, AP02568048</t>
  </si>
  <si>
    <t>Mental Health issued 12 warrants. Amounts of warrants range from $247.29 to $337.7k.</t>
  </si>
  <si>
    <t>RUHS-FQHC Health Care Clinics</t>
  </si>
  <si>
    <t>w-51</t>
  </si>
  <si>
    <t>00R2562108</t>
  </si>
  <si>
    <t>0002565873</t>
  </si>
  <si>
    <t>0002566145</t>
  </si>
  <si>
    <t>00C2562108</t>
  </si>
  <si>
    <t>0002567877</t>
  </si>
  <si>
    <t>0002565778</t>
  </si>
  <si>
    <t>4/8/2024, 4/11</t>
  </si>
  <si>
    <t>0002565780, 0002565578, 0002565778</t>
  </si>
  <si>
    <t>4/3/2024, 4/5/2024, 4/10/2024, 4/11</t>
  </si>
  <si>
    <t>0002565798, 0002564476, 0002565335, AP02566695, AP02567968, 0002565873</t>
  </si>
  <si>
    <t>000R2562108, 00C2567877</t>
  </si>
  <si>
    <t>RCRMC PAYOR MOU APRIL 23/24.</t>
  </si>
  <si>
    <t>GF Contribution to Housing Workforce Solutions
Continuum of Care - Homeless
2nd &amp; 3rd Quarters FY23/24.</t>
  </si>
  <si>
    <t>GL Export-FY 23-24 CY SEC SA2.</t>
  </si>
  <si>
    <t>x-51</t>
  </si>
  <si>
    <t>AP02568646</t>
  </si>
  <si>
    <t>AP02568738</t>
  </si>
  <si>
    <t>Department of Executive Office issued 5 warrants amounts ranging between $423.81 to $6.2M. $6.2M payment for FY 23-24 Executive Office Courts MOE 4th Quarter State Payment. Voucher EOARC 00048830.</t>
  </si>
  <si>
    <t>Sheriff Department issued 103 warrants. Amounts of warrants range from $6.26 to $99.9k.</t>
  </si>
  <si>
    <t>y-51</t>
  </si>
  <si>
    <t>AP02569054</t>
  </si>
  <si>
    <t>AP02568951</t>
  </si>
  <si>
    <t>AR02568886</t>
  </si>
  <si>
    <t>0002567818</t>
  </si>
  <si>
    <t>GF UCI Contribution to TLMA District 1-Good Hope\Lakeland Village Paving Projects BOS 3.1 04/02/2024 ID# 24559 FY24</t>
  </si>
  <si>
    <t>Mental Health issued 20 warrants. Amounts of warrants range from $163.62 to $541.8k.</t>
  </si>
  <si>
    <t xml:space="preserve">Department of Public Social Services issued 7 warrants. Amounts of warrants range from $125 to $681.9k. </t>
  </si>
  <si>
    <t>Mental Health Revenue - Federal Medi-Cal Part A, Federal Medi-Cal Part QA-C, California-DAS Regular-103 M/C-G, California Other Aid to Health, Probate Fees, Mental Health Services, Other Forfeitures, and Penalties via TCR MHARC 12671.</t>
  </si>
  <si>
    <t>4/11/2024, 4/15/2024</t>
  </si>
  <si>
    <t>0002566145, 0002567818</t>
  </si>
  <si>
    <t>Payroll PP8</t>
  </si>
  <si>
    <t>Direct Deposit Clearing</t>
  </si>
  <si>
    <t>RSA Flexible Spending Account</t>
  </si>
  <si>
    <t>z-51</t>
  </si>
  <si>
    <t>AR02569289</t>
  </si>
  <si>
    <t>0002566896</t>
  </si>
  <si>
    <t>FMPBH24091</t>
  </si>
  <si>
    <t>FY23/24-Mar-Proj Billings.</t>
  </si>
  <si>
    <t>FY2324 Realignment 2011 and MHSA Cover - March 2024.</t>
  </si>
  <si>
    <t>Mental Health Revenue - Federal Block Grants via TCR MHARC 12679.</t>
  </si>
  <si>
    <t>4/3/2024, 4/15/2024, 4/16/2024</t>
  </si>
  <si>
    <t>AR02566289, AR02568886, AR02569289</t>
  </si>
  <si>
    <t>537080, 537280</t>
  </si>
  <si>
    <t>a-52</t>
  </si>
  <si>
    <t>0002569257</t>
  </si>
  <si>
    <t>Advance to Revenue-April 2024.</t>
  </si>
  <si>
    <t>Deferred Comp Co-Nationwide</t>
  </si>
  <si>
    <t>b-52</t>
  </si>
  <si>
    <t>Fed Withholding Tax County</t>
  </si>
  <si>
    <t>OASDI County</t>
  </si>
  <si>
    <t>State Withholding Tax County</t>
  </si>
  <si>
    <t>Medicare Tax County</t>
  </si>
  <si>
    <t>AP02570348</t>
  </si>
  <si>
    <t>AR02570127</t>
  </si>
  <si>
    <t>AR02570160</t>
  </si>
  <si>
    <t>AR02570122</t>
  </si>
  <si>
    <t>0002565868</t>
  </si>
  <si>
    <t>Mental Health issued 88 warrants. Amounts of warrants range from $14.68 to $891.8k.</t>
  </si>
  <si>
    <t>Department of Public Health - State Health Grants via TCR's HSARC 134393 and 134394.</t>
  </si>
  <si>
    <t>Sheriff Department - Contractual Revenue from City of Temecula, City of Eastvale, Jurupa Community Services District, and Murrieta Valley Unified School District.</t>
  </si>
  <si>
    <t>Sheriff Department - Contractual Revenue from City of Riverside, City of Perris, City of Rialto, and City of Blythe Animal Services.</t>
  </si>
  <si>
    <t>AR02570127, AR02570122</t>
  </si>
  <si>
    <t>c-52</t>
  </si>
  <si>
    <t>AP02570652</t>
  </si>
  <si>
    <t>FMREAL0743</t>
  </si>
  <si>
    <t>ITACCS2410</t>
  </si>
  <si>
    <t>RCIT Enterprise Svcs April 2024 M.O. 3.23, 1-24-2023.</t>
  </si>
  <si>
    <t>0524 Payable Lease.</t>
  </si>
  <si>
    <t>Mental Health issued 29 warrants. Amounts of warrants range from $15.07 to $488.4k.</t>
  </si>
  <si>
    <t>FY24 Facilities Management April Labor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</si>
</sst>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409]mmmm\-yy;@"/>
    <numFmt numFmtId="165" formatCode="_(* #,##0_);_(* \(#,##0\);_(* &quot;-&quot;??_);_(@_)"/>
    <numFmt numFmtId="166" formatCode="m/d/yy;@"/>
    <numFmt numFmtId="167" formatCode="_(&quot;$&quot;* #,##0_);_(&quot;$&quot;* \(#,##0\);_(&quot;$&quot;* &quot;-&quot;??_);_(@_)"/>
    <numFmt numFmtId="168" formatCode="&quot;$&quot;#,##0"/>
    <numFmt numFmtId="169" formatCode="[$-F800]dddd\,\ mmmm\ dd\,\ yyyy"/>
    <numFmt numFmtId="170" formatCode="[$$-409]#,##0_);\([$$-409]#,##0\)"/>
    <numFmt numFmtId="171" formatCode="[$$-409]#,##0_);[Red]\([$$-409]#,##0\)"/>
  </numFmts>
  <fonts count="14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Unicode MS"/>
      <family val="2"/>
    </font>
    <font>
      <b/>
      <sz val="12"/>
      <name val="Arial"/>
      <family val="2"/>
    </font>
    <font>
      <sz val="10"/>
      <name val="Arial Unicode MS"/>
      <family val="2"/>
    </font>
    <font>
      <b/>
      <sz val="10"/>
      <name val="Arial Unicode MS"/>
      <family val="2"/>
    </font>
    <font>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color theme="1"/>
      <name val="Arial"/>
      <family val="2"/>
    </font>
    <font>
      <sz val="11"/>
      <color theme="1"/>
      <name val="Calibri"/>
      <family val="2"/>
      <scheme val="minor"/>
    </font>
    <font>
      <b/>
      <sz val="10"/>
      <color theme="1"/>
      <name val="Arial"/>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1"/>
      <name val="Bookman Old Style"/>
      <family val="1"/>
    </font>
    <font>
      <sz val="11"/>
      <color theme="1"/>
      <name val="Bookman Old Style"/>
      <family val="1"/>
    </font>
    <font>
      <sz val="11"/>
      <name val="Bookman Old Style"/>
      <family val="1"/>
    </font>
    <font>
      <b/>
      <sz val="11"/>
      <color theme="1"/>
      <name val="Bookman Old Style"/>
      <family val="1"/>
    </font>
    <font>
      <i/>
      <sz val="11"/>
      <color theme="1"/>
      <name val="Bookman Old Style"/>
      <family val="1"/>
    </font>
    <font>
      <i/>
      <sz val="11"/>
      <name val="Bookman Old Style"/>
      <family val="1"/>
    </font>
    <font>
      <sz val="10"/>
      <color theme="1"/>
      <name val="Bookman Old Style"/>
      <family val="1"/>
    </font>
    <font>
      <u/>
      <sz val="11"/>
      <color theme="1"/>
      <name val="Bookman Old Style"/>
      <family val="1"/>
    </font>
    <font>
      <sz val="10"/>
      <name val="Arial Unicode MS"/>
      <family val="2"/>
    </font>
    <font>
      <u/>
      <sz val="10"/>
      <color theme="10"/>
      <name val="Arial"/>
      <family val="2"/>
    </font>
    <font>
      <sz val="10"/>
      <name val="Arial Unicode MS"/>
      <family val="2"/>
    </font>
    <font>
      <sz val="9"/>
      <color indexed="81"/>
      <name val="Tahoma"/>
      <family val="2"/>
    </font>
    <font>
      <b/>
      <sz val="9"/>
      <color indexed="81"/>
      <name val="Tahoma"/>
      <family val="2"/>
    </font>
    <font>
      <sz val="10"/>
      <name val="Arial Unicode MS"/>
      <family val="2"/>
    </font>
    <font>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0"/>
      <name val="Arial Unicode MS"/>
      <family val="2"/>
    </font>
    <font>
      <b/>
      <sz val="10"/>
      <name val="Arial Unicode MS"/>
      <family val="2"/>
    </font>
    <font>
      <sz val="11"/>
      <color indexed="8"/>
      <name val="Calibri"/>
      <family val="2"/>
      <scheme val="minor"/>
    </font>
    <font>
      <sz val="8"/>
      <color theme="1"/>
      <name val="Arial"/>
      <family val="2"/>
    </font>
    <font>
      <i/>
      <sz val="8"/>
      <color theme="1"/>
      <name val="Arial"/>
      <family val="2"/>
    </font>
    <font>
      <b/>
      <sz val="10"/>
      <name val="Arial"/>
      <family val="2"/>
    </font>
    <font>
      <b/>
      <i/>
      <sz val="10"/>
      <name val="Arial"/>
      <family val="2"/>
    </font>
    <font>
      <b/>
      <i/>
      <sz val="10"/>
      <color theme="1"/>
      <name val="Arial"/>
      <family val="2"/>
    </font>
    <font>
      <i/>
      <sz val="10"/>
      <color theme="1"/>
      <name val="Arial"/>
      <family val="2"/>
    </font>
    <font>
      <sz val="8"/>
      <name val="Arial"/>
      <family val="2"/>
    </font>
    <font>
      <sz val="10"/>
      <color rgb="FF000000"/>
      <name val="Arial"/>
      <family val="2"/>
    </font>
    <font>
      <sz val="8"/>
      <color rgb="FF000000"/>
      <name val="Arial"/>
      <family val="2"/>
    </font>
    <font>
      <sz val="8"/>
      <color indexed="8"/>
      <name val="Arial"/>
      <family val="2"/>
    </font>
    <font>
      <sz val="9"/>
      <color rgb="FF3C3C3C"/>
      <name val="Arial"/>
      <family val="2"/>
    </font>
    <font>
      <b/>
      <sz val="10"/>
      <color rgb="FF000000"/>
      <name val="Arial"/>
      <family val="2"/>
    </font>
    <font>
      <b/>
      <sz val="11"/>
      <color theme="1"/>
      <name val="Calibri"/>
      <family val="2"/>
      <scheme val="minor"/>
    </font>
    <font>
      <b/>
      <sz val="12"/>
      <color indexed="8"/>
      <name val="Calibri"/>
      <family val="2"/>
    </font>
    <font>
      <sz val="12"/>
      <color rgb="FF000000"/>
      <name val="Courier New"/>
      <family val="2"/>
    </font>
    <font>
      <sz val="12"/>
      <name val="Courier New"/>
      <family val="3"/>
    </font>
    <font>
      <b/>
      <sz val="12"/>
      <name val="Courier New"/>
      <family val="3"/>
    </font>
    <font>
      <b/>
      <sz val="9"/>
      <color theme="1"/>
      <name val="Arial"/>
      <family val="2"/>
    </font>
    <font>
      <sz val="9"/>
      <color theme="1"/>
      <name val="Arial"/>
      <family val="2"/>
    </font>
    <font>
      <b/>
      <sz val="9"/>
      <name val="Arial"/>
      <family val="2"/>
    </font>
    <font>
      <b/>
      <sz val="12"/>
      <color rgb="FF000000"/>
      <name val="Bookman Old Style"/>
      <family val="1"/>
    </font>
    <font>
      <sz val="20"/>
      <color theme="1"/>
      <name val="Arial"/>
      <family val="2"/>
    </font>
    <font>
      <b/>
      <sz val="12"/>
      <color theme="1"/>
      <name val="Calibri"/>
      <family val="2"/>
      <scheme val="minor"/>
    </font>
    <font>
      <sz val="12"/>
      <name val="Calibri"/>
      <family val="2"/>
    </font>
    <font>
      <b/>
      <sz val="26"/>
      <color theme="1"/>
      <name val="Arial"/>
      <family val="2"/>
    </font>
    <font>
      <b/>
      <sz val="26"/>
      <color theme="1"/>
      <name val="Calibri"/>
      <family val="2"/>
    </font>
    <font>
      <sz val="26"/>
      <color theme="1"/>
      <name val="Arial"/>
      <family val="2"/>
    </font>
    <font>
      <sz val="20"/>
      <color theme="1"/>
      <name val="Amasis MT Pro Light"/>
      <family val="1"/>
    </font>
    <font>
      <sz val="20"/>
      <color theme="1"/>
      <name val="Arial Rounded MT Bold"/>
      <family val="2"/>
    </font>
    <font>
      <sz val="26"/>
      <color theme="1"/>
      <name val="Amasis MT Pro Light"/>
      <family val="1"/>
    </font>
    <font>
      <sz val="26"/>
      <color theme="1"/>
      <name val="Arial Rounded MT Bold"/>
      <family val="2"/>
    </font>
    <font>
      <b/>
      <sz val="28"/>
      <color theme="1"/>
      <name val="Calibri"/>
      <family val="2"/>
    </font>
    <font>
      <sz val="28"/>
      <color theme="1"/>
      <name val="Calibri"/>
      <family val="2"/>
    </font>
    <font>
      <sz val="28"/>
      <color theme="1"/>
      <name val="Arial"/>
      <family val="2"/>
    </font>
    <font>
      <b/>
      <sz val="28"/>
      <color theme="1"/>
      <name val="Arial"/>
      <family val="2"/>
    </font>
    <font>
      <sz val="30"/>
      <color theme="1"/>
      <name val="Calibri"/>
      <family val="2"/>
    </font>
    <font>
      <b/>
      <sz val="30"/>
      <color theme="1"/>
      <name val="Arial"/>
      <family val="2"/>
    </font>
    <font>
      <b/>
      <sz val="32"/>
      <color theme="1"/>
      <name val="Calibri"/>
      <family val="2"/>
    </font>
    <font>
      <sz val="31"/>
      <color theme="1"/>
      <name val="Arial"/>
      <family val="2"/>
    </font>
    <font>
      <b/>
      <sz val="31"/>
      <color theme="1"/>
      <name val="Calibri"/>
      <family val="2"/>
    </font>
    <font>
      <b/>
      <sz val="31"/>
      <color theme="1"/>
      <name val="Arial"/>
      <family val="2"/>
    </font>
    <font>
      <b/>
      <sz val="48"/>
      <color theme="1"/>
      <name val="Amasis MT Pro Light"/>
      <family val="1"/>
    </font>
    <font>
      <b/>
      <sz val="76"/>
      <color theme="1"/>
      <name val="Arial"/>
      <family val="2"/>
    </font>
    <font>
      <b/>
      <sz val="50"/>
      <color theme="1"/>
      <name val="Amasis MT Pro Light"/>
      <family val="1"/>
    </font>
    <font>
      <sz val="40"/>
      <color theme="1"/>
      <name val="Arial"/>
      <family val="2"/>
    </font>
    <font>
      <b/>
      <sz val="32"/>
      <color theme="1"/>
      <name val="Arial"/>
      <family val="2"/>
    </font>
    <font>
      <sz val="32"/>
      <color theme="1"/>
      <name val="Arial"/>
      <family val="2"/>
    </font>
    <font>
      <sz val="32"/>
      <color theme="1"/>
      <name val="Calibri"/>
      <family val="2"/>
    </font>
    <font>
      <sz val="32"/>
      <color rgb="FFFF0000"/>
      <name val="Arial"/>
      <family val="2"/>
    </font>
    <font>
      <sz val="10"/>
      <name val="Arial"/>
      <family val="2"/>
    </font>
    <font>
      <b/>
      <sz val="72"/>
      <color theme="1"/>
      <name val="Arial"/>
      <family val="2"/>
    </font>
    <font>
      <b/>
      <sz val="36"/>
      <color rgb="FFCC9900"/>
      <name val="Calibri"/>
      <family val="2"/>
    </font>
    <font>
      <b/>
      <sz val="38"/>
      <color rgb="FFCC9900"/>
      <name val="Arial"/>
      <family val="2"/>
    </font>
  </fonts>
  <fills count="16">
    <fill>
      <patternFill patternType="none"/>
    </fill>
    <fill>
      <patternFill patternType="gray125"/>
    </fill>
    <fill>
      <patternFill patternType="solid">
        <fgColor indexed="2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theme="3" tint="-0.249977111117893"/>
        <bgColor indexed="64"/>
      </patternFill>
    </fill>
  </fills>
  <borders count="38">
    <border>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ck">
        <color indexed="8"/>
      </right>
      <top/>
      <bottom/>
      <diagonal/>
    </border>
    <border>
      <left style="medium">
        <color indexed="64"/>
      </left>
      <right style="thick">
        <color indexed="8"/>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4"/>
      </top>
      <bottom/>
      <diagonal/>
    </border>
    <border>
      <left/>
      <right/>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style="thick">
        <color indexed="8"/>
      </left>
      <right style="thick">
        <color indexed="64"/>
      </right>
      <top/>
      <bottom/>
      <diagonal/>
    </border>
    <border>
      <left/>
      <right style="medium">
        <color indexed="64"/>
      </right>
      <top/>
      <bottom style="thick">
        <color indexed="64"/>
      </bottom>
      <diagonal/>
    </border>
    <border>
      <left style="medium">
        <color indexed="64"/>
      </left>
      <right style="thick">
        <color indexed="64"/>
      </right>
      <top style="medium">
        <color indexed="64"/>
      </top>
      <bottom style="medium">
        <color indexed="64"/>
      </bottom>
      <diagonal/>
    </border>
    <border>
      <left style="thick">
        <color indexed="8"/>
      </left>
      <right style="thick">
        <color indexed="64"/>
      </right>
      <top style="medium">
        <color indexed="64"/>
      </top>
      <bottom style="medium">
        <color indexed="64"/>
      </bottom>
      <diagonal/>
    </border>
  </borders>
  <cellStyleXfs count="211">
    <xf numFmtId="0" fontId="0" fillId="0" borderId="0"/>
    <xf numFmtId="43" fontId="28" fillId="0" borderId="0" applyFont="0" applyFill="0" applyBorder="0" applyAlignment="0" applyProtection="0"/>
    <xf numFmtId="43" fontId="18"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9"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0" fontId="17" fillId="0" borderId="0"/>
    <xf numFmtId="0" fontId="22" fillId="0" borderId="0"/>
    <xf numFmtId="0" fontId="19" fillId="0" borderId="0"/>
    <xf numFmtId="0" fontId="20" fillId="0" borderId="0"/>
    <xf numFmtId="0" fontId="29" fillId="0" borderId="0"/>
    <xf numFmtId="0" fontId="24" fillId="0" borderId="0"/>
    <xf numFmtId="0" fontId="26" fillId="0" borderId="0"/>
    <xf numFmtId="0" fontId="31" fillId="0" borderId="0"/>
    <xf numFmtId="43" fontId="32" fillId="0" borderId="0" applyFont="0" applyFill="0" applyBorder="0" applyAlignment="0" applyProtection="0"/>
    <xf numFmtId="0" fontId="33" fillId="0" borderId="0"/>
    <xf numFmtId="43" fontId="34" fillId="0" borderId="0" applyFont="0" applyFill="0" applyBorder="0" applyAlignment="0" applyProtection="0"/>
    <xf numFmtId="0" fontId="13" fillId="0" borderId="0"/>
    <xf numFmtId="43" fontId="13" fillId="0" borderId="0" applyFont="0" applyFill="0" applyBorder="0" applyAlignment="0" applyProtection="0"/>
    <xf numFmtId="0" fontId="35" fillId="0" borderId="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44" fillId="0" borderId="0"/>
    <xf numFmtId="0" fontId="10" fillId="0" borderId="0"/>
    <xf numFmtId="43" fontId="10" fillId="0" borderId="0" applyFont="0" applyFill="0" applyBorder="0" applyAlignment="0" applyProtection="0"/>
    <xf numFmtId="43" fontId="15" fillId="0" borderId="0" applyFont="0" applyFill="0" applyBorder="0" applyAlignment="0" applyProtection="0"/>
    <xf numFmtId="0" fontId="9" fillId="0" borderId="0"/>
    <xf numFmtId="43" fontId="9" fillId="0" borderId="0" applyFont="0" applyFill="0" applyBorder="0" applyAlignment="0" applyProtection="0"/>
    <xf numFmtId="0" fontId="46" fillId="0" borderId="0"/>
    <xf numFmtId="0" fontId="8" fillId="0" borderId="0"/>
    <xf numFmtId="43" fontId="8" fillId="0" borderId="0" applyFont="0" applyFill="0" applyBorder="0" applyAlignment="0" applyProtection="0"/>
    <xf numFmtId="0" fontId="49" fillId="0" borderId="0"/>
    <xf numFmtId="0" fontId="7" fillId="0" borderId="0"/>
    <xf numFmtId="43" fontId="7" fillId="0" borderId="0" applyFont="0" applyFill="0" applyBorder="0" applyAlignment="0" applyProtection="0"/>
    <xf numFmtId="0" fontId="50" fillId="0" borderId="0"/>
    <xf numFmtId="0" fontId="51" fillId="0" borderId="0"/>
    <xf numFmtId="43" fontId="52" fillId="0" borderId="0" applyFont="0" applyFill="0" applyBorder="0" applyAlignment="0" applyProtection="0"/>
    <xf numFmtId="0" fontId="6" fillId="0" borderId="0"/>
    <xf numFmtId="43" fontId="6" fillId="0" borderId="0" applyFont="0" applyFill="0" applyBorder="0" applyAlignment="0" applyProtection="0"/>
    <xf numFmtId="0" fontId="51" fillId="0" borderId="0"/>
    <xf numFmtId="0" fontId="53" fillId="0" borderId="0"/>
    <xf numFmtId="43" fontId="54" fillId="0" borderId="0" applyFont="0" applyFill="0" applyBorder="0" applyAlignment="0" applyProtection="0"/>
    <xf numFmtId="0" fontId="55" fillId="0" borderId="0"/>
    <xf numFmtId="43" fontId="56" fillId="0" borderId="0" applyFont="0" applyFill="0" applyBorder="0" applyAlignment="0" applyProtection="0"/>
    <xf numFmtId="0" fontId="57" fillId="0" borderId="0"/>
    <xf numFmtId="43" fontId="58" fillId="0" borderId="0" applyFont="0" applyFill="0" applyBorder="0" applyAlignment="0" applyProtection="0"/>
    <xf numFmtId="0" fontId="5" fillId="0" borderId="0"/>
    <xf numFmtId="43" fontId="5" fillId="0" borderId="0" applyFont="0" applyFill="0" applyBorder="0" applyAlignment="0" applyProtection="0"/>
    <xf numFmtId="0" fontId="59" fillId="0" borderId="0"/>
    <xf numFmtId="43" fontId="60" fillId="0" borderId="0" applyFont="0" applyFill="0" applyBorder="0" applyAlignment="0" applyProtection="0"/>
    <xf numFmtId="0" fontId="61" fillId="0" borderId="0"/>
    <xf numFmtId="43" fontId="62" fillId="0" borderId="0" applyFont="0" applyFill="0" applyBorder="0" applyAlignment="0" applyProtection="0"/>
    <xf numFmtId="0" fontId="63" fillId="0" borderId="0"/>
    <xf numFmtId="43" fontId="64" fillId="0" borderId="0" applyFont="0" applyFill="0" applyBorder="0" applyAlignment="0" applyProtection="0"/>
    <xf numFmtId="0" fontId="65" fillId="0" borderId="0"/>
    <xf numFmtId="43" fontId="66" fillId="0" borderId="0" applyFont="0" applyFill="0" applyBorder="0" applyAlignment="0" applyProtection="0"/>
    <xf numFmtId="0" fontId="67" fillId="0" borderId="0"/>
    <xf numFmtId="43" fontId="68" fillId="0" borderId="0" applyFont="0" applyFill="0" applyBorder="0" applyAlignment="0" applyProtection="0"/>
    <xf numFmtId="0" fontId="69" fillId="0" borderId="0"/>
    <xf numFmtId="43" fontId="70" fillId="0" borderId="0" applyFont="0" applyFill="0" applyBorder="0" applyAlignment="0" applyProtection="0"/>
    <xf numFmtId="0" fontId="71" fillId="0" borderId="0"/>
    <xf numFmtId="43" fontId="72" fillId="0" borderId="0" applyFont="0" applyFill="0" applyBorder="0" applyAlignment="0" applyProtection="0"/>
    <xf numFmtId="0" fontId="73" fillId="0" borderId="0"/>
    <xf numFmtId="43" fontId="74" fillId="0" borderId="0" applyFont="0" applyFill="0" applyBorder="0" applyAlignment="0" applyProtection="0"/>
    <xf numFmtId="0" fontId="75" fillId="0" borderId="0"/>
    <xf numFmtId="43" fontId="76" fillId="0" borderId="0" applyFont="0" applyFill="0" applyBorder="0" applyAlignment="0" applyProtection="0"/>
    <xf numFmtId="0" fontId="77" fillId="0" borderId="0"/>
    <xf numFmtId="43" fontId="78" fillId="0" borderId="0" applyFont="0" applyFill="0" applyBorder="0" applyAlignment="0" applyProtection="0"/>
    <xf numFmtId="0" fontId="79" fillId="0" borderId="0"/>
    <xf numFmtId="43" fontId="80" fillId="0" borderId="0" applyFont="0" applyFill="0" applyBorder="0" applyAlignment="0" applyProtection="0"/>
    <xf numFmtId="0" fontId="81" fillId="0" borderId="0"/>
    <xf numFmtId="43" fontId="82" fillId="0" borderId="0" applyFont="0" applyFill="0" applyBorder="0" applyAlignment="0" applyProtection="0"/>
    <xf numFmtId="0" fontId="83" fillId="0" borderId="0"/>
    <xf numFmtId="43" fontId="84" fillId="0" borderId="0" applyFont="0" applyFill="0" applyBorder="0" applyAlignment="0" applyProtection="0"/>
    <xf numFmtId="0" fontId="4" fillId="0" borderId="0"/>
    <xf numFmtId="43" fontId="4" fillId="0" borderId="0" applyFont="0" applyFill="0" applyBorder="0" applyAlignment="0" applyProtection="0"/>
    <xf numFmtId="0" fontId="85" fillId="0" borderId="0"/>
    <xf numFmtId="43" fontId="86" fillId="0" borderId="0" applyFont="0" applyFill="0" applyBorder="0" applyAlignment="0" applyProtection="0"/>
    <xf numFmtId="0" fontId="87" fillId="0" borderId="0"/>
    <xf numFmtId="43" fontId="88" fillId="0" borderId="0" applyFont="0" applyFill="0" applyBorder="0" applyAlignment="0" applyProtection="0"/>
    <xf numFmtId="0" fontId="89" fillId="0" borderId="0"/>
    <xf numFmtId="43" fontId="90" fillId="0" borderId="0" applyFont="0" applyFill="0" applyBorder="0" applyAlignment="0" applyProtection="0"/>
    <xf numFmtId="0" fontId="91" fillId="0" borderId="0"/>
    <xf numFmtId="43" fontId="92" fillId="0" borderId="0" applyFont="0" applyFill="0" applyBorder="0" applyAlignment="0" applyProtection="0"/>
    <xf numFmtId="0" fontId="93" fillId="0" borderId="0"/>
    <xf numFmtId="43" fontId="9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7" fillId="0" borderId="0"/>
    <xf numFmtId="0" fontId="17" fillId="0" borderId="0"/>
    <xf numFmtId="0" fontId="17" fillId="0" borderId="0"/>
    <xf numFmtId="0" fontId="3" fillId="0" borderId="0"/>
    <xf numFmtId="0" fontId="17" fillId="0" borderId="0"/>
    <xf numFmtId="0" fontId="17" fillId="0" borderId="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17" fillId="0" borderId="0"/>
    <xf numFmtId="0" fontId="3" fillId="0" borderId="0"/>
    <xf numFmtId="43" fontId="3" fillId="0" borderId="0" applyFont="0" applyFill="0" applyBorder="0" applyAlignment="0" applyProtection="0"/>
    <xf numFmtId="0" fontId="17" fillId="0" borderId="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17" fillId="0" borderId="0"/>
    <xf numFmtId="43" fontId="15"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8" fillId="0" borderId="0"/>
    <xf numFmtId="43" fontId="28"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5"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5" fillId="0" borderId="0" applyNumberFormat="0" applyFill="0" applyBorder="0" applyAlignment="0" applyProtection="0"/>
    <xf numFmtId="0" fontId="28" fillId="0" borderId="0"/>
    <xf numFmtId="0" fontId="2" fillId="0" borderId="0"/>
    <xf numFmtId="0" fontId="2" fillId="0" borderId="0"/>
    <xf numFmtId="43" fontId="14" fillId="0" borderId="0" applyFont="0" applyFill="0" applyBorder="0" applyAlignment="0" applyProtection="0"/>
    <xf numFmtId="44" fontId="28" fillId="0" borderId="0" applyFont="0" applyFill="0" applyBorder="0" applyAlignment="0" applyProtection="0"/>
    <xf numFmtId="0" fontId="1" fillId="0" borderId="0"/>
    <xf numFmtId="43" fontId="1" fillId="0" borderId="0" applyFont="0" applyFill="0" applyBorder="0" applyAlignment="0" applyProtection="0"/>
  </cellStyleXfs>
  <cellXfs count="475">
    <xf numFmtId="0" fontId="0" fillId="0" borderId="0" xfId="0"/>
    <xf numFmtId="0" fontId="14" fillId="0" borderId="0" xfId="0" applyFont="1"/>
    <xf numFmtId="0" fontId="16" fillId="0" borderId="0" xfId="0" applyFont="1"/>
    <xf numFmtId="0" fontId="14" fillId="0" borderId="0" xfId="0" applyFont="1" applyAlignment="1">
      <alignment horizontal="center"/>
    </xf>
    <xf numFmtId="0" fontId="14" fillId="0" borderId="0" xfId="0" applyFont="1" applyAlignment="1">
      <alignment horizontal="left"/>
    </xf>
    <xf numFmtId="0" fontId="30" fillId="0" borderId="0" xfId="0" applyFont="1"/>
    <xf numFmtId="49" fontId="0" fillId="0" borderId="0" xfId="0" applyNumberFormat="1"/>
    <xf numFmtId="43" fontId="0" fillId="0" borderId="0" xfId="1" applyFont="1"/>
    <xf numFmtId="49" fontId="0" fillId="0" borderId="0" xfId="0" applyNumberFormat="1" applyAlignment="1">
      <alignment vertical="center"/>
    </xf>
    <xf numFmtId="165" fontId="36" fillId="0" borderId="0" xfId="1" applyNumberFormat="1" applyFont="1" applyBorder="1" applyAlignment="1">
      <alignment horizontal="center"/>
    </xf>
    <xf numFmtId="165" fontId="37" fillId="0" borderId="0" xfId="1" applyNumberFormat="1" applyFont="1" applyBorder="1"/>
    <xf numFmtId="165" fontId="40" fillId="0" borderId="0" xfId="1" applyNumberFormat="1" applyFont="1" applyBorder="1"/>
    <xf numFmtId="165" fontId="37" fillId="4" borderId="0" xfId="1" applyNumberFormat="1" applyFont="1" applyFill="1" applyBorder="1"/>
    <xf numFmtId="165" fontId="37" fillId="0" borderId="0" xfId="1" applyNumberFormat="1" applyFont="1" applyFill="1" applyBorder="1"/>
    <xf numFmtId="165" fontId="40" fillId="0" borderId="0" xfId="1" applyNumberFormat="1" applyFont="1" applyFill="1" applyBorder="1"/>
    <xf numFmtId="165" fontId="40" fillId="4" borderId="0" xfId="1" applyNumberFormat="1" applyFont="1" applyFill="1" applyBorder="1"/>
    <xf numFmtId="165" fontId="39" fillId="3" borderId="0" xfId="1" applyNumberFormat="1" applyFont="1" applyFill="1" applyBorder="1" applyAlignment="1"/>
    <xf numFmtId="165" fontId="37" fillId="5" borderId="0" xfId="1" applyNumberFormat="1" applyFont="1" applyFill="1" applyBorder="1"/>
    <xf numFmtId="165" fontId="39" fillId="5" borderId="0" xfId="1" applyNumberFormat="1" applyFont="1" applyFill="1" applyBorder="1" applyAlignment="1"/>
    <xf numFmtId="43" fontId="0" fillId="0" borderId="0" xfId="3" applyFont="1" applyFill="1"/>
    <xf numFmtId="43" fontId="37" fillId="0" borderId="0" xfId="1" applyFont="1" applyBorder="1"/>
    <xf numFmtId="43" fontId="0" fillId="0" borderId="0" xfId="30" applyFont="1"/>
    <xf numFmtId="165" fontId="37" fillId="0" borderId="0" xfId="1" applyNumberFormat="1" applyFont="1" applyFill="1" applyBorder="1" applyAlignment="1">
      <alignment horizontal="center"/>
    </xf>
    <xf numFmtId="14" fontId="0" fillId="0" borderId="0" xfId="0" applyNumberFormat="1"/>
    <xf numFmtId="164" fontId="94" fillId="0" borderId="1" xfId="0" applyNumberFormat="1" applyFont="1" applyBorder="1" applyAlignment="1">
      <alignment horizontal="center" wrapText="1"/>
    </xf>
    <xf numFmtId="165" fontId="94" fillId="0" borderId="1" xfId="1" applyNumberFormat="1" applyFont="1" applyBorder="1" applyAlignment="1">
      <alignment horizontal="center" wrapText="1"/>
    </xf>
    <xf numFmtId="43" fontId="94" fillId="0" borderId="1" xfId="1" applyFont="1" applyBorder="1" applyAlignment="1">
      <alignment horizontal="center" wrapText="1"/>
    </xf>
    <xf numFmtId="0" fontId="94" fillId="0" borderId="0" xfId="0" applyFont="1" applyAlignment="1">
      <alignment horizontal="center"/>
    </xf>
    <xf numFmtId="0" fontId="94" fillId="0" borderId="0" xfId="0" applyFont="1"/>
    <xf numFmtId="0" fontId="95" fillId="0" borderId="0" xfId="0" applyFont="1" applyAlignment="1">
      <alignment horizontal="center"/>
    </xf>
    <xf numFmtId="166" fontId="94" fillId="0" borderId="0" xfId="0" applyNumberFormat="1" applyFont="1" applyAlignment="1">
      <alignment horizontal="center"/>
    </xf>
    <xf numFmtId="165" fontId="94" fillId="0" borderId="0" xfId="0" applyNumberFormat="1" applyFont="1"/>
    <xf numFmtId="43" fontId="94" fillId="0" borderId="0" xfId="1" applyFont="1"/>
    <xf numFmtId="49" fontId="96" fillId="2" borderId="2" xfId="0" applyNumberFormat="1" applyFont="1" applyFill="1" applyBorder="1" applyAlignment="1">
      <alignment horizontal="left" vertical="center"/>
    </xf>
    <xf numFmtId="49" fontId="96" fillId="2" borderId="2" xfId="0" applyNumberFormat="1" applyFont="1" applyFill="1" applyBorder="1" applyAlignment="1">
      <alignment horizontal="center" vertical="center"/>
    </xf>
    <xf numFmtId="49" fontId="96" fillId="2" borderId="2" xfId="0" applyNumberFormat="1" applyFont="1" applyFill="1" applyBorder="1" applyAlignment="1">
      <alignment horizontal="center" vertical="center" wrapText="1"/>
    </xf>
    <xf numFmtId="49" fontId="96" fillId="2" borderId="2" xfId="0" quotePrefix="1" applyNumberFormat="1" applyFont="1" applyFill="1" applyBorder="1" applyAlignment="1">
      <alignment horizontal="center" vertical="center" wrapText="1"/>
    </xf>
    <xf numFmtId="1" fontId="0" fillId="0" borderId="0" xfId="0" applyNumberFormat="1"/>
    <xf numFmtId="1" fontId="0" fillId="0" borderId="0" xfId="0" applyNumberFormat="1" applyAlignment="1">
      <alignment vertical="center"/>
    </xf>
    <xf numFmtId="165" fontId="94" fillId="0" borderId="0" xfId="1" applyNumberFormat="1" applyFont="1" applyAlignment="1">
      <alignment horizontal="left"/>
    </xf>
    <xf numFmtId="0" fontId="37" fillId="0" borderId="0" xfId="0" applyFont="1" applyAlignment="1">
      <alignment vertical="center"/>
    </xf>
    <xf numFmtId="49" fontId="97" fillId="2" borderId="2" xfId="0" applyNumberFormat="1" applyFont="1" applyFill="1" applyBorder="1" applyAlignment="1">
      <alignment horizontal="left" vertical="center"/>
    </xf>
    <xf numFmtId="0" fontId="37" fillId="0" borderId="0" xfId="0" quotePrefix="1" applyFont="1" applyAlignment="1">
      <alignment vertical="center"/>
    </xf>
    <xf numFmtId="43" fontId="94" fillId="0" borderId="0" xfId="1" applyFont="1" applyFill="1"/>
    <xf numFmtId="0" fontId="96" fillId="2" borderId="2" xfId="0" applyFont="1" applyFill="1" applyBorder="1" applyAlignment="1">
      <alignment horizontal="center" vertical="center"/>
    </xf>
    <xf numFmtId="0" fontId="0" fillId="0" borderId="0" xfId="0" applyAlignment="1">
      <alignment vertical="center"/>
    </xf>
    <xf numFmtId="14" fontId="0" fillId="0" borderId="0" xfId="0" applyNumberFormat="1" applyAlignment="1">
      <alignment vertical="center"/>
    </xf>
    <xf numFmtId="0" fontId="14" fillId="0" borderId="0" xfId="0" applyFont="1" applyAlignment="1" applyProtection="1">
      <alignment horizontal="center" vertical="center" wrapText="1"/>
      <protection locked="0"/>
    </xf>
    <xf numFmtId="0" fontId="0" fillId="0" borderId="0" xfId="0" applyAlignment="1">
      <alignment vertical="center" wrapText="1"/>
    </xf>
    <xf numFmtId="22" fontId="0" fillId="0" borderId="0" xfId="0" applyNumberFormat="1" applyAlignment="1">
      <alignment vertical="center"/>
    </xf>
    <xf numFmtId="0" fontId="101" fillId="0" borderId="0" xfId="0" applyFont="1"/>
    <xf numFmtId="22" fontId="0" fillId="0" borderId="0" xfId="0" applyNumberFormat="1"/>
    <xf numFmtId="14" fontId="96" fillId="2" borderId="2" xfId="0" applyNumberFormat="1" applyFont="1" applyFill="1" applyBorder="1" applyAlignment="1">
      <alignment horizontal="center" vertical="center"/>
    </xf>
    <xf numFmtId="43" fontId="102" fillId="0" borderId="0" xfId="1" applyFont="1" applyFill="1" applyBorder="1"/>
    <xf numFmtId="14" fontId="0" fillId="0" borderId="0" xfId="0" applyNumberFormat="1" applyAlignment="1">
      <alignment vertical="center" wrapText="1"/>
    </xf>
    <xf numFmtId="0" fontId="98" fillId="0" borderId="0" xfId="0" applyFont="1"/>
    <xf numFmtId="0" fontId="99" fillId="0" borderId="0" xfId="0" applyFont="1"/>
    <xf numFmtId="43" fontId="94" fillId="0" borderId="0" xfId="1" applyFont="1" applyAlignment="1">
      <alignment horizontal="right"/>
    </xf>
    <xf numFmtId="43" fontId="103" fillId="0" borderId="0" xfId="90" applyFont="1"/>
    <xf numFmtId="0" fontId="37" fillId="0" borderId="0" xfId="0" applyFont="1"/>
    <xf numFmtId="0" fontId="37" fillId="0" borderId="0" xfId="0" applyFont="1" applyAlignment="1">
      <alignment horizontal="center" vertical="center"/>
    </xf>
    <xf numFmtId="43" fontId="37" fillId="0" borderId="0" xfId="0" applyNumberFormat="1" applyFont="1"/>
    <xf numFmtId="0" fontId="37" fillId="0" borderId="0" xfId="0" applyFont="1" applyAlignment="1">
      <alignment horizontal="center"/>
    </xf>
    <xf numFmtId="0" fontId="37" fillId="0" borderId="0" xfId="0" applyFont="1" applyAlignment="1">
      <alignment horizontal="left"/>
    </xf>
    <xf numFmtId="43" fontId="37" fillId="0" borderId="0" xfId="0" applyNumberFormat="1" applyFont="1" applyAlignment="1">
      <alignment horizontal="center" vertical="center"/>
    </xf>
    <xf numFmtId="0" fontId="43" fillId="0" borderId="0" xfId="0" applyFont="1"/>
    <xf numFmtId="0" fontId="39" fillId="5" borderId="0" xfId="0" applyFont="1" applyFill="1"/>
    <xf numFmtId="0" fontId="39" fillId="5" borderId="0" xfId="0" applyFont="1" applyFill="1" applyAlignment="1">
      <alignment horizontal="center" vertical="center"/>
    </xf>
    <xf numFmtId="43" fontId="39" fillId="5" borderId="0" xfId="0" applyNumberFormat="1" applyFont="1" applyFill="1"/>
    <xf numFmtId="0" fontId="39" fillId="5" borderId="0" xfId="0" applyFont="1" applyFill="1" applyAlignment="1">
      <alignment horizontal="left"/>
    </xf>
    <xf numFmtId="0" fontId="37" fillId="5" borderId="0" xfId="0" applyFont="1" applyFill="1"/>
    <xf numFmtId="0" fontId="37" fillId="5" borderId="0" xfId="0" applyFont="1" applyFill="1" applyAlignment="1">
      <alignment horizontal="center" vertical="center"/>
    </xf>
    <xf numFmtId="43" fontId="37" fillId="5" borderId="0" xfId="0" applyNumberFormat="1" applyFont="1" applyFill="1"/>
    <xf numFmtId="0" fontId="37" fillId="5" borderId="0" xfId="0" applyFont="1" applyFill="1" applyAlignment="1">
      <alignment horizontal="center"/>
    </xf>
    <xf numFmtId="0" fontId="37" fillId="5" borderId="0" xfId="0" applyFont="1" applyFill="1" applyAlignment="1">
      <alignment horizontal="left"/>
    </xf>
    <xf numFmtId="14" fontId="37" fillId="0" borderId="0" xfId="0" applyNumberFormat="1" applyFont="1" applyAlignment="1">
      <alignment horizontal="center" vertical="center"/>
    </xf>
    <xf numFmtId="49" fontId="37" fillId="0" borderId="0" xfId="0" applyNumberFormat="1" applyFont="1"/>
    <xf numFmtId="0" fontId="40" fillId="0" borderId="0" xfId="0" applyFont="1"/>
    <xf numFmtId="0" fontId="40" fillId="0" borderId="0" xfId="0" applyFont="1" applyAlignment="1">
      <alignment horizontal="center"/>
    </xf>
    <xf numFmtId="0" fontId="41" fillId="0" borderId="0" xfId="0" applyFont="1" applyAlignment="1">
      <alignment horizontal="left"/>
    </xf>
    <xf numFmtId="0" fontId="38" fillId="5" borderId="0" xfId="0" applyFont="1" applyFill="1" applyAlignment="1">
      <alignment horizontal="left"/>
    </xf>
    <xf numFmtId="0" fontId="37" fillId="0" borderId="0" xfId="0" quotePrefix="1" applyFont="1"/>
    <xf numFmtId="0" fontId="38" fillId="0" borderId="0" xfId="0" applyFont="1" applyAlignment="1">
      <alignment horizontal="left"/>
    </xf>
    <xf numFmtId="3" fontId="37" fillId="0" borderId="0" xfId="0" quotePrefix="1" applyNumberFormat="1" applyFont="1"/>
    <xf numFmtId="49" fontId="37" fillId="0" borderId="0" xfId="0" quotePrefix="1" applyNumberFormat="1" applyFont="1" applyAlignment="1">
      <alignment horizontal="left"/>
    </xf>
    <xf numFmtId="49" fontId="37" fillId="0" borderId="0" xfId="0" applyNumberFormat="1" applyFont="1" applyAlignment="1">
      <alignment horizontal="left" vertical="center"/>
    </xf>
    <xf numFmtId="0" fontId="41" fillId="0" borderId="0" xfId="0" applyFont="1"/>
    <xf numFmtId="49" fontId="37" fillId="0" borderId="0" xfId="0" quotePrefix="1" applyNumberFormat="1" applyFont="1"/>
    <xf numFmtId="14" fontId="37" fillId="0" borderId="0" xfId="0" applyNumberFormat="1" applyFont="1" applyAlignment="1">
      <alignment horizontal="left" vertical="center"/>
    </xf>
    <xf numFmtId="14" fontId="37" fillId="0" borderId="0" xfId="0" quotePrefix="1" applyNumberFormat="1" applyFont="1" applyAlignment="1">
      <alignment horizontal="center" vertical="center"/>
    </xf>
    <xf numFmtId="14" fontId="37" fillId="5" borderId="0" xfId="0" applyNumberFormat="1" applyFont="1" applyFill="1"/>
    <xf numFmtId="14" fontId="37" fillId="0" borderId="0" xfId="0" applyNumberFormat="1" applyFont="1"/>
    <xf numFmtId="14" fontId="37" fillId="0" borderId="0" xfId="0" applyNumberFormat="1" applyFont="1" applyAlignment="1">
      <alignment horizontal="center"/>
    </xf>
    <xf numFmtId="49" fontId="37" fillId="0" borderId="0" xfId="0" quotePrefix="1" applyNumberFormat="1" applyFont="1" applyAlignment="1">
      <alignment horizontal="left" vertical="center"/>
    </xf>
    <xf numFmtId="39" fontId="37" fillId="0" borderId="0" xfId="0" applyNumberFormat="1" applyFont="1"/>
    <xf numFmtId="0" fontId="39" fillId="0" borderId="0" xfId="0" applyFont="1" applyAlignment="1">
      <alignment horizontal="center"/>
    </xf>
    <xf numFmtId="0" fontId="39" fillId="0" borderId="0" xfId="0" applyFont="1" applyAlignment="1">
      <alignment horizontal="center" vertical="center"/>
    </xf>
    <xf numFmtId="43" fontId="39" fillId="0" borderId="0" xfId="0" applyNumberFormat="1" applyFont="1" applyAlignment="1">
      <alignment horizontal="center"/>
    </xf>
    <xf numFmtId="0" fontId="39" fillId="0" borderId="0" xfId="0" applyFont="1" applyAlignment="1">
      <alignment horizontal="left"/>
    </xf>
    <xf numFmtId="0" fontId="39" fillId="0" borderId="0" xfId="0" applyFont="1"/>
    <xf numFmtId="0" fontId="39" fillId="3" borderId="0" xfId="0" applyFont="1" applyFill="1"/>
    <xf numFmtId="0" fontId="39" fillId="3" borderId="0" xfId="0" applyFont="1" applyFill="1" applyAlignment="1">
      <alignment horizontal="center" vertical="center"/>
    </xf>
    <xf numFmtId="43" fontId="39" fillId="3" borderId="0" xfId="0" applyNumberFormat="1" applyFont="1" applyFill="1"/>
    <xf numFmtId="0" fontId="39" fillId="3" borderId="0" xfId="0" applyFont="1" applyFill="1" applyAlignment="1">
      <alignment horizontal="left"/>
    </xf>
    <xf numFmtId="0" fontId="40" fillId="0" borderId="0" xfId="0" applyFont="1" applyAlignment="1">
      <alignment horizontal="center" vertical="center"/>
    </xf>
    <xf numFmtId="0" fontId="37" fillId="4" borderId="0" xfId="0" applyFont="1" applyFill="1"/>
    <xf numFmtId="0" fontId="37" fillId="4" borderId="0" xfId="0" applyFont="1" applyFill="1" applyAlignment="1">
      <alignment horizontal="center" vertical="center"/>
    </xf>
    <xf numFmtId="43" fontId="37" fillId="4" borderId="0" xfId="0" applyNumberFormat="1" applyFont="1" applyFill="1"/>
    <xf numFmtId="0" fontId="40" fillId="4" borderId="0" xfId="0" applyFont="1" applyFill="1" applyAlignment="1">
      <alignment horizontal="center" vertical="center"/>
    </xf>
    <xf numFmtId="0" fontId="37" fillId="4" borderId="0" xfId="0" applyFont="1" applyFill="1" applyAlignment="1">
      <alignment horizontal="center"/>
    </xf>
    <xf numFmtId="0" fontId="40" fillId="4" borderId="0" xfId="0" applyFont="1" applyFill="1" applyAlignment="1">
      <alignment horizontal="center"/>
    </xf>
    <xf numFmtId="0" fontId="37" fillId="4" borderId="0" xfId="0" applyFont="1" applyFill="1" applyAlignment="1">
      <alignment horizontal="left"/>
    </xf>
    <xf numFmtId="0" fontId="41" fillId="4" borderId="0" xfId="0" applyFont="1" applyFill="1"/>
    <xf numFmtId="0" fontId="42" fillId="0" borderId="0" xfId="0" applyFont="1" applyAlignment="1">
      <alignment horizontal="left"/>
    </xf>
    <xf numFmtId="0" fontId="30" fillId="0" borderId="0" xfId="0" applyFont="1" applyAlignment="1">
      <alignment horizontal="center"/>
    </xf>
    <xf numFmtId="0" fontId="38" fillId="4" borderId="0" xfId="0" applyFont="1" applyFill="1"/>
    <xf numFmtId="0" fontId="38" fillId="0" borderId="0" xfId="0" applyFont="1" applyAlignment="1">
      <alignment horizontal="center" vertical="center"/>
    </xf>
    <xf numFmtId="0" fontId="38" fillId="0" borderId="0" xfId="0" applyFont="1" applyAlignment="1">
      <alignment horizontal="center" vertical="center" wrapText="1"/>
    </xf>
    <xf numFmtId="165" fontId="37" fillId="0" borderId="0" xfId="0" applyNumberFormat="1" applyFont="1"/>
    <xf numFmtId="14" fontId="40" fillId="0" borderId="0" xfId="0" applyNumberFormat="1" applyFont="1" applyAlignment="1">
      <alignment horizontal="center" vertical="center"/>
    </xf>
    <xf numFmtId="0" fontId="38" fillId="4" borderId="0" xfId="0" applyFont="1" applyFill="1" applyAlignment="1">
      <alignment horizontal="center" vertical="center"/>
    </xf>
    <xf numFmtId="0" fontId="38" fillId="4" borderId="0" xfId="0" applyFont="1" applyFill="1" applyAlignment="1">
      <alignment horizontal="left"/>
    </xf>
    <xf numFmtId="0" fontId="38" fillId="0" borderId="0" xfId="0" applyFont="1"/>
    <xf numFmtId="43" fontId="37" fillId="0" borderId="0" xfId="1" applyFont="1" applyFill="1" applyBorder="1"/>
    <xf numFmtId="14" fontId="37" fillId="4" borderId="0" xfId="0" applyNumberFormat="1" applyFont="1" applyFill="1" applyAlignment="1">
      <alignment horizontal="center" vertical="center"/>
    </xf>
    <xf numFmtId="43" fontId="38" fillId="0" borderId="0" xfId="0" applyNumberFormat="1" applyFont="1"/>
    <xf numFmtId="0" fontId="36" fillId="0" borderId="0" xfId="0" applyFont="1" applyAlignment="1">
      <alignment horizontal="center" vertical="center"/>
    </xf>
    <xf numFmtId="43" fontId="36" fillId="0" borderId="0" xfId="0" applyNumberFormat="1" applyFont="1" applyAlignment="1">
      <alignment horizontal="center"/>
    </xf>
    <xf numFmtId="0" fontId="36" fillId="0" borderId="0" xfId="0" applyFont="1" applyAlignment="1">
      <alignment horizontal="left"/>
    </xf>
    <xf numFmtId="0" fontId="0" fillId="0" borderId="0" xfId="0" quotePrefix="1" applyAlignment="1">
      <alignment vertical="center"/>
    </xf>
    <xf numFmtId="44" fontId="96" fillId="2" borderId="2" xfId="0" applyNumberFormat="1" applyFont="1" applyFill="1" applyBorder="1" applyAlignment="1">
      <alignment horizontal="center" vertical="center"/>
    </xf>
    <xf numFmtId="44" fontId="0" fillId="0" borderId="0" xfId="0" applyNumberFormat="1"/>
    <xf numFmtId="44" fontId="0" fillId="0" borderId="0" xfId="90" applyNumberFormat="1" applyFont="1" applyFill="1" applyAlignment="1">
      <alignment vertical="center"/>
    </xf>
    <xf numFmtId="44" fontId="30" fillId="0" borderId="3" xfId="0" applyNumberFormat="1" applyFont="1" applyBorder="1"/>
    <xf numFmtId="44" fontId="0" fillId="0" borderId="0" xfId="90" applyNumberFormat="1" applyFont="1" applyAlignment="1">
      <alignment vertical="center"/>
    </xf>
    <xf numFmtId="44" fontId="0" fillId="0" borderId="1" xfId="90" applyNumberFormat="1" applyFont="1" applyBorder="1" applyAlignment="1">
      <alignment vertical="center"/>
    </xf>
    <xf numFmtId="44" fontId="30" fillId="0" borderId="0" xfId="0" applyNumberFormat="1" applyFont="1"/>
    <xf numFmtId="44" fontId="30" fillId="0" borderId="3" xfId="1" applyNumberFormat="1" applyFont="1" applyBorder="1"/>
    <xf numFmtId="0" fontId="101" fillId="0" borderId="0" xfId="0" applyFont="1" applyAlignment="1">
      <alignment vertical="center"/>
    </xf>
    <xf numFmtId="165" fontId="94" fillId="0" borderId="0" xfId="1" applyNumberFormat="1" applyFont="1"/>
    <xf numFmtId="43" fontId="94" fillId="0" borderId="0" xfId="90" applyFont="1"/>
    <xf numFmtId="14" fontId="30" fillId="0" borderId="0" xfId="0" applyNumberFormat="1" applyFont="1"/>
    <xf numFmtId="0" fontId="102" fillId="0" borderId="0" xfId="0" applyFont="1"/>
    <xf numFmtId="4" fontId="102" fillId="0" borderId="0" xfId="0" applyNumberFormat="1" applyFont="1"/>
    <xf numFmtId="4" fontId="0" fillId="0" borderId="0" xfId="0" applyNumberFormat="1" applyAlignment="1">
      <alignment vertical="center"/>
    </xf>
    <xf numFmtId="4" fontId="101" fillId="0" borderId="0" xfId="0" applyNumberFormat="1" applyFont="1" applyAlignment="1">
      <alignment vertical="center"/>
    </xf>
    <xf numFmtId="0" fontId="104" fillId="0" borderId="0" xfId="0" applyFont="1"/>
    <xf numFmtId="4" fontId="101" fillId="0" borderId="0" xfId="0" applyNumberFormat="1" applyFont="1"/>
    <xf numFmtId="0" fontId="105" fillId="0" borderId="0" xfId="0" applyFont="1" applyAlignment="1">
      <alignment vertical="center"/>
    </xf>
    <xf numFmtId="0" fontId="0" fillId="0" borderId="0" xfId="0" applyAlignment="1">
      <alignment horizontal="center" vertical="center"/>
    </xf>
    <xf numFmtId="22" fontId="0" fillId="0" borderId="0" xfId="0" applyNumberFormat="1" applyAlignment="1">
      <alignment horizontal="center" vertical="center"/>
    </xf>
    <xf numFmtId="0" fontId="0" fillId="0" borderId="0" xfId="0" applyAlignment="1">
      <alignment wrapText="1"/>
    </xf>
    <xf numFmtId="0" fontId="99" fillId="0" borderId="0" xfId="0" applyFont="1" applyAlignment="1">
      <alignment vertical="center"/>
    </xf>
    <xf numFmtId="43" fontId="0" fillId="0" borderId="0" xfId="90" applyFont="1" applyFill="1" applyAlignment="1">
      <alignment vertical="center"/>
    </xf>
    <xf numFmtId="43" fontId="0" fillId="0" borderId="0" xfId="1" applyFont="1" applyFill="1"/>
    <xf numFmtId="0" fontId="0" fillId="0" borderId="0" xfId="0" pivotButton="1"/>
    <xf numFmtId="167" fontId="0" fillId="0" borderId="0" xfId="208" applyNumberFormat="1" applyFont="1"/>
    <xf numFmtId="165" fontId="0" fillId="0" borderId="0" xfId="1" applyNumberFormat="1" applyFont="1"/>
    <xf numFmtId="165" fontId="0" fillId="0" borderId="0" xfId="0" applyNumberFormat="1"/>
    <xf numFmtId="0" fontId="99" fillId="0" borderId="0" xfId="0" applyFont="1" applyAlignment="1">
      <alignment horizontal="left" vertical="center"/>
    </xf>
    <xf numFmtId="1" fontId="0" fillId="0" borderId="0" xfId="0" applyNumberForma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4" fillId="0" borderId="0" xfId="0" applyFont="1" applyAlignment="1" applyProtection="1">
      <alignment horizontal="left" vertical="center" wrapText="1"/>
      <protection locked="0"/>
    </xf>
    <xf numFmtId="44" fontId="0" fillId="0" borderId="0" xfId="0" applyNumberFormat="1" applyAlignment="1">
      <alignment horizontal="left" vertical="center"/>
    </xf>
    <xf numFmtId="0" fontId="0" fillId="0" borderId="0" xfId="0" applyAlignment="1">
      <alignment horizontal="left" vertical="center" wrapText="1"/>
    </xf>
    <xf numFmtId="22" fontId="0" fillId="0" borderId="0" xfId="0" applyNumberFormat="1" applyAlignment="1">
      <alignment horizontal="left" vertical="center"/>
    </xf>
    <xf numFmtId="164" fontId="94" fillId="0" borderId="5" xfId="0" applyNumberFormat="1" applyFont="1" applyBorder="1" applyAlignment="1">
      <alignment horizontal="center" wrapText="1"/>
    </xf>
    <xf numFmtId="43" fontId="94" fillId="0" borderId="6" xfId="1" applyFont="1" applyBorder="1" applyAlignment="1">
      <alignment horizontal="center" wrapText="1"/>
    </xf>
    <xf numFmtId="0" fontId="94" fillId="0" borderId="7" xfId="0" applyFont="1" applyBorder="1"/>
    <xf numFmtId="165" fontId="94" fillId="0" borderId="7" xfId="1" applyNumberFormat="1" applyFont="1" applyBorder="1"/>
    <xf numFmtId="167" fontId="94" fillId="0" borderId="8" xfId="208" applyNumberFormat="1" applyFont="1" applyBorder="1"/>
    <xf numFmtId="166" fontId="94" fillId="0" borderId="9" xfId="0" applyNumberFormat="1" applyFont="1" applyBorder="1" applyAlignment="1">
      <alignment horizontal="center"/>
    </xf>
    <xf numFmtId="43" fontId="94" fillId="0" borderId="0" xfId="1" applyFont="1" applyBorder="1"/>
    <xf numFmtId="43" fontId="94" fillId="0" borderId="0" xfId="1" applyFont="1" applyBorder="1" applyAlignment="1">
      <alignment horizontal="left"/>
    </xf>
    <xf numFmtId="165" fontId="0" fillId="0" borderId="0" xfId="1" applyNumberFormat="1" applyFont="1" applyBorder="1"/>
    <xf numFmtId="167" fontId="0" fillId="0" borderId="10" xfId="208" applyNumberFormat="1" applyFont="1" applyBorder="1"/>
    <xf numFmtId="0" fontId="0" fillId="0" borderId="9" xfId="0" applyBorder="1"/>
    <xf numFmtId="0" fontId="0" fillId="0" borderId="11" xfId="0" applyBorder="1"/>
    <xf numFmtId="43" fontId="0" fillId="0" borderId="12" xfId="1" applyFont="1" applyBorder="1"/>
    <xf numFmtId="0" fontId="0" fillId="0" borderId="12" xfId="0" applyBorder="1"/>
    <xf numFmtId="165" fontId="0" fillId="0" borderId="12" xfId="1" applyNumberFormat="1" applyFont="1" applyBorder="1"/>
    <xf numFmtId="167" fontId="0" fillId="0" borderId="13" xfId="208" applyNumberFormat="1" applyFont="1" applyBorder="1"/>
    <xf numFmtId="0" fontId="107" fillId="0" borderId="4" xfId="0" applyFont="1"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4" fontId="108" fillId="0" borderId="0" xfId="0" applyNumberFormat="1" applyFont="1" applyAlignment="1">
      <alignment vertical="top" shrinkToFit="1"/>
    </xf>
    <xf numFmtId="0" fontId="109" fillId="0" borderId="0" xfId="0" applyFont="1" applyAlignment="1">
      <alignment vertical="top" wrapText="1"/>
    </xf>
    <xf numFmtId="39" fontId="108" fillId="0" borderId="0" xfId="0" applyNumberFormat="1" applyFont="1" applyAlignment="1">
      <alignment vertical="top" shrinkToFit="1"/>
    </xf>
    <xf numFmtId="2" fontId="108" fillId="0" borderId="0" xfId="0" applyNumberFormat="1" applyFont="1" applyAlignment="1">
      <alignment vertical="top" shrinkToFit="1"/>
    </xf>
    <xf numFmtId="0" fontId="0" fillId="0" borderId="0" xfId="0" applyAlignment="1">
      <alignment horizontal="left"/>
    </xf>
    <xf numFmtId="0" fontId="94" fillId="0" borderId="0" xfId="0" applyFont="1" applyAlignment="1">
      <alignment horizontal="left"/>
    </xf>
    <xf numFmtId="0" fontId="110" fillId="0" borderId="16" xfId="0" applyFont="1" applyBorder="1"/>
    <xf numFmtId="43" fontId="0" fillId="0" borderId="8" xfId="1" applyFont="1" applyBorder="1"/>
    <xf numFmtId="43" fontId="0" fillId="0" borderId="10" xfId="1" applyFont="1" applyBorder="1"/>
    <xf numFmtId="0" fontId="94" fillId="0" borderId="9" xfId="0" applyFont="1" applyBorder="1"/>
    <xf numFmtId="0" fontId="100" fillId="0" borderId="9" xfId="0" applyFont="1" applyBorder="1" applyAlignment="1">
      <alignment vertical="top" wrapText="1"/>
    </xf>
    <xf numFmtId="0" fontId="110" fillId="0" borderId="9" xfId="0" applyFont="1" applyBorder="1"/>
    <xf numFmtId="0" fontId="30" fillId="0" borderId="17" xfId="0" applyFont="1" applyBorder="1"/>
    <xf numFmtId="0" fontId="0" fillId="7" borderId="17" xfId="0" applyFill="1" applyBorder="1"/>
    <xf numFmtId="0" fontId="111" fillId="0" borderId="9" xfId="0" applyFont="1" applyBorder="1"/>
    <xf numFmtId="3" fontId="0" fillId="7" borderId="18" xfId="1" applyNumberFormat="1" applyFont="1" applyFill="1" applyBorder="1"/>
    <xf numFmtId="3" fontId="112" fillId="0" borderId="10" xfId="1" applyNumberFormat="1" applyFont="1" applyFill="1" applyBorder="1"/>
    <xf numFmtId="3" fontId="0" fillId="6" borderId="18" xfId="1" applyNumberFormat="1" applyFont="1" applyFill="1" applyBorder="1"/>
    <xf numFmtId="0" fontId="114" fillId="0" borderId="0" xfId="0" applyFont="1" applyAlignment="1">
      <alignment vertical="center"/>
    </xf>
    <xf numFmtId="0" fontId="37" fillId="0" borderId="20" xfId="0" applyFont="1" applyBorder="1" applyAlignment="1">
      <alignment horizontal="left" vertical="center" indent="1"/>
    </xf>
    <xf numFmtId="165" fontId="0" fillId="0" borderId="20" xfId="1" applyNumberFormat="1" applyFont="1" applyBorder="1"/>
    <xf numFmtId="43" fontId="0" fillId="0" borderId="20" xfId="1" applyFont="1" applyBorder="1"/>
    <xf numFmtId="0" fontId="116" fillId="7" borderId="24" xfId="0" applyFont="1" applyFill="1" applyBorder="1" applyAlignment="1">
      <alignment horizontal="center" vertical="center" wrapText="1"/>
    </xf>
    <xf numFmtId="165" fontId="0" fillId="0" borderId="10" xfId="0" applyNumberFormat="1" applyBorder="1"/>
    <xf numFmtId="0" fontId="0" fillId="0" borderId="24" xfId="0" applyBorder="1"/>
    <xf numFmtId="0" fontId="0" fillId="0" borderId="25" xfId="0" applyBorder="1" applyAlignment="1">
      <alignment horizontal="right"/>
    </xf>
    <xf numFmtId="165" fontId="0" fillId="0" borderId="26" xfId="0" applyNumberFormat="1" applyBorder="1"/>
    <xf numFmtId="165" fontId="0" fillId="0" borderId="21" xfId="0" applyNumberFormat="1" applyBorder="1"/>
    <xf numFmtId="165" fontId="0" fillId="0" borderId="23" xfId="0" applyNumberFormat="1" applyBorder="1"/>
    <xf numFmtId="165" fontId="0" fillId="0" borderId="22" xfId="0" applyNumberFormat="1" applyBorder="1"/>
    <xf numFmtId="0" fontId="0" fillId="0" borderId="4" xfId="0" pivotButton="1" applyBorder="1"/>
    <xf numFmtId="165" fontId="0" fillId="0" borderId="4" xfId="0" applyNumberFormat="1" applyBorder="1"/>
    <xf numFmtId="167" fontId="0" fillId="0" borderId="4" xfId="0" applyNumberFormat="1" applyBorder="1"/>
    <xf numFmtId="43" fontId="0" fillId="0" borderId="0" xfId="0" applyNumberFormat="1"/>
    <xf numFmtId="165" fontId="116" fillId="7" borderId="24" xfId="1" applyNumberFormat="1" applyFont="1" applyFill="1" applyBorder="1" applyAlignment="1">
      <alignment horizontal="center" vertical="center" wrapText="1"/>
    </xf>
    <xf numFmtId="165" fontId="0" fillId="0" borderId="0" xfId="2" applyNumberFormat="1" applyFont="1" applyBorder="1" applyAlignment="1">
      <alignment horizontal="right" wrapText="1"/>
    </xf>
    <xf numFmtId="166" fontId="0" fillId="0" borderId="11" xfId="0" applyNumberFormat="1" applyBorder="1"/>
    <xf numFmtId="37" fontId="0" fillId="0" borderId="0" xfId="0" applyNumberFormat="1"/>
    <xf numFmtId="37" fontId="94" fillId="0" borderId="0" xfId="0" applyNumberFormat="1" applyFont="1"/>
    <xf numFmtId="44" fontId="0" fillId="0" borderId="1" xfId="0" applyNumberFormat="1" applyBorder="1"/>
    <xf numFmtId="1" fontId="0" fillId="0" borderId="0" xfId="0" applyNumberFormat="1" applyAlignment="1">
      <alignment horizontal="center" vertical="center"/>
    </xf>
    <xf numFmtId="14" fontId="0" fillId="0" borderId="0" xfId="0" applyNumberFormat="1" applyAlignment="1">
      <alignment horizontal="center" vertical="center"/>
    </xf>
    <xf numFmtId="44" fontId="0" fillId="0" borderId="0" xfId="90" applyNumberFormat="1" applyFont="1" applyAlignment="1">
      <alignment horizontal="center" vertical="center"/>
    </xf>
    <xf numFmtId="167" fontId="94" fillId="0" borderId="0" xfId="0" applyNumberFormat="1" applyFont="1"/>
    <xf numFmtId="43" fontId="0" fillId="0" borderId="0" xfId="1" applyFont="1" applyAlignment="1">
      <alignment wrapText="1"/>
    </xf>
    <xf numFmtId="43" fontId="0" fillId="0" borderId="0" xfId="1" applyFont="1" applyAlignment="1">
      <alignment horizontal="center"/>
    </xf>
    <xf numFmtId="44" fontId="0" fillId="0" borderId="0" xfId="90" applyNumberFormat="1" applyFont="1" applyFill="1" applyAlignment="1">
      <alignment horizontal="center" vertical="center"/>
    </xf>
    <xf numFmtId="0" fontId="0" fillId="0" borderId="0" xfId="0" quotePrefix="1" applyAlignment="1">
      <alignment wrapText="1"/>
    </xf>
    <xf numFmtId="167" fontId="0" fillId="0" borderId="0" xfId="0" applyNumberFormat="1" applyAlignment="1">
      <alignment vertical="center"/>
    </xf>
    <xf numFmtId="3" fontId="0" fillId="0" borderId="0" xfId="208" applyNumberFormat="1" applyFont="1"/>
    <xf numFmtId="168" fontId="0" fillId="0" borderId="20" xfId="1" applyNumberFormat="1" applyFont="1" applyBorder="1"/>
    <xf numFmtId="4" fontId="0" fillId="0" borderId="0" xfId="0" applyNumberFormat="1"/>
    <xf numFmtId="14" fontId="37" fillId="0" borderId="0" xfId="0" quotePrefix="1" applyNumberFormat="1" applyFont="1" applyAlignment="1">
      <alignment horizontal="left"/>
    </xf>
    <xf numFmtId="0" fontId="0" fillId="0" borderId="16" xfId="0" pivotButton="1" applyBorder="1"/>
    <xf numFmtId="166" fontId="0" fillId="0" borderId="9" xfId="0" applyNumberFormat="1" applyBorder="1"/>
    <xf numFmtId="49" fontId="0" fillId="0" borderId="0" xfId="0" applyNumberForma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8" fontId="0" fillId="0" borderId="0" xfId="0" applyNumberFormat="1"/>
    <xf numFmtId="0" fontId="120" fillId="9" borderId="0" xfId="0" applyFont="1" applyFill="1"/>
    <xf numFmtId="0" fontId="0" fillId="0" borderId="0" xfId="0" quotePrefix="1" applyAlignment="1">
      <alignment horizontal="center" vertical="center"/>
    </xf>
    <xf numFmtId="43" fontId="112" fillId="0" borderId="10" xfId="1" applyFont="1" applyFill="1" applyBorder="1"/>
    <xf numFmtId="0" fontId="115" fillId="12" borderId="0" xfId="0" applyFont="1" applyFill="1"/>
    <xf numFmtId="0" fontId="120" fillId="12" borderId="0" xfId="0" applyFont="1" applyFill="1"/>
    <xf numFmtId="0" fontId="115" fillId="11" borderId="0" xfId="0" applyFont="1" applyFill="1"/>
    <xf numFmtId="0" fontId="121" fillId="11" borderId="0" xfId="0" applyFont="1" applyFill="1" applyAlignment="1">
      <alignment vertical="center"/>
    </xf>
    <xf numFmtId="0" fontId="122" fillId="11" borderId="0" xfId="0" applyFont="1" applyFill="1" applyAlignment="1">
      <alignment horizontal="center" vertical="center"/>
    </xf>
    <xf numFmtId="0" fontId="120" fillId="11" borderId="0" xfId="0" applyFont="1" applyFill="1"/>
    <xf numFmtId="0" fontId="120" fillId="7" borderId="9" xfId="0" applyFont="1" applyFill="1" applyBorder="1"/>
    <xf numFmtId="0" fontId="120" fillId="7" borderId="0" xfId="0" applyFont="1" applyFill="1"/>
    <xf numFmtId="0" fontId="120" fillId="7" borderId="10" xfId="0" applyFont="1" applyFill="1" applyBorder="1"/>
    <xf numFmtId="0" fontId="127" fillId="7" borderId="0" xfId="0" applyFont="1" applyFill="1"/>
    <xf numFmtId="0" fontId="128" fillId="7" borderId="0" xfId="0" applyFont="1" applyFill="1"/>
    <xf numFmtId="165" fontId="126" fillId="7" borderId="0" xfId="1" applyNumberFormat="1" applyFont="1" applyFill="1" applyBorder="1" applyAlignment="1">
      <alignment horizontal="center"/>
    </xf>
    <xf numFmtId="0" fontId="118" fillId="7" borderId="9" xfId="0" applyFont="1" applyFill="1" applyBorder="1"/>
    <xf numFmtId="165" fontId="120" fillId="7" borderId="0" xfId="1" applyNumberFormat="1" applyFont="1" applyFill="1" applyBorder="1" applyAlignment="1">
      <alignment horizontal="center"/>
    </xf>
    <xf numFmtId="0" fontId="119" fillId="7" borderId="0" xfId="0" applyFont="1" applyFill="1" applyAlignment="1">
      <alignment vertical="center" readingOrder="1"/>
    </xf>
    <xf numFmtId="0" fontId="120" fillId="7" borderId="12" xfId="0" applyFont="1" applyFill="1" applyBorder="1"/>
    <xf numFmtId="0" fontId="120" fillId="7" borderId="13" xfId="0" applyFont="1" applyFill="1" applyBorder="1"/>
    <xf numFmtId="0" fontId="120" fillId="7" borderId="32" xfId="0" applyFont="1" applyFill="1" applyBorder="1"/>
    <xf numFmtId="0" fontId="123" fillId="7" borderId="30" xfId="0" applyFont="1" applyFill="1" applyBorder="1" applyAlignment="1">
      <alignment vertical="center"/>
    </xf>
    <xf numFmtId="0" fontId="123" fillId="7" borderId="33" xfId="0" applyFont="1" applyFill="1" applyBorder="1" applyAlignment="1">
      <alignment vertical="center"/>
    </xf>
    <xf numFmtId="0" fontId="123" fillId="7" borderId="0" xfId="0" applyFont="1" applyFill="1" applyAlignment="1">
      <alignment vertical="center"/>
    </xf>
    <xf numFmtId="0" fontId="123" fillId="7" borderId="10" xfId="0" applyFont="1" applyFill="1" applyBorder="1" applyAlignment="1">
      <alignment vertical="center"/>
    </xf>
    <xf numFmtId="0" fontId="124" fillId="7" borderId="0" xfId="0" applyFont="1" applyFill="1" applyAlignment="1">
      <alignment horizontal="center" vertical="center"/>
    </xf>
    <xf numFmtId="0" fontId="124" fillId="7" borderId="10" xfId="0" applyFont="1" applyFill="1" applyBorder="1" applyAlignment="1">
      <alignment horizontal="center" vertical="center"/>
    </xf>
    <xf numFmtId="5" fontId="128" fillId="7" borderId="0" xfId="208" applyNumberFormat="1" applyFont="1" applyFill="1" applyBorder="1" applyAlignment="1">
      <alignment horizontal="right"/>
    </xf>
    <xf numFmtId="43" fontId="126" fillId="10" borderId="8" xfId="1" applyFont="1" applyFill="1" applyBorder="1"/>
    <xf numFmtId="0" fontId="126" fillId="10" borderId="9" xfId="0" applyFont="1" applyFill="1" applyBorder="1"/>
    <xf numFmtId="0" fontId="127" fillId="10" borderId="10" xfId="0" applyFont="1" applyFill="1" applyBorder="1"/>
    <xf numFmtId="0" fontId="126" fillId="10" borderId="0" xfId="0" applyFont="1" applyFill="1"/>
    <xf numFmtId="0" fontId="126" fillId="10" borderId="10" xfId="0" applyFont="1" applyFill="1" applyBorder="1"/>
    <xf numFmtId="0" fontId="126" fillId="10" borderId="27" xfId="0" applyFont="1" applyFill="1" applyBorder="1"/>
    <xf numFmtId="0" fontId="126" fillId="10" borderId="28" xfId="0" applyFont="1" applyFill="1" applyBorder="1"/>
    <xf numFmtId="0" fontId="127" fillId="10" borderId="27" xfId="0" applyFont="1" applyFill="1" applyBorder="1"/>
    <xf numFmtId="0" fontId="127" fillId="10" borderId="28" xfId="0" applyFont="1" applyFill="1" applyBorder="1"/>
    <xf numFmtId="0" fontId="127" fillId="10" borderId="29" xfId="0" applyFont="1" applyFill="1" applyBorder="1"/>
    <xf numFmtId="165" fontId="126" fillId="10" borderId="10" xfId="1" applyNumberFormat="1" applyFont="1" applyFill="1" applyBorder="1" applyAlignment="1">
      <alignment horizontal="center"/>
    </xf>
    <xf numFmtId="165" fontId="126" fillId="10" borderId="0" xfId="1" applyNumberFormat="1" applyFont="1" applyFill="1" applyBorder="1" applyAlignment="1">
      <alignment horizontal="center"/>
    </xf>
    <xf numFmtId="165" fontId="126" fillId="10" borderId="9" xfId="1" applyNumberFormat="1" applyFont="1" applyFill="1" applyBorder="1" applyAlignment="1">
      <alignment horizontal="center"/>
    </xf>
    <xf numFmtId="165" fontId="126" fillId="10" borderId="13" xfId="1" applyNumberFormat="1" applyFont="1" applyFill="1" applyBorder="1" applyAlignment="1">
      <alignment horizontal="center"/>
    </xf>
    <xf numFmtId="165" fontId="126" fillId="10" borderId="12" xfId="1" applyNumberFormat="1" applyFont="1" applyFill="1" applyBorder="1" applyAlignment="1">
      <alignment horizontal="center"/>
    </xf>
    <xf numFmtId="165" fontId="126" fillId="10" borderId="11" xfId="1" applyNumberFormat="1" applyFont="1" applyFill="1" applyBorder="1" applyAlignment="1">
      <alignment horizontal="center"/>
    </xf>
    <xf numFmtId="165" fontId="125" fillId="10" borderId="17" xfId="208" applyNumberFormat="1" applyFont="1" applyFill="1" applyBorder="1" applyAlignment="1">
      <alignment vertical="center"/>
    </xf>
    <xf numFmtId="5" fontId="125" fillId="10" borderId="19" xfId="208" applyNumberFormat="1" applyFont="1" applyFill="1" applyBorder="1" applyAlignment="1">
      <alignment vertical="center"/>
    </xf>
    <xf numFmtId="5" fontId="125" fillId="10" borderId="18" xfId="208" applyNumberFormat="1" applyFont="1" applyFill="1" applyBorder="1" applyAlignment="1">
      <alignment vertical="center"/>
    </xf>
    <xf numFmtId="0" fontId="128" fillId="11" borderId="17" xfId="0" applyFont="1" applyFill="1" applyBorder="1"/>
    <xf numFmtId="0" fontId="128" fillId="11" borderId="4" xfId="0" applyFont="1" applyFill="1" applyBorder="1"/>
    <xf numFmtId="0" fontId="128" fillId="11" borderId="18" xfId="0" applyFont="1" applyFill="1" applyBorder="1" applyAlignment="1">
      <alignment horizontal="center"/>
    </xf>
    <xf numFmtId="5" fontId="130" fillId="11" borderId="18" xfId="208" applyNumberFormat="1" applyFont="1" applyFill="1" applyBorder="1" applyAlignment="1">
      <alignment horizontal="center"/>
    </xf>
    <xf numFmtId="0" fontId="129" fillId="10" borderId="9" xfId="0" applyFont="1" applyFill="1" applyBorder="1"/>
    <xf numFmtId="0" fontId="129" fillId="10" borderId="10" xfId="0" applyFont="1" applyFill="1" applyBorder="1"/>
    <xf numFmtId="0" fontId="134" fillId="10" borderId="9" xfId="0" applyFont="1" applyFill="1" applyBorder="1"/>
    <xf numFmtId="0" fontId="134" fillId="10" borderId="10" xfId="0" applyFont="1" applyFill="1" applyBorder="1"/>
    <xf numFmtId="43" fontId="132" fillId="10" borderId="10" xfId="1" applyFont="1" applyFill="1" applyBorder="1"/>
    <xf numFmtId="0" fontId="134" fillId="10" borderId="16" xfId="0" applyFont="1" applyFill="1" applyBorder="1"/>
    <xf numFmtId="43" fontId="132" fillId="10" borderId="7" xfId="1" applyFont="1" applyFill="1" applyBorder="1"/>
    <xf numFmtId="0" fontId="126" fillId="10" borderId="29" xfId="0" applyFont="1" applyFill="1" applyBorder="1"/>
    <xf numFmtId="0" fontId="118" fillId="11" borderId="19" xfId="0" applyFont="1" applyFill="1" applyBorder="1"/>
    <xf numFmtId="0" fontId="137" fillId="13" borderId="0" xfId="0" applyFont="1" applyFill="1" applyAlignment="1">
      <alignment horizontal="left" vertical="center" wrapText="1"/>
    </xf>
    <xf numFmtId="0" fontId="120" fillId="7" borderId="30" xfId="0" applyFont="1" applyFill="1" applyBorder="1"/>
    <xf numFmtId="0" fontId="134" fillId="10" borderId="0" xfId="0" applyFont="1" applyFill="1"/>
    <xf numFmtId="0" fontId="132" fillId="10" borderId="0" xfId="0" applyFont="1" applyFill="1"/>
    <xf numFmtId="0" fontId="132" fillId="10" borderId="0" xfId="0" applyFont="1" applyFill="1" applyAlignment="1">
      <alignment vertical="top" wrapText="1"/>
    </xf>
    <xf numFmtId="0" fontId="129" fillId="10" borderId="0" xfId="0" applyFont="1" applyFill="1"/>
    <xf numFmtId="0" fontId="134" fillId="10" borderId="12" xfId="0" applyFont="1" applyFill="1" applyBorder="1"/>
    <xf numFmtId="0" fontId="131" fillId="11" borderId="19" xfId="0" applyFont="1" applyFill="1" applyBorder="1"/>
    <xf numFmtId="0" fontId="118" fillId="7" borderId="0" xfId="0" applyFont="1" applyFill="1"/>
    <xf numFmtId="0" fontId="121" fillId="12" borderId="0" xfId="0" applyFont="1" applyFill="1" applyAlignment="1">
      <alignment vertical="center"/>
    </xf>
    <xf numFmtId="0" fontId="122" fillId="12" borderId="0" xfId="0" applyFont="1" applyFill="1" applyAlignment="1">
      <alignment horizontal="center" vertical="center"/>
    </xf>
    <xf numFmtId="0" fontId="137" fillId="13" borderId="7" xfId="0" applyFont="1" applyFill="1" applyBorder="1" applyAlignment="1">
      <alignment horizontal="left" vertical="center" wrapText="1"/>
    </xf>
    <xf numFmtId="0" fontId="131" fillId="11" borderId="19" xfId="0" applyFont="1" applyFill="1" applyBorder="1" applyAlignment="1">
      <alignment vertical="center"/>
    </xf>
    <xf numFmtId="0" fontId="139" fillId="11" borderId="17" xfId="0" applyFont="1" applyFill="1" applyBorder="1" applyAlignment="1">
      <alignment vertical="center"/>
    </xf>
    <xf numFmtId="168" fontId="139" fillId="11" borderId="18" xfId="0" applyNumberFormat="1" applyFont="1" applyFill="1" applyBorder="1"/>
    <xf numFmtId="168" fontId="139" fillId="11" borderId="18" xfId="0" applyNumberFormat="1" applyFont="1" applyFill="1" applyBorder="1" applyAlignment="1">
      <alignment vertical="center"/>
    </xf>
    <xf numFmtId="168" fontId="140" fillId="11" borderId="10" xfId="208" applyNumberFormat="1" applyFont="1" applyFill="1" applyBorder="1" applyAlignment="1">
      <alignment horizontal="right"/>
    </xf>
    <xf numFmtId="3" fontId="140" fillId="11" borderId="10" xfId="208" applyNumberFormat="1" applyFont="1" applyFill="1" applyBorder="1" applyAlignment="1">
      <alignment horizontal="right"/>
    </xf>
    <xf numFmtId="168" fontId="140" fillId="11" borderId="10" xfId="1" applyNumberFormat="1" applyFont="1" applyFill="1" applyBorder="1" applyAlignment="1">
      <alignment horizontal="right"/>
    </xf>
    <xf numFmtId="0" fontId="140" fillId="10" borderId="9" xfId="0" applyFont="1" applyFill="1" applyBorder="1"/>
    <xf numFmtId="0" fontId="140" fillId="10" borderId="9" xfId="0" applyFont="1" applyFill="1" applyBorder="1" applyAlignment="1">
      <alignment vertical="top" wrapText="1"/>
    </xf>
    <xf numFmtId="6" fontId="140" fillId="10" borderId="10" xfId="208" applyNumberFormat="1" applyFont="1" applyFill="1" applyBorder="1"/>
    <xf numFmtId="38" fontId="140" fillId="10" borderId="10" xfId="1" applyNumberFormat="1" applyFont="1" applyFill="1" applyBorder="1"/>
    <xf numFmtId="38" fontId="140" fillId="10" borderId="10" xfId="0" applyNumberFormat="1" applyFont="1" applyFill="1" applyBorder="1" applyAlignment="1">
      <alignment vertical="top" shrinkToFit="1"/>
    </xf>
    <xf numFmtId="38" fontId="140" fillId="10" borderId="10" xfId="0" applyNumberFormat="1" applyFont="1" applyFill="1" applyBorder="1" applyAlignment="1">
      <alignment vertical="center" shrinkToFit="1"/>
    </xf>
    <xf numFmtId="0" fontId="141" fillId="10" borderId="10" xfId="0" applyFont="1" applyFill="1" applyBorder="1"/>
    <xf numFmtId="0" fontId="140" fillId="10" borderId="9" xfId="0" applyFont="1" applyFill="1" applyBorder="1" applyAlignment="1">
      <alignment vertical="center"/>
    </xf>
    <xf numFmtId="0" fontId="140" fillId="10" borderId="9" xfId="0" applyFont="1" applyFill="1" applyBorder="1" applyAlignment="1">
      <alignment horizontal="left" vertical="center"/>
    </xf>
    <xf numFmtId="6" fontId="140" fillId="10" borderId="0" xfId="208" applyNumberFormat="1" applyFont="1" applyFill="1" applyBorder="1" applyAlignment="1">
      <alignment vertical="center" shrinkToFit="1"/>
    </xf>
    <xf numFmtId="38" fontId="140" fillId="10" borderId="0" xfId="0" applyNumberFormat="1" applyFont="1" applyFill="1" applyAlignment="1">
      <alignment vertical="center" shrinkToFit="1"/>
    </xf>
    <xf numFmtId="0" fontId="139" fillId="10" borderId="9" xfId="0" applyFont="1" applyFill="1" applyBorder="1"/>
    <xf numFmtId="0" fontId="139" fillId="10" borderId="11" xfId="0" applyFont="1" applyFill="1" applyBorder="1"/>
    <xf numFmtId="165" fontId="140" fillId="10" borderId="10" xfId="1" applyNumberFormat="1" applyFont="1" applyFill="1" applyBorder="1" applyAlignment="1">
      <alignment horizontal="center"/>
    </xf>
    <xf numFmtId="165" fontId="140" fillId="10" borderId="13" xfId="1" applyNumberFormat="1" applyFont="1" applyFill="1" applyBorder="1" applyAlignment="1">
      <alignment horizontal="center"/>
    </xf>
    <xf numFmtId="165" fontId="139" fillId="10" borderId="18" xfId="208" applyNumberFormat="1" applyFont="1" applyFill="1" applyBorder="1" applyAlignment="1">
      <alignment vertical="center"/>
    </xf>
    <xf numFmtId="0" fontId="139" fillId="10" borderId="19" xfId="0" applyFont="1" applyFill="1" applyBorder="1" applyAlignment="1">
      <alignment vertical="center"/>
    </xf>
    <xf numFmtId="0" fontId="139" fillId="10" borderId="17" xfId="0" applyFont="1" applyFill="1" applyBorder="1" applyAlignment="1">
      <alignment vertical="center"/>
    </xf>
    <xf numFmtId="0" fontId="140" fillId="0" borderId="34" xfId="0" applyFont="1" applyBorder="1" applyAlignment="1">
      <alignment horizontal="center"/>
    </xf>
    <xf numFmtId="171" fontId="139" fillId="11" borderId="18" xfId="0" applyNumberFormat="1" applyFont="1" applyFill="1" applyBorder="1" applyAlignment="1">
      <alignment horizontal="right" vertical="center"/>
    </xf>
    <xf numFmtId="0" fontId="139" fillId="0" borderId="17" xfId="0" applyFont="1" applyBorder="1" applyAlignment="1">
      <alignment horizontal="left" vertical="center"/>
    </xf>
    <xf numFmtId="168" fontId="139" fillId="0" borderId="19" xfId="1" applyNumberFormat="1" applyFont="1" applyFill="1" applyBorder="1" applyAlignment="1">
      <alignment horizontal="right" vertical="center"/>
    </xf>
    <xf numFmtId="168" fontId="139" fillId="0" borderId="18" xfId="1" applyNumberFormat="1" applyFont="1" applyFill="1" applyBorder="1" applyAlignment="1">
      <alignment horizontal="right" vertical="center"/>
    </xf>
    <xf numFmtId="0" fontId="140" fillId="0" borderId="9" xfId="0" applyFont="1" applyBorder="1" applyAlignment="1">
      <alignment horizontal="left"/>
    </xf>
    <xf numFmtId="168" fontId="140" fillId="0" borderId="0" xfId="1" applyNumberFormat="1" applyFont="1" applyFill="1" applyBorder="1" applyAlignment="1">
      <alignment horizontal="right"/>
    </xf>
    <xf numFmtId="168" fontId="140" fillId="0" borderId="10" xfId="1" applyNumberFormat="1" applyFont="1" applyFill="1" applyBorder="1" applyAlignment="1">
      <alignment horizontal="right"/>
    </xf>
    <xf numFmtId="165" fontId="140" fillId="0" borderId="0" xfId="1" applyNumberFormat="1" applyFont="1" applyFill="1" applyBorder="1" applyAlignment="1">
      <alignment horizontal="left"/>
    </xf>
    <xf numFmtId="165" fontId="140" fillId="0" borderId="10" xfId="1" applyNumberFormat="1" applyFont="1" applyFill="1" applyBorder="1" applyAlignment="1">
      <alignment horizontal="right"/>
    </xf>
    <xf numFmtId="0" fontId="139" fillId="0" borderId="36" xfId="0" applyFont="1" applyBorder="1" applyAlignment="1">
      <alignment horizontal="center" vertical="center" wrapText="1"/>
    </xf>
    <xf numFmtId="0" fontId="139" fillId="0" borderId="37" xfId="0" applyFont="1" applyBorder="1" applyAlignment="1">
      <alignment horizontal="center"/>
    </xf>
    <xf numFmtId="168" fontId="139" fillId="11" borderId="18" xfId="1" applyNumberFormat="1" applyFont="1" applyFill="1" applyBorder="1" applyAlignment="1">
      <alignment horizontal="center"/>
    </xf>
    <xf numFmtId="0" fontId="139" fillId="0" borderId="19" xfId="0" applyFont="1" applyBorder="1" applyAlignment="1">
      <alignment horizontal="right" vertical="center"/>
    </xf>
    <xf numFmtId="0" fontId="139" fillId="0" borderId="18" xfId="0" applyFont="1" applyBorder="1" applyAlignment="1">
      <alignment horizontal="right" vertical="center"/>
    </xf>
    <xf numFmtId="0" fontId="139" fillId="7" borderId="9" xfId="0" applyFont="1" applyFill="1" applyBorder="1" applyAlignment="1">
      <alignment vertical="center"/>
    </xf>
    <xf numFmtId="0" fontId="131" fillId="7" borderId="0" xfId="0" applyFont="1" applyFill="1" applyAlignment="1">
      <alignment vertical="center"/>
    </xf>
    <xf numFmtId="168" fontId="139" fillId="7" borderId="0" xfId="0" applyNumberFormat="1" applyFont="1" applyFill="1" applyAlignment="1">
      <alignment vertical="center"/>
    </xf>
    <xf numFmtId="0" fontId="139" fillId="7" borderId="0" xfId="0" applyFont="1" applyFill="1" applyAlignment="1">
      <alignment vertical="center"/>
    </xf>
    <xf numFmtId="171" fontId="139" fillId="7" borderId="0" xfId="0" applyNumberFormat="1" applyFont="1" applyFill="1" applyAlignment="1">
      <alignment horizontal="right" vertical="center"/>
    </xf>
    <xf numFmtId="0" fontId="139" fillId="7" borderId="0" xfId="0" applyFont="1" applyFill="1" applyAlignment="1">
      <alignment horizontal="left" vertical="center"/>
    </xf>
    <xf numFmtId="168" fontId="139" fillId="7" borderId="0" xfId="1" applyNumberFormat="1" applyFont="1" applyFill="1" applyBorder="1" applyAlignment="1">
      <alignment horizontal="right" vertical="center"/>
    </xf>
    <xf numFmtId="168" fontId="139" fillId="7" borderId="10" xfId="1" applyNumberFormat="1" applyFont="1" applyFill="1" applyBorder="1" applyAlignment="1">
      <alignment horizontal="right" vertical="center"/>
    </xf>
    <xf numFmtId="43" fontId="30" fillId="0" borderId="17" xfId="1" applyFont="1" applyBorder="1"/>
    <xf numFmtId="0" fontId="30" fillId="0" borderId="19" xfId="0" applyFont="1" applyBorder="1"/>
    <xf numFmtId="0" fontId="30" fillId="0" borderId="18" xfId="0" applyFont="1" applyBorder="1"/>
    <xf numFmtId="0" fontId="0" fillId="0" borderId="19" xfId="0" applyBorder="1"/>
    <xf numFmtId="0" fontId="0" fillId="0" borderId="18" xfId="0" applyBorder="1"/>
    <xf numFmtId="0" fontId="0" fillId="0" borderId="0" xfId="1" applyNumberFormat="1" applyFont="1" applyBorder="1" applyAlignment="1">
      <alignment horizontal="center"/>
    </xf>
    <xf numFmtId="43" fontId="0" fillId="0" borderId="9" xfId="1" applyFont="1" applyBorder="1" applyAlignment="1">
      <alignment horizontal="left"/>
    </xf>
    <xf numFmtId="0" fontId="30" fillId="14" borderId="17" xfId="0" applyFont="1" applyFill="1" applyBorder="1" applyAlignment="1">
      <alignment horizontal="left" vertical="center"/>
    </xf>
    <xf numFmtId="167" fontId="30" fillId="14" borderId="19" xfId="0" applyNumberFormat="1" applyFont="1" applyFill="1" applyBorder="1" applyAlignment="1">
      <alignment vertical="center"/>
    </xf>
    <xf numFmtId="165" fontId="120" fillId="7" borderId="18" xfId="1" applyNumberFormat="1" applyFont="1" applyFill="1" applyBorder="1" applyAlignment="1">
      <alignment horizontal="center"/>
    </xf>
    <xf numFmtId="0" fontId="0" fillId="0" borderId="9" xfId="0" applyBorder="1" applyAlignment="1">
      <alignment horizontal="center" vertical="center" wrapText="1"/>
    </xf>
    <xf numFmtId="43" fontId="0" fillId="0" borderId="23" xfId="0" applyNumberFormat="1" applyBorder="1" applyAlignment="1">
      <alignment horizontal="center" vertical="center" wrapText="1"/>
    </xf>
    <xf numFmtId="43" fontId="0" fillId="0" borderId="22" xfId="0" applyNumberFormat="1" applyBorder="1" applyAlignment="1">
      <alignment horizontal="center" vertical="center" wrapText="1"/>
    </xf>
    <xf numFmtId="165" fontId="30" fillId="14" borderId="18" xfId="1" applyNumberFormat="1" applyFont="1" applyFill="1" applyBorder="1" applyAlignment="1">
      <alignment horizontal="left" vertical="center"/>
    </xf>
    <xf numFmtId="165" fontId="0" fillId="0" borderId="10" xfId="1" applyNumberFormat="1" applyFont="1" applyBorder="1"/>
    <xf numFmtId="0" fontId="106" fillId="8" borderId="17" xfId="0" quotePrefix="1" applyFont="1" applyFill="1" applyBorder="1" applyAlignment="1">
      <alignment horizontal="center" vertical="center" wrapText="1"/>
    </xf>
    <xf numFmtId="0" fontId="106" fillId="8" borderId="19" xfId="0" quotePrefix="1" applyFont="1" applyFill="1" applyBorder="1" applyAlignment="1">
      <alignment horizontal="center" vertical="center" wrapText="1"/>
    </xf>
    <xf numFmtId="0" fontId="106" fillId="8" borderId="18" xfId="0" quotePrefix="1" applyFont="1" applyFill="1" applyBorder="1" applyAlignment="1">
      <alignment horizontal="center" vertical="center" wrapText="1"/>
    </xf>
    <xf numFmtId="0" fontId="140" fillId="0" borderId="34" xfId="0" applyFont="1" applyBorder="1" applyAlignment="1">
      <alignment horizontal="left"/>
    </xf>
    <xf numFmtId="168" fontId="140" fillId="11" borderId="23" xfId="1" applyNumberFormat="1" applyFont="1" applyFill="1" applyBorder="1" applyAlignment="1">
      <alignment horizontal="right"/>
    </xf>
    <xf numFmtId="3" fontId="140" fillId="11" borderId="23" xfId="0" applyNumberFormat="1" applyFont="1" applyFill="1" applyBorder="1" applyAlignment="1">
      <alignment vertical="top" shrinkToFit="1"/>
    </xf>
    <xf numFmtId="0" fontId="140" fillId="11" borderId="10" xfId="0" applyFont="1" applyFill="1" applyBorder="1" applyAlignment="1">
      <alignment horizontal="center" vertical="top" shrinkToFit="1"/>
    </xf>
    <xf numFmtId="0" fontId="140" fillId="11" borderId="13" xfId="0" applyFont="1" applyFill="1" applyBorder="1" applyAlignment="1">
      <alignment horizontal="center" vertical="top" shrinkToFit="1"/>
    </xf>
    <xf numFmtId="0" fontId="139" fillId="11" borderId="17" xfId="0" applyFont="1" applyFill="1" applyBorder="1" applyAlignment="1">
      <alignment horizontal="left" vertical="center" readingOrder="1"/>
    </xf>
    <xf numFmtId="0" fontId="139" fillId="11" borderId="4" xfId="0" applyFont="1" applyFill="1" applyBorder="1" applyAlignment="1">
      <alignment horizontal="center" vertical="center" readingOrder="1"/>
    </xf>
    <xf numFmtId="0" fontId="139" fillId="11" borderId="18" xfId="0" applyFont="1" applyFill="1" applyBorder="1" applyAlignment="1">
      <alignment horizontal="center" vertical="center" readingOrder="1"/>
    </xf>
    <xf numFmtId="0" fontId="139" fillId="11" borderId="17" xfId="0" applyFont="1" applyFill="1" applyBorder="1"/>
    <xf numFmtId="14" fontId="0" fillId="0" borderId="0" xfId="1" applyNumberFormat="1" applyFont="1" applyAlignment="1">
      <alignment wrapText="1"/>
    </xf>
    <xf numFmtId="14" fontId="0" fillId="0" borderId="0" xfId="1" applyNumberFormat="1" applyFont="1"/>
    <xf numFmtId="0" fontId="1" fillId="0" borderId="0" xfId="209"/>
    <xf numFmtId="0" fontId="143" fillId="0" borderId="0" xfId="209" applyFont="1" applyAlignment="1">
      <alignment horizontal="center" wrapText="1"/>
    </xf>
    <xf numFmtId="43" fontId="0" fillId="0" borderId="0" xfId="210" applyFont="1"/>
    <xf numFmtId="43" fontId="143" fillId="0" borderId="0" xfId="210" applyFont="1" applyFill="1" applyBorder="1" applyAlignment="1" applyProtection="1">
      <alignment horizontal="right"/>
    </xf>
    <xf numFmtId="0" fontId="1" fillId="0" borderId="0" xfId="209" applyAlignment="1">
      <alignment horizontal="left"/>
    </xf>
    <xf numFmtId="14" fontId="0" fillId="0" borderId="0" xfId="210" applyNumberFormat="1" applyFont="1"/>
    <xf numFmtId="14" fontId="1" fillId="0" borderId="0" xfId="209" applyNumberFormat="1"/>
    <xf numFmtId="0" fontId="143" fillId="0" borderId="0" xfId="209" applyFont="1" applyAlignment="1">
      <alignment horizontal="right"/>
    </xf>
    <xf numFmtId="5" fontId="139" fillId="11" borderId="4" xfId="208" applyNumberFormat="1" applyFont="1" applyFill="1" applyBorder="1" applyAlignment="1">
      <alignment horizontal="right"/>
    </xf>
    <xf numFmtId="14" fontId="37" fillId="0" borderId="0" xfId="0" quotePrefix="1" applyNumberFormat="1" applyFont="1"/>
    <xf numFmtId="0" fontId="139" fillId="0" borderId="19" xfId="0" applyFont="1" applyFill="1" applyBorder="1" applyAlignment="1">
      <alignment horizontal="center"/>
    </xf>
    <xf numFmtId="0" fontId="132" fillId="0" borderId="0" xfId="0" applyFont="1" applyFill="1"/>
    <xf numFmtId="170" fontId="142" fillId="0" borderId="10" xfId="1" applyNumberFormat="1" applyFont="1" applyFill="1" applyBorder="1" applyAlignment="1">
      <alignment horizontal="right"/>
    </xf>
    <xf numFmtId="165" fontId="132" fillId="0" borderId="0" xfId="1" applyNumberFormat="1" applyFont="1" applyFill="1" applyBorder="1" applyAlignment="1">
      <alignment horizontal="center"/>
    </xf>
    <xf numFmtId="0" fontId="133" fillId="0" borderId="0" xfId="0" applyFont="1" applyFill="1" applyAlignment="1">
      <alignment vertical="center" readingOrder="1"/>
    </xf>
    <xf numFmtId="41" fontId="140" fillId="11" borderId="22" xfId="0" applyNumberFormat="1" applyFont="1" applyFill="1" applyBorder="1" applyAlignment="1">
      <alignment vertical="top" shrinkToFit="1"/>
    </xf>
    <xf numFmtId="43" fontId="0" fillId="0" borderId="0" xfId="2" applyNumberFormat="1" applyFont="1" applyBorder="1" applyAlignment="1">
      <alignment horizontal="right" wrapText="1"/>
    </xf>
    <xf numFmtId="43" fontId="0" fillId="0" borderId="0" xfId="1" applyNumberFormat="1" applyFont="1" applyBorder="1" applyAlignment="1">
      <alignment horizontal="right" wrapText="1"/>
    </xf>
    <xf numFmtId="43" fontId="94" fillId="0" borderId="0" xfId="0" applyNumberFormat="1" applyFont="1" applyAlignment="1">
      <alignment horizontal="left"/>
    </xf>
    <xf numFmtId="165" fontId="0" fillId="0" borderId="10" xfId="1" applyNumberFormat="1" applyFont="1" applyBorder="1" applyAlignment="1">
      <alignment horizontal="right"/>
    </xf>
    <xf numFmtId="43" fontId="116" fillId="7" borderId="24" xfId="1" applyNumberFormat="1" applyFont="1" applyFill="1" applyBorder="1" applyAlignment="1">
      <alignment horizontal="center" vertical="center" wrapText="1"/>
    </xf>
    <xf numFmtId="44" fontId="30" fillId="0" borderId="0" xfId="0" applyNumberFormat="1" applyFont="1" applyBorder="1"/>
    <xf numFmtId="0" fontId="120" fillId="15" borderId="9" xfId="0" applyFont="1" applyFill="1" applyBorder="1"/>
    <xf numFmtId="0" fontId="120" fillId="15" borderId="0" xfId="0" applyFont="1" applyFill="1"/>
    <xf numFmtId="0" fontId="120" fillId="15" borderId="10" xfId="0" applyFont="1" applyFill="1" applyBorder="1"/>
    <xf numFmtId="43" fontId="94" fillId="0" borderId="0" xfId="0" applyNumberFormat="1" applyFont="1"/>
    <xf numFmtId="4" fontId="94" fillId="0" borderId="0" xfId="0" applyNumberFormat="1" applyFont="1"/>
    <xf numFmtId="165" fontId="39" fillId="0" borderId="0" xfId="1" applyNumberFormat="1" applyFont="1" applyFill="1" applyBorder="1" applyAlignment="1">
      <alignment horizontal="center"/>
    </xf>
    <xf numFmtId="0" fontId="36" fillId="0" borderId="0" xfId="0" applyFont="1" applyAlignment="1">
      <alignment horizontal="center"/>
    </xf>
    <xf numFmtId="0" fontId="39" fillId="3" borderId="0" xfId="0" applyFont="1" applyFill="1" applyAlignment="1">
      <alignment horizontal="center"/>
    </xf>
    <xf numFmtId="0" fontId="39" fillId="5" borderId="0" xfId="0" applyFont="1" applyFill="1" applyAlignment="1">
      <alignment horizontal="center"/>
    </xf>
    <xf numFmtId="0" fontId="140" fillId="11" borderId="16" xfId="0" applyFont="1" applyFill="1" applyBorder="1" applyAlignment="1">
      <alignment horizontal="left" wrapText="1"/>
    </xf>
    <xf numFmtId="0" fontId="140" fillId="11" borderId="7" xfId="0" applyFont="1" applyFill="1" applyBorder="1" applyAlignment="1">
      <alignment horizontal="left" wrapText="1"/>
    </xf>
    <xf numFmtId="0" fontId="140" fillId="11" borderId="9" xfId="0" applyFont="1" applyFill="1" applyBorder="1" applyAlignment="1">
      <alignment horizontal="left" wrapText="1"/>
    </xf>
    <xf numFmtId="0" fontId="140" fillId="11" borderId="0" xfId="0" applyFont="1" applyFill="1" applyAlignment="1">
      <alignment horizontal="left" wrapText="1"/>
    </xf>
    <xf numFmtId="0" fontId="140" fillId="11" borderId="0" xfId="0" applyFont="1" applyFill="1" applyBorder="1" applyAlignment="1">
      <alignment horizontal="left" wrapText="1"/>
    </xf>
    <xf numFmtId="0" fontId="138" fillId="7" borderId="9" xfId="0" applyFont="1" applyFill="1" applyBorder="1" applyAlignment="1">
      <alignment horizontal="left" wrapText="1"/>
    </xf>
    <xf numFmtId="0" fontId="138" fillId="7" borderId="0" xfId="0" applyFont="1" applyFill="1" applyAlignment="1">
      <alignment horizontal="left" wrapText="1"/>
    </xf>
    <xf numFmtId="0" fontId="138" fillId="7" borderId="11" xfId="0" applyFont="1" applyFill="1" applyBorder="1" applyAlignment="1">
      <alignment horizontal="left" wrapText="1"/>
    </xf>
    <xf numFmtId="0" fontId="138" fillId="7" borderId="12" xfId="0" applyFont="1" applyFill="1" applyBorder="1" applyAlignment="1">
      <alignment horizontal="left" wrapText="1"/>
    </xf>
    <xf numFmtId="0" fontId="146" fillId="15" borderId="16" xfId="0" applyFont="1" applyFill="1" applyBorder="1" applyAlignment="1">
      <alignment horizontal="left" vertical="center"/>
    </xf>
    <xf numFmtId="0" fontId="146" fillId="15" borderId="7" xfId="0" applyFont="1" applyFill="1" applyBorder="1" applyAlignment="1">
      <alignment horizontal="left" vertical="center"/>
    </xf>
    <xf numFmtId="0" fontId="146" fillId="15" borderId="8" xfId="0" applyFont="1" applyFill="1" applyBorder="1" applyAlignment="1">
      <alignment horizontal="left" vertical="center"/>
    </xf>
    <xf numFmtId="0" fontId="146" fillId="15" borderId="11" xfId="0" applyFont="1" applyFill="1" applyBorder="1" applyAlignment="1">
      <alignment horizontal="left" vertical="center"/>
    </xf>
    <xf numFmtId="0" fontId="146" fillId="15" borderId="12" xfId="0" applyFont="1" applyFill="1" applyBorder="1" applyAlignment="1">
      <alignment horizontal="left" vertical="center"/>
    </xf>
    <xf numFmtId="0" fontId="146" fillId="15" borderId="13" xfId="0" applyFont="1" applyFill="1" applyBorder="1" applyAlignment="1">
      <alignment horizontal="left" vertical="center"/>
    </xf>
    <xf numFmtId="0" fontId="146" fillId="15" borderId="16" xfId="0" applyFont="1" applyFill="1" applyBorder="1" applyAlignment="1">
      <alignment horizontal="center" vertical="center"/>
    </xf>
    <xf numFmtId="0" fontId="146" fillId="15" borderId="7" xfId="0" applyFont="1" applyFill="1" applyBorder="1" applyAlignment="1">
      <alignment horizontal="center" vertical="center"/>
    </xf>
    <xf numFmtId="0" fontId="146" fillId="15" borderId="8" xfId="0" applyFont="1" applyFill="1" applyBorder="1" applyAlignment="1">
      <alignment horizontal="center" vertical="center"/>
    </xf>
    <xf numFmtId="0" fontId="146" fillId="15" borderId="11" xfId="0" applyFont="1" applyFill="1" applyBorder="1" applyAlignment="1">
      <alignment horizontal="center" vertical="center"/>
    </xf>
    <xf numFmtId="0" fontId="146" fillId="15" borderId="12" xfId="0" applyFont="1" applyFill="1" applyBorder="1" applyAlignment="1">
      <alignment horizontal="center" vertical="center"/>
    </xf>
    <xf numFmtId="0" fontId="146" fillId="15" borderId="13" xfId="0" applyFont="1" applyFill="1" applyBorder="1" applyAlignment="1">
      <alignment horizontal="center" vertical="center"/>
    </xf>
    <xf numFmtId="0" fontId="137" fillId="13" borderId="16" xfId="0" applyFont="1" applyFill="1" applyBorder="1" applyAlignment="1">
      <alignment horizontal="center" vertical="center" wrapText="1"/>
    </xf>
    <xf numFmtId="0" fontId="137" fillId="13" borderId="9" xfId="0" applyFont="1" applyFill="1" applyBorder="1" applyAlignment="1">
      <alignment horizontal="center" vertical="center" wrapText="1"/>
    </xf>
    <xf numFmtId="0" fontId="146" fillId="15" borderId="16" xfId="0" applyFont="1" applyFill="1" applyBorder="1" applyAlignment="1">
      <alignment vertical="center"/>
    </xf>
    <xf numFmtId="0" fontId="146" fillId="15" borderId="7" xfId="0" applyFont="1" applyFill="1" applyBorder="1" applyAlignment="1">
      <alignment vertical="center"/>
    </xf>
    <xf numFmtId="0" fontId="146" fillId="15" borderId="8" xfId="0" applyFont="1" applyFill="1" applyBorder="1" applyAlignment="1">
      <alignment vertical="center"/>
    </xf>
    <xf numFmtId="0" fontId="146" fillId="15" borderId="11" xfId="0" applyFont="1" applyFill="1" applyBorder="1" applyAlignment="1">
      <alignment vertical="center"/>
    </xf>
    <xf numFmtId="0" fontId="146" fillId="15" borderId="12" xfId="0" applyFont="1" applyFill="1" applyBorder="1" applyAlignment="1">
      <alignment vertical="center"/>
    </xf>
    <xf numFmtId="0" fontId="146" fillId="15" borderId="13" xfId="0" applyFont="1" applyFill="1" applyBorder="1" applyAlignment="1">
      <alignment vertical="center"/>
    </xf>
    <xf numFmtId="0" fontId="145" fillId="15" borderId="17" xfId="0" applyFont="1" applyFill="1" applyBorder="1" applyAlignment="1">
      <alignment horizontal="left" vertical="center" readingOrder="1"/>
    </xf>
    <xf numFmtId="0" fontId="145" fillId="15" borderId="19" xfId="0" applyFont="1" applyFill="1" applyBorder="1" applyAlignment="1">
      <alignment horizontal="left" vertical="center" readingOrder="1"/>
    </xf>
    <xf numFmtId="0" fontId="145" fillId="15" borderId="18" xfId="0" applyFont="1" applyFill="1" applyBorder="1" applyAlignment="1">
      <alignment horizontal="left" vertical="center" readingOrder="1"/>
    </xf>
    <xf numFmtId="0" fontId="135" fillId="13" borderId="8" xfId="0" applyFont="1" applyFill="1" applyBorder="1" applyAlignment="1">
      <alignment horizontal="center" vertical="center" wrapText="1"/>
    </xf>
    <xf numFmtId="0" fontId="135" fillId="13" borderId="10" xfId="0" applyFont="1" applyFill="1" applyBorder="1" applyAlignment="1">
      <alignment horizontal="center" vertical="center" wrapText="1"/>
    </xf>
    <xf numFmtId="0" fontId="135" fillId="13" borderId="35" xfId="0" applyFont="1" applyFill="1" applyBorder="1" applyAlignment="1">
      <alignment horizontal="center" vertical="center" wrapText="1"/>
    </xf>
    <xf numFmtId="169" fontId="144" fillId="13" borderId="7" xfId="0" applyNumberFormat="1" applyFont="1" applyFill="1" applyBorder="1" applyAlignment="1">
      <alignment horizontal="left" vertical="center"/>
    </xf>
    <xf numFmtId="169" fontId="144" fillId="13" borderId="0" xfId="0" applyNumberFormat="1" applyFont="1" applyFill="1" applyAlignment="1">
      <alignment horizontal="left" vertical="center"/>
    </xf>
    <xf numFmtId="169" fontId="144" fillId="13" borderId="31" xfId="0" applyNumberFormat="1" applyFont="1" applyFill="1" applyBorder="1" applyAlignment="1">
      <alignment horizontal="left" vertical="center"/>
    </xf>
    <xf numFmtId="0" fontId="136" fillId="13" borderId="7" xfId="0" applyFont="1" applyFill="1" applyBorder="1" applyAlignment="1">
      <alignment horizontal="right" vertical="center"/>
    </xf>
    <xf numFmtId="0" fontId="136" fillId="13" borderId="0" xfId="0" applyFont="1" applyFill="1" applyAlignment="1">
      <alignment horizontal="right" vertical="center"/>
    </xf>
    <xf numFmtId="0" fontId="136" fillId="13" borderId="31" xfId="0" applyFont="1" applyFill="1" applyBorder="1" applyAlignment="1">
      <alignment horizontal="right" vertical="center"/>
    </xf>
    <xf numFmtId="0" fontId="106" fillId="8" borderId="17" xfId="0" quotePrefix="1" applyFont="1" applyFill="1" applyBorder="1" applyAlignment="1">
      <alignment horizontal="center" vertical="center" wrapText="1"/>
    </xf>
    <xf numFmtId="0" fontId="106" fillId="8" borderId="19" xfId="0" quotePrefix="1" applyFont="1" applyFill="1" applyBorder="1" applyAlignment="1">
      <alignment horizontal="center" vertical="center" wrapText="1"/>
    </xf>
    <xf numFmtId="0" fontId="106" fillId="8" borderId="18" xfId="0" quotePrefix="1" applyFont="1" applyFill="1" applyBorder="1" applyAlignment="1">
      <alignment horizontal="center" vertical="center" wrapText="1"/>
    </xf>
    <xf numFmtId="165" fontId="39" fillId="0" borderId="0" xfId="1" applyNumberFormat="1" applyFont="1" applyFill="1" applyBorder="1" applyAlignment="1">
      <alignment horizontal="center"/>
    </xf>
    <xf numFmtId="0" fontId="36" fillId="0" borderId="0" xfId="0" applyFont="1" applyAlignment="1">
      <alignment horizontal="center"/>
    </xf>
    <xf numFmtId="0" fontId="38" fillId="0" borderId="0" xfId="0" applyFont="1" applyAlignment="1">
      <alignment horizontal="center"/>
    </xf>
    <xf numFmtId="0" fontId="39" fillId="3" borderId="0" xfId="0" applyFont="1" applyFill="1" applyAlignment="1">
      <alignment horizontal="center"/>
    </xf>
    <xf numFmtId="0" fontId="39" fillId="5" borderId="0" xfId="0" applyFont="1" applyFill="1" applyAlignment="1">
      <alignment horizontal="center"/>
    </xf>
    <xf numFmtId="0" fontId="16" fillId="0" borderId="0" xfId="0" applyFont="1" applyAlignment="1">
      <alignment horizontal="center"/>
    </xf>
  </cellXfs>
  <cellStyles count="211">
    <cellStyle name="Comma" xfId="1" builtinId="3"/>
    <cellStyle name="Comma 10" xfId="19" xr:uid="{00000000-0005-0000-0000-000001000000}"/>
    <cellStyle name="Comma 10 2" xfId="105" xr:uid="{00000000-0005-0000-0000-000002000000}"/>
    <cellStyle name="Comma 11" xfId="21" xr:uid="{00000000-0005-0000-0000-000003000000}"/>
    <cellStyle name="Comma 11 2" xfId="107" xr:uid="{00000000-0005-0000-0000-000004000000}"/>
    <cellStyle name="Comma 11 3" xfId="182" xr:uid="{00000000-0005-0000-0000-000005000000}"/>
    <cellStyle name="Comma 12" xfId="24" xr:uid="{00000000-0005-0000-0000-000006000000}"/>
    <cellStyle name="Comma 12 2" xfId="110" xr:uid="{00000000-0005-0000-0000-000007000000}"/>
    <cellStyle name="Comma 12 3" xfId="184" xr:uid="{00000000-0005-0000-0000-000008000000}"/>
    <cellStyle name="Comma 13" xfId="26" xr:uid="{00000000-0005-0000-0000-000009000000}"/>
    <cellStyle name="Comma 13 2" xfId="112" xr:uid="{00000000-0005-0000-0000-00000A000000}"/>
    <cellStyle name="Comma 13 3" xfId="186" xr:uid="{00000000-0005-0000-0000-00000B000000}"/>
    <cellStyle name="Comma 14" xfId="29" xr:uid="{00000000-0005-0000-0000-00000C000000}"/>
    <cellStyle name="Comma 14 2" xfId="115" xr:uid="{00000000-0005-0000-0000-00000D000000}"/>
    <cellStyle name="Comma 14 3" xfId="188" xr:uid="{00000000-0005-0000-0000-00000E000000}"/>
    <cellStyle name="Comma 15" xfId="32" xr:uid="{00000000-0005-0000-0000-00000F000000}"/>
    <cellStyle name="Comma 15 2" xfId="117" xr:uid="{00000000-0005-0000-0000-000010000000}"/>
    <cellStyle name="Comma 15 3" xfId="190" xr:uid="{00000000-0005-0000-0000-000011000000}"/>
    <cellStyle name="Comma 16" xfId="35" xr:uid="{00000000-0005-0000-0000-000012000000}"/>
    <cellStyle name="Comma 16 2" xfId="120" xr:uid="{00000000-0005-0000-0000-000013000000}"/>
    <cellStyle name="Comma 16 3" xfId="192" xr:uid="{00000000-0005-0000-0000-000014000000}"/>
    <cellStyle name="Comma 17" xfId="38" xr:uid="{00000000-0005-0000-0000-000015000000}"/>
    <cellStyle name="Comma 17 2" xfId="123" xr:uid="{00000000-0005-0000-0000-000016000000}"/>
    <cellStyle name="Comma 17 3" xfId="194" xr:uid="{00000000-0005-0000-0000-000017000000}"/>
    <cellStyle name="Comma 18" xfId="41" xr:uid="{00000000-0005-0000-0000-000018000000}"/>
    <cellStyle name="Comma 18 2" xfId="126" xr:uid="{00000000-0005-0000-0000-000019000000}"/>
    <cellStyle name="Comma 18 3" xfId="199" xr:uid="{00000000-0005-0000-0000-00001A000000}"/>
    <cellStyle name="Comma 19" xfId="43" xr:uid="{00000000-0005-0000-0000-00001B000000}"/>
    <cellStyle name="Comma 19 2" xfId="128" xr:uid="{00000000-0005-0000-0000-00001C000000}"/>
    <cellStyle name="Comma 19 2 2" xfId="201" xr:uid="{00000000-0005-0000-0000-00001D000000}"/>
    <cellStyle name="Comma 19 3" xfId="200" xr:uid="{00000000-0005-0000-0000-00001E000000}"/>
    <cellStyle name="Comma 19 4" xfId="196" xr:uid="{00000000-0005-0000-0000-00001F000000}"/>
    <cellStyle name="Comma 2" xfId="2" xr:uid="{00000000-0005-0000-0000-000020000000}"/>
    <cellStyle name="Comma 2 2" xfId="30" xr:uid="{00000000-0005-0000-0000-000021000000}"/>
    <cellStyle name="Comma 20" xfId="46" xr:uid="{00000000-0005-0000-0000-000022000000}"/>
    <cellStyle name="Comma 20 2" xfId="131" xr:uid="{00000000-0005-0000-0000-000023000000}"/>
    <cellStyle name="Comma 21" xfId="48" xr:uid="{00000000-0005-0000-0000-000024000000}"/>
    <cellStyle name="Comma 21 2" xfId="133" xr:uid="{00000000-0005-0000-0000-000025000000}"/>
    <cellStyle name="Comma 22" xfId="50" xr:uid="{00000000-0005-0000-0000-000026000000}"/>
    <cellStyle name="Comma 22 2" xfId="135" xr:uid="{00000000-0005-0000-0000-000027000000}"/>
    <cellStyle name="Comma 23" xfId="52" xr:uid="{00000000-0005-0000-0000-000028000000}"/>
    <cellStyle name="Comma 23 2" xfId="137" xr:uid="{00000000-0005-0000-0000-000029000000}"/>
    <cellStyle name="Comma 23 3" xfId="198" xr:uid="{00000000-0005-0000-0000-00002A000000}"/>
    <cellStyle name="Comma 24" xfId="54" xr:uid="{00000000-0005-0000-0000-00002B000000}"/>
    <cellStyle name="Comma 24 2" xfId="139" xr:uid="{00000000-0005-0000-0000-00002C000000}"/>
    <cellStyle name="Comma 25" xfId="56" xr:uid="{00000000-0005-0000-0000-00002D000000}"/>
    <cellStyle name="Comma 25 2" xfId="141" xr:uid="{00000000-0005-0000-0000-00002E000000}"/>
    <cellStyle name="Comma 26" xfId="58" xr:uid="{00000000-0005-0000-0000-00002F000000}"/>
    <cellStyle name="Comma 26 2" xfId="143" xr:uid="{00000000-0005-0000-0000-000030000000}"/>
    <cellStyle name="Comma 27" xfId="60" xr:uid="{00000000-0005-0000-0000-000031000000}"/>
    <cellStyle name="Comma 27 2" xfId="145" xr:uid="{00000000-0005-0000-0000-000032000000}"/>
    <cellStyle name="Comma 28" xfId="62" xr:uid="{00000000-0005-0000-0000-000033000000}"/>
    <cellStyle name="Comma 28 2" xfId="147" xr:uid="{00000000-0005-0000-0000-000034000000}"/>
    <cellStyle name="Comma 29" xfId="64" xr:uid="{00000000-0005-0000-0000-000035000000}"/>
    <cellStyle name="Comma 29 2" xfId="149" xr:uid="{00000000-0005-0000-0000-000036000000}"/>
    <cellStyle name="Comma 3" xfId="3" xr:uid="{00000000-0005-0000-0000-000037000000}"/>
    <cellStyle name="Comma 3 3" xfId="207" xr:uid="{397D4379-D312-4298-954F-264C27BBDEF2}"/>
    <cellStyle name="Comma 30" xfId="66" xr:uid="{00000000-0005-0000-0000-000038000000}"/>
    <cellStyle name="Comma 30 2" xfId="151" xr:uid="{00000000-0005-0000-0000-000039000000}"/>
    <cellStyle name="Comma 31" xfId="68" xr:uid="{00000000-0005-0000-0000-00003A000000}"/>
    <cellStyle name="Comma 31 2" xfId="153" xr:uid="{00000000-0005-0000-0000-00003B000000}"/>
    <cellStyle name="Comma 32" xfId="70" xr:uid="{00000000-0005-0000-0000-00003C000000}"/>
    <cellStyle name="Comma 32 2" xfId="155" xr:uid="{00000000-0005-0000-0000-00003D000000}"/>
    <cellStyle name="Comma 33" xfId="72" xr:uid="{00000000-0005-0000-0000-00003E000000}"/>
    <cellStyle name="Comma 33 2" xfId="157" xr:uid="{00000000-0005-0000-0000-00003F000000}"/>
    <cellStyle name="Comma 33 3" xfId="178" xr:uid="{00000000-0005-0000-0000-000040000000}"/>
    <cellStyle name="Comma 34" xfId="74" xr:uid="{00000000-0005-0000-0000-000041000000}"/>
    <cellStyle name="Comma 34 2" xfId="159" xr:uid="{00000000-0005-0000-0000-000042000000}"/>
    <cellStyle name="Comma 35" xfId="76" xr:uid="{00000000-0005-0000-0000-000043000000}"/>
    <cellStyle name="Comma 35 2" xfId="161" xr:uid="{00000000-0005-0000-0000-000044000000}"/>
    <cellStyle name="Comma 36" xfId="78" xr:uid="{00000000-0005-0000-0000-000045000000}"/>
    <cellStyle name="Comma 36 2" xfId="163" xr:uid="{00000000-0005-0000-0000-000046000000}"/>
    <cellStyle name="Comma 37" xfId="80" xr:uid="{00000000-0005-0000-0000-000047000000}"/>
    <cellStyle name="Comma 37 2" xfId="165" xr:uid="{00000000-0005-0000-0000-000048000000}"/>
    <cellStyle name="Comma 37 3" xfId="202" xr:uid="{00000000-0005-0000-0000-000049000000}"/>
    <cellStyle name="Comma 38" xfId="82" xr:uid="{00000000-0005-0000-0000-00004A000000}"/>
    <cellStyle name="Comma 38 2" xfId="167" xr:uid="{00000000-0005-0000-0000-00004B000000}"/>
    <cellStyle name="Comma 39" xfId="84" xr:uid="{00000000-0005-0000-0000-00004C000000}"/>
    <cellStyle name="Comma 39 2" xfId="169" xr:uid="{00000000-0005-0000-0000-00004D000000}"/>
    <cellStyle name="Comma 4" xfId="4" xr:uid="{00000000-0005-0000-0000-00004E000000}"/>
    <cellStyle name="Comma 4 2" xfId="91" xr:uid="{00000000-0005-0000-0000-00004F000000}"/>
    <cellStyle name="Comma 40" xfId="86" xr:uid="{00000000-0005-0000-0000-000050000000}"/>
    <cellStyle name="Comma 40 2" xfId="171" xr:uid="{00000000-0005-0000-0000-000051000000}"/>
    <cellStyle name="Comma 41" xfId="88" xr:uid="{00000000-0005-0000-0000-000052000000}"/>
    <cellStyle name="Comma 41 2" xfId="173" xr:uid="{00000000-0005-0000-0000-000053000000}"/>
    <cellStyle name="Comma 42" xfId="90" xr:uid="{00000000-0005-0000-0000-000054000000}"/>
    <cellStyle name="Comma 43" xfId="176" xr:uid="{00000000-0005-0000-0000-000055000000}"/>
    <cellStyle name="Comma 44" xfId="210" xr:uid="{E920B2D6-FC6B-4B43-9282-BF95E05A9DD6}"/>
    <cellStyle name="Comma 5" xfId="5" xr:uid="{00000000-0005-0000-0000-000056000000}"/>
    <cellStyle name="Comma 5 2" xfId="92" xr:uid="{00000000-0005-0000-0000-000057000000}"/>
    <cellStyle name="Comma 5 3" xfId="179" xr:uid="{00000000-0005-0000-0000-000058000000}"/>
    <cellStyle name="Comma 6" xfId="6" xr:uid="{00000000-0005-0000-0000-000059000000}"/>
    <cellStyle name="Comma 6 2" xfId="93" xr:uid="{00000000-0005-0000-0000-00005A000000}"/>
    <cellStyle name="Comma 7" xfId="7" xr:uid="{00000000-0005-0000-0000-00005B000000}"/>
    <cellStyle name="Comma 7 2" xfId="94" xr:uid="{00000000-0005-0000-0000-00005C000000}"/>
    <cellStyle name="Comma 8" xfId="8" xr:uid="{00000000-0005-0000-0000-00005D000000}"/>
    <cellStyle name="Comma 8 2" xfId="95" xr:uid="{00000000-0005-0000-0000-00005E000000}"/>
    <cellStyle name="Comma 9" xfId="17" xr:uid="{00000000-0005-0000-0000-00005F000000}"/>
    <cellStyle name="Comma 9 2" xfId="103" xr:uid="{00000000-0005-0000-0000-000060000000}"/>
    <cellStyle name="Currency" xfId="208" builtinId="4"/>
    <cellStyle name="Currency 2" xfId="175" xr:uid="{00000000-0005-0000-0000-000061000000}"/>
    <cellStyle name="Hyperlink 2" xfId="203" xr:uid="{00000000-0005-0000-0000-000062000000}"/>
    <cellStyle name="Normal" xfId="0" builtinId="0"/>
    <cellStyle name="Normal 10" xfId="20" xr:uid="{00000000-0005-0000-0000-000064000000}"/>
    <cellStyle name="Normal 10 2" xfId="106" xr:uid="{00000000-0005-0000-0000-000065000000}"/>
    <cellStyle name="Normal 10 3" xfId="181" xr:uid="{00000000-0005-0000-0000-000066000000}"/>
    <cellStyle name="Normal 11" xfId="23" xr:uid="{00000000-0005-0000-0000-000067000000}"/>
    <cellStyle name="Normal 11 2" xfId="109" xr:uid="{00000000-0005-0000-0000-000068000000}"/>
    <cellStyle name="Normal 11 3" xfId="183" xr:uid="{00000000-0005-0000-0000-000069000000}"/>
    <cellStyle name="Normal 12" xfId="25" xr:uid="{00000000-0005-0000-0000-00006A000000}"/>
    <cellStyle name="Normal 12 2" xfId="111" xr:uid="{00000000-0005-0000-0000-00006B000000}"/>
    <cellStyle name="Normal 12 3" xfId="185" xr:uid="{00000000-0005-0000-0000-00006C000000}"/>
    <cellStyle name="Normal 13" xfId="28" xr:uid="{00000000-0005-0000-0000-00006D000000}"/>
    <cellStyle name="Normal 13 2" xfId="114" xr:uid="{00000000-0005-0000-0000-00006E000000}"/>
    <cellStyle name="Normal 13 3" xfId="187" xr:uid="{00000000-0005-0000-0000-00006F000000}"/>
    <cellStyle name="Normal 14" xfId="31" xr:uid="{00000000-0005-0000-0000-000070000000}"/>
    <cellStyle name="Normal 14 2" xfId="116" xr:uid="{00000000-0005-0000-0000-000071000000}"/>
    <cellStyle name="Normal 14 3" xfId="189" xr:uid="{00000000-0005-0000-0000-000072000000}"/>
    <cellStyle name="Normal 15" xfId="34" xr:uid="{00000000-0005-0000-0000-000073000000}"/>
    <cellStyle name="Normal 15 2" xfId="119" xr:uid="{00000000-0005-0000-0000-000074000000}"/>
    <cellStyle name="Normal 15 3" xfId="191" xr:uid="{00000000-0005-0000-0000-000075000000}"/>
    <cellStyle name="Normal 16" xfId="37" xr:uid="{00000000-0005-0000-0000-000076000000}"/>
    <cellStyle name="Normal 16 2" xfId="122" xr:uid="{00000000-0005-0000-0000-000077000000}"/>
    <cellStyle name="Normal 16 3" xfId="193" xr:uid="{00000000-0005-0000-0000-000078000000}"/>
    <cellStyle name="Normal 17" xfId="40" xr:uid="{00000000-0005-0000-0000-000079000000}"/>
    <cellStyle name="Normal 17 2" xfId="125" xr:uid="{00000000-0005-0000-0000-00007A000000}"/>
    <cellStyle name="Normal 18" xfId="42" xr:uid="{00000000-0005-0000-0000-00007B000000}"/>
    <cellStyle name="Normal 18 2" xfId="127" xr:uid="{00000000-0005-0000-0000-00007C000000}"/>
    <cellStyle name="Normal 18 2 2" xfId="205" xr:uid="{00000000-0005-0000-0000-00007D000000}"/>
    <cellStyle name="Normal 18 3" xfId="204" xr:uid="{00000000-0005-0000-0000-00007E000000}"/>
    <cellStyle name="Normal 18 4" xfId="195" xr:uid="{00000000-0005-0000-0000-00007F000000}"/>
    <cellStyle name="Normal 19" xfId="45" xr:uid="{00000000-0005-0000-0000-000080000000}"/>
    <cellStyle name="Normal 19 2" xfId="130" xr:uid="{00000000-0005-0000-0000-000081000000}"/>
    <cellStyle name="Normal 2" xfId="9" xr:uid="{00000000-0005-0000-0000-000082000000}"/>
    <cellStyle name="Normal 2 2" xfId="10" xr:uid="{00000000-0005-0000-0000-000083000000}"/>
    <cellStyle name="Normal 2 2 2" xfId="96" xr:uid="{00000000-0005-0000-0000-000084000000}"/>
    <cellStyle name="Normal 2 3" xfId="22" xr:uid="{00000000-0005-0000-0000-000085000000}"/>
    <cellStyle name="Normal 2 3 2" xfId="108" xr:uid="{00000000-0005-0000-0000-000086000000}"/>
    <cellStyle name="Normal 2 4" xfId="27" xr:uid="{00000000-0005-0000-0000-000087000000}"/>
    <cellStyle name="Normal 2 4 2" xfId="113" xr:uid="{00000000-0005-0000-0000-000088000000}"/>
    <cellStyle name="Normal 2 5" xfId="33" xr:uid="{00000000-0005-0000-0000-000089000000}"/>
    <cellStyle name="Normal 2 5 2" xfId="118" xr:uid="{00000000-0005-0000-0000-00008A000000}"/>
    <cellStyle name="Normal 2 6" xfId="36" xr:uid="{00000000-0005-0000-0000-00008B000000}"/>
    <cellStyle name="Normal 2 6 2" xfId="121" xr:uid="{00000000-0005-0000-0000-00008C000000}"/>
    <cellStyle name="Normal 2 7" xfId="39" xr:uid="{00000000-0005-0000-0000-00008D000000}"/>
    <cellStyle name="Normal 2 7 2" xfId="124" xr:uid="{00000000-0005-0000-0000-00008E000000}"/>
    <cellStyle name="Normal 2 8" xfId="44" xr:uid="{00000000-0005-0000-0000-00008F000000}"/>
    <cellStyle name="Normal 2 8 2" xfId="129" xr:uid="{00000000-0005-0000-0000-000090000000}"/>
    <cellStyle name="Normal 20" xfId="47" xr:uid="{00000000-0005-0000-0000-000091000000}"/>
    <cellStyle name="Normal 20 2" xfId="132" xr:uid="{00000000-0005-0000-0000-000092000000}"/>
    <cellStyle name="Normal 21" xfId="49" xr:uid="{00000000-0005-0000-0000-000093000000}"/>
    <cellStyle name="Normal 21 2" xfId="134" xr:uid="{00000000-0005-0000-0000-000094000000}"/>
    <cellStyle name="Normal 22" xfId="51" xr:uid="{00000000-0005-0000-0000-000095000000}"/>
    <cellStyle name="Normal 22 2" xfId="136" xr:uid="{00000000-0005-0000-0000-000096000000}"/>
    <cellStyle name="Normal 22 3" xfId="197" xr:uid="{00000000-0005-0000-0000-000097000000}"/>
    <cellStyle name="Normal 23" xfId="53" xr:uid="{00000000-0005-0000-0000-000098000000}"/>
    <cellStyle name="Normal 23 2" xfId="138" xr:uid="{00000000-0005-0000-0000-000099000000}"/>
    <cellStyle name="Normal 24" xfId="55" xr:uid="{00000000-0005-0000-0000-00009A000000}"/>
    <cellStyle name="Normal 24 2" xfId="140" xr:uid="{00000000-0005-0000-0000-00009B000000}"/>
    <cellStyle name="Normal 25" xfId="57" xr:uid="{00000000-0005-0000-0000-00009C000000}"/>
    <cellStyle name="Normal 25 2" xfId="142" xr:uid="{00000000-0005-0000-0000-00009D000000}"/>
    <cellStyle name="Normal 26" xfId="59" xr:uid="{00000000-0005-0000-0000-00009E000000}"/>
    <cellStyle name="Normal 26 2" xfId="144" xr:uid="{00000000-0005-0000-0000-00009F000000}"/>
    <cellStyle name="Normal 27" xfId="61" xr:uid="{00000000-0005-0000-0000-0000A0000000}"/>
    <cellStyle name="Normal 27 2" xfId="146" xr:uid="{00000000-0005-0000-0000-0000A1000000}"/>
    <cellStyle name="Normal 28" xfId="63" xr:uid="{00000000-0005-0000-0000-0000A2000000}"/>
    <cellStyle name="Normal 28 2" xfId="148" xr:uid="{00000000-0005-0000-0000-0000A3000000}"/>
    <cellStyle name="Normal 29" xfId="65" xr:uid="{00000000-0005-0000-0000-0000A4000000}"/>
    <cellStyle name="Normal 29 2" xfId="150" xr:uid="{00000000-0005-0000-0000-0000A5000000}"/>
    <cellStyle name="Normal 3" xfId="11" xr:uid="{00000000-0005-0000-0000-0000A6000000}"/>
    <cellStyle name="Normal 3 2" xfId="97" xr:uid="{00000000-0005-0000-0000-0000A7000000}"/>
    <cellStyle name="Normal 30" xfId="67" xr:uid="{00000000-0005-0000-0000-0000A8000000}"/>
    <cellStyle name="Normal 30 2" xfId="152" xr:uid="{00000000-0005-0000-0000-0000A9000000}"/>
    <cellStyle name="Normal 31" xfId="69" xr:uid="{00000000-0005-0000-0000-0000AA000000}"/>
    <cellStyle name="Normal 31 2" xfId="154" xr:uid="{00000000-0005-0000-0000-0000AB000000}"/>
    <cellStyle name="Normal 32" xfId="71" xr:uid="{00000000-0005-0000-0000-0000AC000000}"/>
    <cellStyle name="Normal 32 2" xfId="156" xr:uid="{00000000-0005-0000-0000-0000AD000000}"/>
    <cellStyle name="Normal 32 3" xfId="177" xr:uid="{00000000-0005-0000-0000-0000AE000000}"/>
    <cellStyle name="Normal 33" xfId="73" xr:uid="{00000000-0005-0000-0000-0000AF000000}"/>
    <cellStyle name="Normal 33 2" xfId="158" xr:uid="{00000000-0005-0000-0000-0000B0000000}"/>
    <cellStyle name="Normal 34" xfId="75" xr:uid="{00000000-0005-0000-0000-0000B1000000}"/>
    <cellStyle name="Normal 34 2" xfId="160" xr:uid="{00000000-0005-0000-0000-0000B2000000}"/>
    <cellStyle name="Normal 35" xfId="77" xr:uid="{00000000-0005-0000-0000-0000B3000000}"/>
    <cellStyle name="Normal 35 2" xfId="162" xr:uid="{00000000-0005-0000-0000-0000B4000000}"/>
    <cellStyle name="Normal 36" xfId="79" xr:uid="{00000000-0005-0000-0000-0000B5000000}"/>
    <cellStyle name="Normal 36 2" xfId="164" xr:uid="{00000000-0005-0000-0000-0000B6000000}"/>
    <cellStyle name="Normal 36 3" xfId="206" xr:uid="{00000000-0005-0000-0000-0000B7000000}"/>
    <cellStyle name="Normal 37" xfId="81" xr:uid="{00000000-0005-0000-0000-0000B8000000}"/>
    <cellStyle name="Normal 37 2" xfId="166" xr:uid="{00000000-0005-0000-0000-0000B9000000}"/>
    <cellStyle name="Normal 38" xfId="83" xr:uid="{00000000-0005-0000-0000-0000BA000000}"/>
    <cellStyle name="Normal 38 2" xfId="168" xr:uid="{00000000-0005-0000-0000-0000BB000000}"/>
    <cellStyle name="Normal 39" xfId="85" xr:uid="{00000000-0005-0000-0000-0000BC000000}"/>
    <cellStyle name="Normal 39 2" xfId="170" xr:uid="{00000000-0005-0000-0000-0000BD000000}"/>
    <cellStyle name="Normal 4" xfId="12" xr:uid="{00000000-0005-0000-0000-0000BE000000}"/>
    <cellStyle name="Normal 4 2" xfId="98" xr:uid="{00000000-0005-0000-0000-0000BF000000}"/>
    <cellStyle name="Normal 40" xfId="87" xr:uid="{00000000-0005-0000-0000-0000C0000000}"/>
    <cellStyle name="Normal 40 2" xfId="172" xr:uid="{00000000-0005-0000-0000-0000C1000000}"/>
    <cellStyle name="Normal 41" xfId="89" xr:uid="{00000000-0005-0000-0000-0000C2000000}"/>
    <cellStyle name="Normal 42" xfId="174" xr:uid="{00000000-0005-0000-0000-0000C3000000}"/>
    <cellStyle name="Normal 43" xfId="209" xr:uid="{49416FEE-A19E-4C2A-B123-2DF179D53EA3}"/>
    <cellStyle name="Normal 5" xfId="13" xr:uid="{00000000-0005-0000-0000-0000C4000000}"/>
    <cellStyle name="Normal 5 2" xfId="99" xr:uid="{00000000-0005-0000-0000-0000C5000000}"/>
    <cellStyle name="Normal 5 3" xfId="180" xr:uid="{00000000-0005-0000-0000-0000C6000000}"/>
    <cellStyle name="Normal 6" xfId="14" xr:uid="{00000000-0005-0000-0000-0000C7000000}"/>
    <cellStyle name="Normal 6 2" xfId="100" xr:uid="{00000000-0005-0000-0000-0000C8000000}"/>
    <cellStyle name="Normal 7" xfId="15" xr:uid="{00000000-0005-0000-0000-0000C9000000}"/>
    <cellStyle name="Normal 7 2" xfId="101" xr:uid="{00000000-0005-0000-0000-0000CA000000}"/>
    <cellStyle name="Normal 8" xfId="16" xr:uid="{00000000-0005-0000-0000-0000CB000000}"/>
    <cellStyle name="Normal 8 2" xfId="102" xr:uid="{00000000-0005-0000-0000-0000CC000000}"/>
    <cellStyle name="Normal 9" xfId="18" xr:uid="{00000000-0005-0000-0000-0000CD000000}"/>
    <cellStyle name="Normal 9 2" xfId="104" xr:uid="{00000000-0005-0000-0000-0000CE000000}"/>
  </cellStyles>
  <dxfs count="31">
    <dxf>
      <numFmt numFmtId="167" formatCode="_(&quot;$&quot;* #,##0_);_(&quot;$&quot;* \(#,##0\);_(&quot;$&quot;* &quot;-&quot;??_);_(@_)"/>
    </dxf>
    <dxf>
      <font>
        <sz val="8"/>
      </font>
    </dxf>
    <dxf>
      <font>
        <sz val="8"/>
      </font>
    </dxf>
    <dxf>
      <numFmt numFmtId="167" formatCode="_(&quot;$&quot;* #,##0_);_(&quot;$&quot;* \(#,##0\);_(&quot;$&quot;* &quot;-&quot;??_);_(@_)"/>
    </dxf>
    <dxf>
      <alignment vertical="center"/>
    </dxf>
    <dxf>
      <font>
        <sz val="10"/>
      </font>
    </dxf>
    <dxf>
      <numFmt numFmtId="34" formatCode="_(&quot;$&quot;* #,##0.00_);_(&quot;$&quot;* \(#,##0.00\);_(&quot;$&quot;* &quot;-&quot;??_);_(@_)"/>
    </dxf>
    <dxf>
      <font>
        <sz val="8"/>
      </font>
      <numFmt numFmtId="5" formatCode="#,##0_);\(#,##0\)"/>
    </dxf>
    <dxf>
      <numFmt numFmtId="3" formatCode="#,##0"/>
    </dxf>
    <dxf>
      <numFmt numFmtId="5" formatCode="#,##0_);\(#,##0\)"/>
    </dxf>
    <dxf>
      <numFmt numFmtId="5" formatCode="#,##0_);\(#,##0\)"/>
    </dxf>
    <dxf>
      <font>
        <sz val="8"/>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_(* \(#,##0\);_(* &quot;-&quot;??_);_(@_)"/>
    </dxf>
    <dxf>
      <numFmt numFmtId="165" formatCode="_(* #,##0_);_(* \(#,##0\);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7" formatCode="_(&quot;$&quot;* #,##0_);_(&quot;$&quot;* \(#,##0\);_(&quot;$&quot;* &quot;-&quot;??_);_(@_)"/>
    </dxf>
    <dxf>
      <numFmt numFmtId="167" formatCode="_(&quot;$&quot;* #,##0_);_(&quot;$&quot;* \(#,##0\);_(&quot;$&quot;* &quot;-&quot;??_);_(@_)"/>
    </dxf>
    <dxf>
      <numFmt numFmtId="165" formatCode="_(* #,##0_);_(* \(#,##0\);_(* &quot;-&quot;??_);_(@_)"/>
    </dxf>
    <dxf>
      <numFmt numFmtId="165" formatCode="_(* #,##0_);_(* \(#,##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165" formatCode="_(* #,##0_);_(* \(#,##0\);_(* &quot;-&quot;??_);_(@_)"/>
    </dxf>
  </dxfs>
  <tableStyles count="0" defaultTableStyle="TableStyleMedium9" defaultPivotStyle="PivotStyleLight16"/>
  <colors>
    <mruColors>
      <color rgb="FFCC9900"/>
      <color rgb="FFFFCC00"/>
      <color rgb="FFFFCC66"/>
      <color rgb="FFCCCC00"/>
      <color rgb="FFFFFF99"/>
      <color rgb="FFECECEC"/>
      <color rgb="FFFF00FF"/>
      <color rgb="FF99FF66"/>
      <color rgb="FF0033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pivotCacheDefinition" Target="pivotCache/pivotCacheDefinition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1.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image" Target="../media/image1.jp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3.jpg"/><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[General Fund Daily Cash Balance.xlsx]Data!PivotTable9</c:name>
    <c:fmtId val="3"/>
  </c:pivotSource>
  <c:chart>
    <c:title>
      <c:tx>
        <c:rich>
          <a:bodyPr rot="0" spcFirstLastPara="1" vertOverflow="ellipsis" vert="horz" wrap="square" anchor="ctr" anchorCtr="1"/>
          <a:lstStyle/>
          <a:p>
            <a:pPr>
              <a:defRPr sz="4400" b="1" i="0" u="none" strike="noStrike" kern="1200" baseline="0">
                <a:solidFill>
                  <a:sysClr val="windowText" lastClr="000000"/>
                </a:solidFill>
                <a:latin typeface="+mn-lt"/>
                <a:ea typeface="+mn-ea"/>
                <a:cs typeface="+mn-cs"/>
              </a:defRPr>
            </a:pPr>
            <a:r>
              <a:rPr lang="en-US" sz="4400">
                <a:solidFill>
                  <a:sysClr val="windowText" lastClr="000000"/>
                </a:solidFill>
              </a:rPr>
              <a:t>General Fund Balance for Last 30 Days</a:t>
            </a:r>
          </a:p>
        </c:rich>
      </c:tx>
      <c:layout>
        <c:manualLayout>
          <c:xMode val="edge"/>
          <c:yMode val="edge"/>
          <c:x val="0.35668299965357741"/>
          <c:y val="2.1234604957365004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1630050935322094E-2"/>
          <c:y val="0.11164303692243749"/>
          <c:w val="0.94234040114958828"/>
          <c:h val="0.6866655506038285"/>
        </c:manualLayout>
      </c:layout>
      <c:barChart>
        <c:barDir val="col"/>
        <c:grouping val="clustered"/>
        <c:varyColors val="0"/>
        <c:ser>
          <c:idx val="0"/>
          <c:order val="0"/>
          <c:tx>
            <c:strRef>
              <c:f>Data!$I$3</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Data!$H$4:$H$33</c:f>
              <c:strCache>
                <c:ptCount val="30"/>
                <c:pt idx="0">
                  <c:v>3/24/24</c:v>
                </c:pt>
                <c:pt idx="1">
                  <c:v>3/25/24</c:v>
                </c:pt>
                <c:pt idx="2">
                  <c:v>3/26/24</c:v>
                </c:pt>
                <c:pt idx="3">
                  <c:v>3/27/24</c:v>
                </c:pt>
                <c:pt idx="4">
                  <c:v>3/28/24</c:v>
                </c:pt>
                <c:pt idx="5">
                  <c:v>3/29/24</c:v>
                </c:pt>
                <c:pt idx="6">
                  <c:v>3/30/24</c:v>
                </c:pt>
                <c:pt idx="7">
                  <c:v>3/31/24</c:v>
                </c:pt>
                <c:pt idx="8">
                  <c:v>4/1/24</c:v>
                </c:pt>
                <c:pt idx="9">
                  <c:v>4/2/24</c:v>
                </c:pt>
                <c:pt idx="10">
                  <c:v>4/3/24</c:v>
                </c:pt>
                <c:pt idx="11">
                  <c:v>4/4/24</c:v>
                </c:pt>
                <c:pt idx="12">
                  <c:v>4/5/24</c:v>
                </c:pt>
                <c:pt idx="13">
                  <c:v>4/6/24</c:v>
                </c:pt>
                <c:pt idx="14">
                  <c:v>4/7/24</c:v>
                </c:pt>
                <c:pt idx="15">
                  <c:v>4/8/24</c:v>
                </c:pt>
                <c:pt idx="16">
                  <c:v>4/9/24</c:v>
                </c:pt>
                <c:pt idx="17">
                  <c:v>4/10/24</c:v>
                </c:pt>
                <c:pt idx="18">
                  <c:v>4/11/24</c:v>
                </c:pt>
                <c:pt idx="19">
                  <c:v>4/12/24</c:v>
                </c:pt>
                <c:pt idx="20">
                  <c:v>4/13/24</c:v>
                </c:pt>
                <c:pt idx="21">
                  <c:v>4/14/24</c:v>
                </c:pt>
                <c:pt idx="22">
                  <c:v>4/15/24</c:v>
                </c:pt>
                <c:pt idx="23">
                  <c:v>4/16/24</c:v>
                </c:pt>
                <c:pt idx="24">
                  <c:v>4/17/24</c:v>
                </c:pt>
                <c:pt idx="25">
                  <c:v>4/18/24</c:v>
                </c:pt>
                <c:pt idx="26">
                  <c:v>4/19/24</c:v>
                </c:pt>
                <c:pt idx="27">
                  <c:v>4/20/24</c:v>
                </c:pt>
                <c:pt idx="28">
                  <c:v>4/21/24</c:v>
                </c:pt>
                <c:pt idx="29">
                  <c:v>4/22/24</c:v>
                </c:pt>
              </c:strCache>
            </c:strRef>
          </c:cat>
          <c:val>
            <c:numRef>
              <c:f>Data!$I$4:$I$33</c:f>
              <c:numCache>
                <c:formatCode>_(* #,##0_);_(* \(#,##0\);_(* "-"??_);_(@_)</c:formatCode>
                <c:ptCount val="30"/>
                <c:pt idx="0">
                  <c:v>147035725.61499929</c:v>
                </c:pt>
                <c:pt idx="1">
                  <c:v>147035725.61499929</c:v>
                </c:pt>
                <c:pt idx="2">
                  <c:v>160418979.00499931</c:v>
                </c:pt>
                <c:pt idx="3">
                  <c:v>159863549.56499928</c:v>
                </c:pt>
                <c:pt idx="4">
                  <c:v>164889726.94499928</c:v>
                </c:pt>
                <c:pt idx="5">
                  <c:v>112900911.73499925</c:v>
                </c:pt>
                <c:pt idx="6">
                  <c:v>171482748.11499926</c:v>
                </c:pt>
                <c:pt idx="7">
                  <c:v>171482748.11499926</c:v>
                </c:pt>
                <c:pt idx="8">
                  <c:v>171482748.11499926</c:v>
                </c:pt>
                <c:pt idx="9">
                  <c:v>170549193.04499927</c:v>
                </c:pt>
                <c:pt idx="10">
                  <c:v>244933616.64499924</c:v>
                </c:pt>
                <c:pt idx="11">
                  <c:v>152811896.83499923</c:v>
                </c:pt>
                <c:pt idx="12">
                  <c:v>178626142.78499925</c:v>
                </c:pt>
                <c:pt idx="13">
                  <c:v>178858136.34499925</c:v>
                </c:pt>
                <c:pt idx="14">
                  <c:v>178858136.34499925</c:v>
                </c:pt>
                <c:pt idx="15">
                  <c:v>178858136.34499925</c:v>
                </c:pt>
                <c:pt idx="16">
                  <c:v>160267021.18499923</c:v>
                </c:pt>
                <c:pt idx="17">
                  <c:v>158564122.41499922</c:v>
                </c:pt>
                <c:pt idx="18">
                  <c:v>147080780.11499923</c:v>
                </c:pt>
                <c:pt idx="19">
                  <c:v>102918926.57499921</c:v>
                </c:pt>
                <c:pt idx="20">
                  <c:v>93991905.00499922</c:v>
                </c:pt>
                <c:pt idx="21">
                  <c:v>93991905.00499922</c:v>
                </c:pt>
                <c:pt idx="22">
                  <c:v>93991905.00499922</c:v>
                </c:pt>
                <c:pt idx="23">
                  <c:v>113480434.02499922</c:v>
                </c:pt>
                <c:pt idx="24">
                  <c:v>127007532.56499922</c:v>
                </c:pt>
                <c:pt idx="25">
                  <c:v>130755478.77499923</c:v>
                </c:pt>
                <c:pt idx="26">
                  <c:v>163071112.82499924</c:v>
                </c:pt>
                <c:pt idx="27">
                  <c:v>152131957.86499923</c:v>
                </c:pt>
                <c:pt idx="28">
                  <c:v>152131957.86499923</c:v>
                </c:pt>
                <c:pt idx="29">
                  <c:v>152131957.86499923</c:v>
                </c:pt>
              </c:numCache>
            </c:numRef>
          </c:val>
          <c:extLst>
            <c:ext xmlns:c16="http://schemas.microsoft.com/office/drawing/2014/chart" uri="{C3380CC4-5D6E-409C-BE32-E72D297353CC}">
              <c16:uniqueId val="{00000000-3CD5-4F3E-AF05-C2A927614EAE}"/>
            </c:ext>
          </c:extLst>
        </c:ser>
        <c:dLbls>
          <c:showLegendKey val="0"/>
          <c:showVal val="0"/>
          <c:showCatName val="0"/>
          <c:showSerName val="0"/>
          <c:showPercent val="0"/>
          <c:showBubbleSize val="0"/>
        </c:dLbls>
        <c:gapWidth val="100"/>
        <c:overlap val="-24"/>
        <c:axId val="581364352"/>
        <c:axId val="581364680"/>
      </c:barChart>
      <c:catAx>
        <c:axId val="581364352"/>
        <c:scaling>
          <c:orientation val="minMax"/>
        </c:scaling>
        <c:delete val="0"/>
        <c:axPos val="b"/>
        <c:numFmt formatCode="m/d/yyyy" sourceLinked="0"/>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3000" b="1" i="0" u="none" strike="noStrike" kern="1200" baseline="0">
                <a:solidFill>
                  <a:schemeClr val="tx1"/>
                </a:solidFill>
                <a:latin typeface="+mn-lt"/>
                <a:ea typeface="+mn-ea"/>
                <a:cs typeface="+mn-cs"/>
              </a:defRPr>
            </a:pPr>
            <a:endParaRPr lang="en-US"/>
          </a:p>
        </c:txPr>
        <c:crossAx val="581364680"/>
        <c:crosses val="autoZero"/>
        <c:auto val="0"/>
        <c:lblAlgn val="ctr"/>
        <c:lblOffset val="100"/>
        <c:noMultiLvlLbl val="0"/>
      </c:catAx>
      <c:valAx>
        <c:axId val="581364680"/>
        <c:scaling>
          <c:orientation val="minMax"/>
        </c:scaling>
        <c:delete val="0"/>
        <c:axPos val="l"/>
        <c:majorGridlines>
          <c:spPr>
            <a:ln w="9525" cap="flat" cmpd="sng" algn="ctr">
              <a:solidFill>
                <a:schemeClr val="tx1"/>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3200" b="1" i="0" u="none" strike="noStrike" kern="1200" baseline="0">
                <a:solidFill>
                  <a:schemeClr val="tx1"/>
                </a:solidFill>
                <a:latin typeface="+mn-lt"/>
                <a:ea typeface="+mn-ea"/>
                <a:cs typeface="+mn-cs"/>
              </a:defRPr>
            </a:pPr>
            <a:endParaRPr lang="en-US"/>
          </a:p>
        </c:txPr>
        <c:crossAx val="581364352"/>
        <c:crosses val="autoZero"/>
        <c:crossBetween val="between"/>
        <c:dispUnits>
          <c:builtInUnit val="millions"/>
          <c:dispUnitsLbl>
            <c:layout>
              <c:manualLayout>
                <c:xMode val="edge"/>
                <c:yMode val="edge"/>
                <c:x val="1.4952598246715191E-3"/>
                <c:y val="0.38957004625918773"/>
              </c:manualLayout>
            </c:layout>
            <c:tx>
              <c:rich>
                <a:bodyPr rot="-54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r>
                    <a:rPr lang="en-US" sz="3200"/>
                    <a:t>Millions</a:t>
                  </a:r>
                </a:p>
              </c:rich>
            </c:tx>
            <c:spPr>
              <a:noFill/>
              <a:ln>
                <a:noFill/>
              </a:ln>
              <a:effectLst/>
            </c:spPr>
            <c:txPr>
              <a:bodyPr rot="-5400000" spcFirstLastPara="1" vertOverflow="ellipsis" vert="horz" wrap="square" anchor="ctr" anchorCtr="1"/>
              <a:lstStyle/>
              <a:p>
                <a:pPr>
                  <a:defRPr sz="3000" b="0" i="0" u="none" strike="noStrike" kern="1200" baseline="0">
                    <a:solidFill>
                      <a:schemeClr val="tx1">
                        <a:lumMod val="65000"/>
                        <a:lumOff val="35000"/>
                      </a:schemeClr>
                    </a:solidFill>
                    <a:latin typeface="+mn-lt"/>
                    <a:ea typeface="+mn-ea"/>
                    <a:cs typeface="+mn-cs"/>
                  </a:defRPr>
                </a:pPr>
                <a:endParaRPr lang="en-US"/>
              </a:p>
            </c:txPr>
          </c:dispUnitsLbl>
        </c:dispUnits>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solidFill>
            <a:srgbClr val="0033CC">
              <a:alpha val="46000"/>
            </a:srgb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rnd" cmpd="sng" algn="ctr">
      <a:solidFill>
        <a:srgbClr val="0033CC"/>
      </a:solidFill>
      <a:round/>
    </a:ln>
    <a:effectLst/>
  </c:spPr>
  <c:txPr>
    <a:bodyPr/>
    <a:lstStyle/>
    <a:p>
      <a:pPr>
        <a:defRPr sz="12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pivotSource>
    <c:name>[General Fund Daily Cash Balance.xlsx]Data!PivotTable2</c:name>
    <c:fmtId val="6"/>
  </c:pivotSource>
  <c:chart>
    <c:title>
      <c:tx>
        <c:rich>
          <a:bodyPr rot="0" spcFirstLastPara="1" vertOverflow="ellipsis" vert="horz" wrap="square" anchor="ctr" anchorCtr="1"/>
          <a:lstStyle/>
          <a:p>
            <a:pPr algn="l">
              <a:defRPr sz="4400" b="1" i="0" u="none" strike="noStrike" kern="1200" cap="none" spc="20" baseline="0">
                <a:solidFill>
                  <a:schemeClr val="tx1"/>
                </a:solidFill>
                <a:latin typeface="+mn-lt"/>
                <a:ea typeface="+mn-ea"/>
                <a:cs typeface="+mn-cs"/>
              </a:defRPr>
            </a:pPr>
            <a:r>
              <a:rPr lang="en-US" sz="4400" b="1">
                <a:solidFill>
                  <a:sysClr val="windowText" lastClr="000000"/>
                </a:solidFill>
              </a:rPr>
              <a:t>Summary of Funds Available for Borrowing</a:t>
            </a:r>
          </a:p>
        </c:rich>
      </c:tx>
      <c:layout>
        <c:manualLayout>
          <c:xMode val="edge"/>
          <c:yMode val="edge"/>
          <c:x val="0.34890969709867348"/>
          <c:y val="8.5893933916943013E-2"/>
        </c:manualLayout>
      </c:layout>
      <c:overlay val="0"/>
      <c:spPr>
        <a:noFill/>
        <a:ln>
          <a:noFill/>
        </a:ln>
        <a:effectLst/>
      </c:spPr>
      <c:txPr>
        <a:bodyPr rot="0" spcFirstLastPara="1" vertOverflow="ellipsis" vert="horz" wrap="square" anchor="ctr" anchorCtr="1"/>
        <a:lstStyle/>
        <a:p>
          <a:pPr algn="l">
            <a:defRPr sz="4400" b="1" i="0" u="none" strike="noStrike" kern="1200" cap="none" spc="20" baseline="0">
              <a:solidFill>
                <a:schemeClr val="tx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marker>
          <c:symbol val="none"/>
        </c:marker>
        <c:dLbl>
          <c:idx val="0"/>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extLst>
        </c:dLbl>
      </c:pivotFmt>
      <c:pivotFmt>
        <c:idx val="6"/>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layout>
            <c:manualLayout>
              <c:x val="5.4054054054054057E-3"/>
              <c:y val="-9.7581485283027495E-17"/>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fld id="{CB012998-0559-4EB4-B2CD-1B90773AD32E}" type="SERIESNAME">
                  <a:rPr lang="en-US">
                    <a:solidFill>
                      <a:sysClr val="windowText" lastClr="000000"/>
                    </a:solidFill>
                  </a:rPr>
                  <a:pPr>
                    <a:defRPr sz="3600" b="1">
                      <a:solidFill>
                        <a:schemeClr val="tx1"/>
                      </a:solidFill>
                    </a:defRPr>
                  </a:pPr>
                  <a:t>[SERIES NAME]</a:t>
                </a:fld>
                <a:r>
                  <a:rPr lang="en-US" baseline="0">
                    <a:solidFill>
                      <a:sysClr val="windowText" lastClr="000000"/>
                    </a:solidFill>
                  </a:rPr>
                  <a:t>, </a:t>
                </a:r>
                <a:fld id="{5976AEDE-FE87-43D1-9F75-35B3492F8A76}" type="VALUE">
                  <a:rPr lang="en-US" baseline="0">
                    <a:solidFill>
                      <a:sysClr val="windowText" lastClr="000000"/>
                    </a:solidFill>
                  </a:rPr>
                  <a:pPr>
                    <a:defRPr sz="3600" b="1">
                      <a:solidFill>
                        <a:schemeClr val="tx1"/>
                      </a:solidFill>
                    </a:defRPr>
                  </a:pPr>
                  <a:t>[VALUE]</a:t>
                </a:fld>
                <a:endParaRPr lang="en-US" baseline="0">
                  <a:solidFill>
                    <a:sysClr val="windowText" lastClr="000000"/>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
        <c:idx val="7"/>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tx>
            <c:rich>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fld id="{432D9A89-E2A1-4FD9-8A8D-DCE817E63E42}" type="SERIESNAME">
                  <a:rPr lang="en-US">
                    <a:solidFill>
                      <a:sysClr val="windowText" lastClr="000000"/>
                    </a:solidFill>
                  </a:rPr>
                  <a:pPr>
                    <a:defRPr sz="3600" b="1">
                      <a:solidFill>
                        <a:schemeClr val="tx1"/>
                      </a:solidFill>
                    </a:defRPr>
                  </a:pPr>
                  <a:t>[SERIES NAME]</a:t>
                </a:fld>
                <a:r>
                  <a:rPr lang="en-US" baseline="0"/>
                  <a:t>, </a:t>
                </a:r>
                <a:fld id="{A182D569-BA18-4598-BA4E-3180C32CD449}" type="VALUE">
                  <a:rPr lang="en-US" baseline="0">
                    <a:solidFill>
                      <a:sysClr val="windowText" lastClr="000000"/>
                    </a:solidFill>
                  </a:rPr>
                  <a:pPr>
                    <a:defRPr sz="3600" b="1">
                      <a:solidFill>
                        <a:schemeClr val="tx1"/>
                      </a:solidFill>
                    </a:defRPr>
                  </a:pPr>
                  <a:t>[VALUE]</a:t>
                </a:fld>
                <a:endParaRPr lang="en-US" baseline="0"/>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
        <c:idx val="8"/>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dLbl>
          <c:idx val="0"/>
          <c:layout>
            <c:manualLayout>
              <c:x val="2.7027027027025706E-3"/>
              <c:y val="0"/>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fld id="{C8CD4D9F-8DA0-44C1-8DB6-9DA0DBFE3120}" type="SERIESNAME">
                  <a:rPr lang="en-US">
                    <a:solidFill>
                      <a:sysClr val="windowText" lastClr="000000"/>
                    </a:solidFill>
                  </a:rPr>
                  <a:pPr>
                    <a:defRPr sz="3600" b="1">
                      <a:solidFill>
                        <a:schemeClr val="tx2">
                          <a:lumMod val="75000"/>
                        </a:schemeClr>
                      </a:solidFill>
                    </a:defRPr>
                  </a:pPr>
                  <a:t>[SERIES NAME]</a:t>
                </a:fld>
                <a:r>
                  <a:rPr lang="en-US" baseline="0">
                    <a:solidFill>
                      <a:sysClr val="windowText" lastClr="000000"/>
                    </a:solidFill>
                  </a:rPr>
                  <a:t>,</a:t>
                </a:r>
                <a:r>
                  <a:rPr lang="en-US" baseline="0">
                    <a:solidFill>
                      <a:schemeClr val="bg1"/>
                    </a:solidFill>
                  </a:rPr>
                  <a:t> </a:t>
                </a:r>
                <a:fld id="{449BEA66-C30A-43F0-AC85-4AAED1FDCB70}" type="VALUE">
                  <a:rPr lang="en-US" baseline="0">
                    <a:solidFill>
                      <a:sysClr val="windowText" lastClr="000000"/>
                    </a:solidFill>
                  </a:rPr>
                  <a:pPr>
                    <a:defRPr sz="3600" b="1">
                      <a:solidFill>
                        <a:schemeClr val="tx2">
                          <a:lumMod val="75000"/>
                        </a:schemeClr>
                      </a:solidFill>
                    </a:defRPr>
                  </a:pPr>
                  <a:t>[VALUE]</a:t>
                </a:fld>
                <a:endParaRPr lang="en-US" baseline="0">
                  <a:solidFill>
                    <a:schemeClr val="bg1"/>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6.8724303043200693E-2"/>
          <c:y val="6.9254456965334443E-2"/>
          <c:w val="0.89882652337376745"/>
          <c:h val="0.79514032302848359"/>
        </c:manualLayout>
      </c:layout>
      <c:barChart>
        <c:barDir val="col"/>
        <c:grouping val="clustered"/>
        <c:varyColors val="0"/>
        <c:ser>
          <c:idx val="0"/>
          <c:order val="0"/>
          <c:tx>
            <c:strRef>
              <c:f>Data!$E$53</c:f>
              <c:strCache>
                <c:ptCount val="1"/>
                <c:pt idx="0">
                  <c:v>Total</c:v>
                </c:pt>
              </c:strCache>
            </c:strRef>
          </c:tx>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invertIfNegative val="0"/>
          <c:dPt>
            <c:idx val="0"/>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775F-4461-A4C8-D69F134F8105}"/>
              </c:ext>
            </c:extLst>
          </c:dPt>
          <c:dPt>
            <c:idx val="1"/>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1-775F-4461-A4C8-D69F134F8105}"/>
              </c:ext>
            </c:extLst>
          </c:dPt>
          <c:dPt>
            <c:idx val="2"/>
            <c:invertIfNegative val="0"/>
            <c:bubble3D val="0"/>
            <c:spPr>
              <a:solidFill>
                <a:schemeClr val="tx2">
                  <a:lumMod val="75000"/>
                  <a:alpha val="80000"/>
                </a:schemeClr>
              </a:solidFill>
              <a:ln w="9525" cap="flat" cmpd="sng" algn="ctr">
                <a:solidFill>
                  <a:schemeClr val="tx2">
                    <a:lumMod val="7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0-775F-4461-A4C8-D69F134F8105}"/>
              </c:ext>
            </c:extLst>
          </c:dPt>
          <c:dLbls>
            <c:dLbl>
              <c:idx val="0"/>
              <c:layout>
                <c:manualLayout>
                  <c:x val="5.4054054054054057E-3"/>
                  <c:y val="-9.7581485283027495E-17"/>
                </c:manualLayout>
              </c:layout>
              <c:tx>
                <c:rich>
                  <a:bodyPr/>
                  <a:lstStyle/>
                  <a:p>
                    <a:fld id="{CB012998-0559-4EB4-B2CD-1B90773AD32E}" type="SERIESNAME">
                      <a:rPr lang="en-US">
                        <a:solidFill>
                          <a:sysClr val="windowText" lastClr="000000"/>
                        </a:solidFill>
                      </a:rPr>
                      <a:pPr/>
                      <a:t>[SERIES NAME]</a:t>
                    </a:fld>
                    <a:r>
                      <a:rPr lang="en-US" baseline="0">
                        <a:solidFill>
                          <a:sysClr val="windowText" lastClr="000000"/>
                        </a:solidFill>
                      </a:rPr>
                      <a:t>, </a:t>
                    </a:r>
                    <a:fld id="{5976AEDE-FE87-43D1-9F75-35B3492F8A76}" type="VALUE">
                      <a:rPr lang="en-US" baseline="0">
                        <a:solidFill>
                          <a:sysClr val="windowText" lastClr="000000"/>
                        </a:solidFill>
                      </a:rPr>
                      <a:pPr/>
                      <a:t>[VALUE]</a:t>
                    </a:fld>
                    <a:endParaRPr lang="en-US" baseline="0">
                      <a:solidFill>
                        <a:sysClr val="windowText" lastClr="000000"/>
                      </a:solidFill>
                    </a:endParaRPr>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75F-4461-A4C8-D69F134F8105}"/>
                </c:ext>
              </c:extLst>
            </c:dLbl>
            <c:dLbl>
              <c:idx val="1"/>
              <c:tx>
                <c:rich>
                  <a:bodyPr/>
                  <a:lstStyle/>
                  <a:p>
                    <a:fld id="{432D9A89-E2A1-4FD9-8A8D-DCE817E63E42}" type="SERIESNAME">
                      <a:rPr lang="en-US">
                        <a:solidFill>
                          <a:sysClr val="windowText" lastClr="000000"/>
                        </a:solidFill>
                      </a:rPr>
                      <a:pPr/>
                      <a:t>[SERIES NAME]</a:t>
                    </a:fld>
                    <a:r>
                      <a:rPr lang="en-US" baseline="0"/>
                      <a:t>, </a:t>
                    </a:r>
                    <a:fld id="{A182D569-BA18-4598-BA4E-3180C32CD449}" type="VALUE">
                      <a:rPr lang="en-US" baseline="0">
                        <a:solidFill>
                          <a:sysClr val="windowText" lastClr="000000"/>
                        </a:solidFill>
                      </a:rPr>
                      <a:pPr/>
                      <a:t>[VALUE]</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75F-4461-A4C8-D69F134F8105}"/>
                </c:ext>
              </c:extLst>
            </c:dLbl>
            <c:dLbl>
              <c:idx val="2"/>
              <c:layout>
                <c:manualLayout>
                  <c:x val="2.7027027027025706E-3"/>
                  <c:y val="0"/>
                </c:manualLayout>
              </c:layout>
              <c:tx>
                <c:rich>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fld id="{C8CD4D9F-8DA0-44C1-8DB6-9DA0DBFE3120}" type="SERIESNAME">
                      <a:rPr lang="en-US">
                        <a:solidFill>
                          <a:sysClr val="windowText" lastClr="000000"/>
                        </a:solidFill>
                      </a:rPr>
                      <a:pPr>
                        <a:defRPr sz="3600" b="1">
                          <a:solidFill>
                            <a:schemeClr val="tx2">
                              <a:lumMod val="75000"/>
                            </a:schemeClr>
                          </a:solidFill>
                        </a:defRPr>
                      </a:pPr>
                      <a:t>[SERIES NAME]</a:t>
                    </a:fld>
                    <a:r>
                      <a:rPr lang="en-US" baseline="0">
                        <a:solidFill>
                          <a:sysClr val="windowText" lastClr="000000"/>
                        </a:solidFill>
                      </a:rPr>
                      <a:t>,</a:t>
                    </a:r>
                    <a:r>
                      <a:rPr lang="en-US" baseline="0">
                        <a:solidFill>
                          <a:schemeClr val="bg1"/>
                        </a:solidFill>
                      </a:rPr>
                      <a:t> </a:t>
                    </a:r>
                    <a:fld id="{449BEA66-C30A-43F0-AC85-4AAED1FDCB70}" type="VALUE">
                      <a:rPr lang="en-US" baseline="0">
                        <a:solidFill>
                          <a:sysClr val="windowText" lastClr="000000"/>
                        </a:solidFill>
                      </a:rPr>
                      <a:pPr>
                        <a:defRPr sz="3600" b="1">
                          <a:solidFill>
                            <a:schemeClr val="tx2">
                              <a:lumMod val="75000"/>
                            </a:schemeClr>
                          </a:solidFill>
                        </a:defRPr>
                      </a:pPr>
                      <a:t>[VALUE]</a:t>
                    </a:fld>
                    <a:endParaRPr lang="en-US" baseline="0">
                      <a:solidFill>
                        <a:schemeClr val="bg1"/>
                      </a:solidFill>
                    </a:endParaRPr>
                  </a:p>
                </c:rich>
              </c:tx>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2">
                          <a:lumMod val="75000"/>
                        </a:schemeClr>
                      </a:solidFill>
                      <a:latin typeface="+mn-lt"/>
                      <a:ea typeface="+mn-ea"/>
                      <a:cs typeface="+mn-cs"/>
                    </a:defRPr>
                  </a:pPr>
                  <a:endParaRPr lang="en-US"/>
                </a:p>
              </c:txP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75F-4461-A4C8-D69F134F8105}"/>
                </c:ext>
              </c:extLst>
            </c:dLbl>
            <c:numFmt formatCode="_(&quot;$&quot;* #,##0.000_);_(&quot;$&quot;* \(#,##0.000\);_(&quot;$&quot;* &quot;-&quot;???_);_(@_)"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600" b="1" i="0" u="none" strike="noStrike" kern="1200" baseline="0">
                    <a:solidFill>
                      <a:schemeClr val="tx1"/>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Data!$D$54:$D$57</c:f>
              <c:strCache>
                <c:ptCount val="3"/>
                <c:pt idx="0">
                  <c:v>General Fund Balance</c:v>
                </c:pt>
                <c:pt idx="1">
                  <c:v>Total Available Funds for Borrowing</c:v>
                </c:pt>
                <c:pt idx="2">
                  <c:v>Total Funds with Borrowing Restrictions</c:v>
                </c:pt>
              </c:strCache>
            </c:strRef>
          </c:cat>
          <c:val>
            <c:numRef>
              <c:f>Data!$E$54:$E$57</c:f>
              <c:numCache>
                <c:formatCode>_("$"* #,##0_);_("$"* \(#,##0\);_("$"* "-"??_);_(@_)</c:formatCode>
                <c:ptCount val="3"/>
                <c:pt idx="0">
                  <c:v>152131957.86499923</c:v>
                </c:pt>
                <c:pt idx="1">
                  <c:v>2749711696.0049996</c:v>
                </c:pt>
                <c:pt idx="2">
                  <c:v>14028374174.790003</c:v>
                </c:pt>
              </c:numCache>
            </c:numRef>
          </c:val>
          <c:extLst>
            <c:ext xmlns:c16="http://schemas.microsoft.com/office/drawing/2014/chart" uri="{C3380CC4-5D6E-409C-BE32-E72D297353CC}">
              <c16:uniqueId val="{00000006-DB26-4CAC-9ED8-2B1BE76C1783}"/>
            </c:ext>
          </c:extLst>
        </c:ser>
        <c:dLbls>
          <c:showLegendKey val="0"/>
          <c:showVal val="1"/>
          <c:showCatName val="0"/>
          <c:showSerName val="0"/>
          <c:showPercent val="0"/>
          <c:showBubbleSize val="0"/>
        </c:dLbls>
        <c:gapWidth val="115"/>
        <c:axId val="677370960"/>
        <c:axId val="677373256"/>
      </c:barChart>
      <c:catAx>
        <c:axId val="677370960"/>
        <c:scaling>
          <c:orientation val="minMax"/>
        </c:scaling>
        <c:delete val="0"/>
        <c:axPos val="b"/>
        <c:minorGridlines>
          <c:spPr>
            <a:ln>
              <a:noFill/>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0"/>
          <a:lstStyle/>
          <a:p>
            <a:pPr>
              <a:defRPr sz="3600" b="0" i="0" u="none" strike="noStrike" kern="1200" baseline="0">
                <a:solidFill>
                  <a:schemeClr val="tx1"/>
                </a:solidFill>
                <a:latin typeface="+mn-lt"/>
                <a:ea typeface="+mn-ea"/>
                <a:cs typeface="+mn-cs"/>
              </a:defRPr>
            </a:pPr>
            <a:endParaRPr lang="en-US"/>
          </a:p>
        </c:txPr>
        <c:crossAx val="677373256"/>
        <c:crosses val="autoZero"/>
        <c:auto val="0"/>
        <c:lblAlgn val="ctr"/>
        <c:lblOffset val="100"/>
        <c:noMultiLvlLbl val="0"/>
      </c:catAx>
      <c:valAx>
        <c:axId val="677373256"/>
        <c:scaling>
          <c:orientation val="minMax"/>
        </c:scaling>
        <c:delete val="0"/>
        <c:axPos val="l"/>
        <c:majorGridlines>
          <c:spPr>
            <a:ln w="9525" cap="flat" cmpd="sng" algn="ctr">
              <a:solidFill>
                <a:schemeClr val="tx1"/>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chemeClr val="tx1"/>
                </a:solidFill>
                <a:latin typeface="+mn-lt"/>
                <a:ea typeface="+mn-ea"/>
                <a:cs typeface="+mn-cs"/>
              </a:defRPr>
            </a:pPr>
            <a:endParaRPr lang="en-US"/>
          </a:p>
        </c:txPr>
        <c:crossAx val="677370960"/>
        <c:crosses val="autoZero"/>
        <c:crossBetween val="between"/>
        <c:dispUnits>
          <c:builtInUnit val="billions"/>
          <c:dispUnitsLbl>
            <c:layout>
              <c:manualLayout>
                <c:xMode val="edge"/>
                <c:yMode val="edge"/>
                <c:x val="8.2686741859970218E-3"/>
                <c:y val="0.35330556734300428"/>
              </c:manualLayout>
            </c:layout>
            <c:tx>
              <c:rich>
                <a:bodyPr rot="-5400000" spcFirstLastPara="1" vertOverflow="ellipsis" vert="horz" wrap="square" anchor="ctr" anchorCtr="1"/>
                <a:lstStyle/>
                <a:p>
                  <a:pPr>
                    <a:defRPr sz="3000" b="0" i="0" u="none" strike="noStrike" kern="1200" cap="all" baseline="0">
                      <a:solidFill>
                        <a:schemeClr val="tx1"/>
                      </a:solidFill>
                      <a:latin typeface="+mn-lt"/>
                      <a:ea typeface="+mn-ea"/>
                      <a:cs typeface="+mn-cs"/>
                    </a:defRPr>
                  </a:pPr>
                  <a:r>
                    <a:rPr lang="en-US" sz="4000"/>
                    <a:t>Billions</a:t>
                  </a:r>
                </a:p>
              </c:rich>
            </c:tx>
            <c:spPr>
              <a:noFill/>
              <a:ln>
                <a:noFill/>
              </a:ln>
              <a:effectLst/>
            </c:spPr>
            <c:txPr>
              <a:bodyPr rot="-5400000" spcFirstLastPara="1" vertOverflow="ellipsis" vert="horz" wrap="square" anchor="ctr" anchorCtr="1"/>
              <a:lstStyle/>
              <a:p>
                <a:pPr>
                  <a:defRPr sz="3000" b="0" i="0" u="none" strike="noStrike" kern="1200" cap="all" baseline="0">
                    <a:solidFill>
                      <a:schemeClr val="tx1"/>
                    </a:solidFill>
                    <a:latin typeface="+mn-lt"/>
                    <a:ea typeface="+mn-ea"/>
                    <a:cs typeface="+mn-cs"/>
                  </a:defRPr>
                </a:pPr>
                <a:endParaRPr lang="en-US"/>
              </a:p>
            </c:txPr>
          </c:dispUnitsLbl>
        </c:dispUnits>
      </c:valAx>
      <c:spPr>
        <a:blipFill>
          <a:blip xmlns:r="http://schemas.openxmlformats.org/officeDocument/2006/relationships" r:embed="rId3"/>
          <a:stretch>
            <a:fillRect/>
          </a:stretch>
        </a:blipFill>
        <a:ln w="190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85000"/>
      </a:schemeClr>
    </a:solidFill>
    <a:ln w="9525" cap="flat" cmpd="sng" algn="ctr">
      <a:solidFill>
        <a:srgbClr val="0033CC"/>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pivotSource>
    <c:name>[General Fund Daily Cash Balance.xlsx]Data!PivotTable7</c:name>
    <c:fmtId val="10"/>
  </c:pivotSource>
  <c:chart>
    <c:title>
      <c:tx>
        <c:rich>
          <a:bodyPr rot="0" spcFirstLastPara="1" vertOverflow="ellipsis" vert="horz" wrap="square" anchor="ctr" anchorCtr="1"/>
          <a:lstStyle/>
          <a:p>
            <a:pPr algn="l">
              <a:defRPr sz="3600" b="1" i="0" u="none" strike="noStrike" kern="1200" spc="0" baseline="0">
                <a:solidFill>
                  <a:schemeClr val="tx1"/>
                </a:solidFill>
                <a:latin typeface="+mn-lt"/>
                <a:ea typeface="+mn-ea"/>
                <a:cs typeface="+mn-cs"/>
              </a:defRPr>
            </a:pPr>
            <a:r>
              <a:rPr lang="en-US" sz="3800" b="1" i="0" u="none" strike="noStrike" kern="1200" spc="0" baseline="0">
                <a:solidFill>
                  <a:schemeClr val="bg1"/>
                </a:solidFill>
                <a:latin typeface="+mn-lt"/>
                <a:ea typeface="+mn-ea"/>
                <a:cs typeface="+mn-cs"/>
              </a:rPr>
              <a:t>Breakdown by Cash </a:t>
            </a:r>
            <a:r>
              <a:rPr lang="en-US" sz="3800" b="1">
                <a:solidFill>
                  <a:schemeClr val="bg1"/>
                </a:solidFill>
              </a:rPr>
              <a:t>Accounts</a:t>
            </a:r>
          </a:p>
        </c:rich>
      </c:tx>
      <c:layout>
        <c:manualLayout>
          <c:xMode val="edge"/>
          <c:yMode val="edge"/>
          <c:x val="0.38680921972382321"/>
          <c:y val="2.3577472523963697E-2"/>
        </c:manualLayout>
      </c:layout>
      <c:overlay val="0"/>
      <c:spPr>
        <a:noFill/>
        <a:ln>
          <a:noFill/>
        </a:ln>
        <a:effectLst/>
      </c:spPr>
      <c:txPr>
        <a:bodyPr rot="0" spcFirstLastPara="1" vertOverflow="ellipsis" vert="horz" wrap="square" anchor="ctr" anchorCtr="1"/>
        <a:lstStyle/>
        <a:p>
          <a:pPr algn="l">
            <a:defRPr sz="36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1"/>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tx2">
              <a:lumMod val="75000"/>
            </a:schemeClr>
          </a:solidFill>
          <a:ln>
            <a:noFill/>
          </a:ln>
          <a:effectLst/>
        </c:spPr>
        <c:marker>
          <c:symbol val="none"/>
        </c:marker>
        <c:dLbl>
          <c:idx val="0"/>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2">
              <a:lumMod val="75000"/>
              <a:alpha val="80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07B2D63B-0DE2-4CE0-9D2F-2E683BE3BADB}"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6"/>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54119830-465D-4485-B405-5D174B814E24}"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7"/>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B945C92F-F828-4DAC-ADF3-F314F79A0EEF}"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8"/>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B08B1E2A-4B5D-4093-8BBC-082DF5EFB178}"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
        <c:idx val="9"/>
        <c:spPr>
          <a:solidFill>
            <a:schemeClr val="tx2">
              <a:lumMod val="75000"/>
            </a:schemeClr>
          </a:solidFill>
          <a:ln>
            <a:noFill/>
          </a:ln>
          <a:effectLst/>
        </c:spPr>
        <c:dLbl>
          <c:idx val="0"/>
          <c:tx>
            <c:rich>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fld id="{6EC60461-D359-459B-90B0-F3CA471CB551}" type="VALUE">
                  <a:rPr lang="en-US">
                    <a:solidFill>
                      <a:sysClr val="windowText" lastClr="000000"/>
                    </a:solidFill>
                  </a:rPr>
                  <a:pPr>
                    <a:defRPr sz="3500" b="1"/>
                  </a:pPr>
                  <a:t>[VALUE]</a:t>
                </a:fld>
                <a:endParaRPr lang="en-US"/>
              </a:p>
            </c:rich>
          </c:tx>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Lst>
        </c:dLbl>
      </c:pivotFmt>
    </c:pivotFmts>
    <c:plotArea>
      <c:layout>
        <c:manualLayout>
          <c:layoutTarget val="inner"/>
          <c:xMode val="edge"/>
          <c:yMode val="edge"/>
          <c:x val="7.0887392373592081E-2"/>
          <c:y val="0.11971720842586984"/>
          <c:w val="0.9291126076264079"/>
          <c:h val="0.65460838549027522"/>
        </c:manualLayout>
      </c:layout>
      <c:barChart>
        <c:barDir val="col"/>
        <c:grouping val="clustered"/>
        <c:varyColors val="0"/>
        <c:ser>
          <c:idx val="0"/>
          <c:order val="0"/>
          <c:tx>
            <c:strRef>
              <c:f>Data!$H$106</c:f>
              <c:strCache>
                <c:ptCount val="1"/>
                <c:pt idx="0">
                  <c:v>Total</c:v>
                </c:pt>
              </c:strCache>
            </c:strRef>
          </c:tx>
          <c:spPr>
            <a:solidFill>
              <a:schemeClr val="tx2">
                <a:lumMod val="75000"/>
              </a:schemeClr>
            </a:solidFill>
            <a:ln>
              <a:noFill/>
            </a:ln>
            <a:effectLst/>
          </c:spPr>
          <c:invertIfNegative val="0"/>
          <c:dPt>
            <c:idx val="0"/>
            <c:invertIfNegative val="0"/>
            <c:bubble3D val="0"/>
            <c:spPr>
              <a:solidFill>
                <a:schemeClr val="tx2">
                  <a:lumMod val="75000"/>
                  <a:alpha val="80000"/>
                </a:schemeClr>
              </a:solidFill>
              <a:ln>
                <a:noFill/>
              </a:ln>
              <a:effectLst/>
            </c:spPr>
            <c:extLst>
              <c:ext xmlns:c16="http://schemas.microsoft.com/office/drawing/2014/chart" uri="{C3380CC4-5D6E-409C-BE32-E72D297353CC}">
                <c16:uniqueId val="{00000001-A3AB-4E7D-A981-3AEFEAC7F55C}"/>
              </c:ext>
            </c:extLst>
          </c:dPt>
          <c:dPt>
            <c:idx val="1"/>
            <c:invertIfNegative val="0"/>
            <c:bubble3D val="0"/>
            <c:spPr>
              <a:solidFill>
                <a:schemeClr val="tx2">
                  <a:lumMod val="75000"/>
                </a:schemeClr>
              </a:solidFill>
              <a:ln>
                <a:noFill/>
              </a:ln>
              <a:effectLst/>
            </c:spPr>
            <c:extLst>
              <c:ext xmlns:c16="http://schemas.microsoft.com/office/drawing/2014/chart" uri="{C3380CC4-5D6E-409C-BE32-E72D297353CC}">
                <c16:uniqueId val="{00000002-A3AB-4E7D-A981-3AEFEAC7F55C}"/>
              </c:ext>
            </c:extLst>
          </c:dPt>
          <c:dPt>
            <c:idx val="2"/>
            <c:invertIfNegative val="0"/>
            <c:bubble3D val="0"/>
            <c:spPr>
              <a:solidFill>
                <a:schemeClr val="tx2">
                  <a:lumMod val="75000"/>
                </a:schemeClr>
              </a:solidFill>
              <a:ln>
                <a:noFill/>
              </a:ln>
              <a:effectLst/>
            </c:spPr>
            <c:extLst>
              <c:ext xmlns:c16="http://schemas.microsoft.com/office/drawing/2014/chart" uri="{C3380CC4-5D6E-409C-BE32-E72D297353CC}">
                <c16:uniqueId val="{00000003-A3AB-4E7D-A981-3AEFEAC7F55C}"/>
              </c:ext>
            </c:extLst>
          </c:dPt>
          <c:dPt>
            <c:idx val="3"/>
            <c:invertIfNegative val="0"/>
            <c:bubble3D val="0"/>
            <c:spPr>
              <a:solidFill>
                <a:schemeClr val="tx2">
                  <a:lumMod val="75000"/>
                </a:schemeClr>
              </a:solidFill>
              <a:ln>
                <a:noFill/>
              </a:ln>
              <a:effectLst/>
            </c:spPr>
            <c:extLst>
              <c:ext xmlns:c16="http://schemas.microsoft.com/office/drawing/2014/chart" uri="{C3380CC4-5D6E-409C-BE32-E72D297353CC}">
                <c16:uniqueId val="{00000004-A3AB-4E7D-A981-3AEFEAC7F55C}"/>
              </c:ext>
            </c:extLst>
          </c:dPt>
          <c:dPt>
            <c:idx val="4"/>
            <c:invertIfNegative val="0"/>
            <c:bubble3D val="0"/>
            <c:spPr>
              <a:solidFill>
                <a:schemeClr val="tx2">
                  <a:lumMod val="75000"/>
                </a:schemeClr>
              </a:solidFill>
              <a:ln>
                <a:noFill/>
              </a:ln>
              <a:effectLst/>
            </c:spPr>
            <c:extLst>
              <c:ext xmlns:c16="http://schemas.microsoft.com/office/drawing/2014/chart" uri="{C3380CC4-5D6E-409C-BE32-E72D297353CC}">
                <c16:uniqueId val="{00000005-A3AB-4E7D-A981-3AEFEAC7F55C}"/>
              </c:ext>
            </c:extLst>
          </c:dPt>
          <c:dLbls>
            <c:dLbl>
              <c:idx val="0"/>
              <c:tx>
                <c:rich>
                  <a:bodyPr/>
                  <a:lstStyle/>
                  <a:p>
                    <a:fld id="{07B2D63B-0DE2-4CE0-9D2F-2E683BE3BADB}"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3AB-4E7D-A981-3AEFEAC7F55C}"/>
                </c:ext>
              </c:extLst>
            </c:dLbl>
            <c:dLbl>
              <c:idx val="1"/>
              <c:tx>
                <c:rich>
                  <a:bodyPr/>
                  <a:lstStyle/>
                  <a:p>
                    <a:fld id="{54119830-465D-4485-B405-5D174B814E24}"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3AB-4E7D-A981-3AEFEAC7F55C}"/>
                </c:ext>
              </c:extLst>
            </c:dLbl>
            <c:dLbl>
              <c:idx val="2"/>
              <c:tx>
                <c:rich>
                  <a:bodyPr/>
                  <a:lstStyle/>
                  <a:p>
                    <a:fld id="{B945C92F-F828-4DAC-ADF3-F314F79A0EEF}"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3AB-4E7D-A981-3AEFEAC7F55C}"/>
                </c:ext>
              </c:extLst>
            </c:dLbl>
            <c:dLbl>
              <c:idx val="3"/>
              <c:tx>
                <c:rich>
                  <a:bodyPr/>
                  <a:lstStyle/>
                  <a:p>
                    <a:fld id="{B08B1E2A-4B5D-4093-8BBC-082DF5EFB178}"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A3AB-4E7D-A981-3AEFEAC7F55C}"/>
                </c:ext>
              </c:extLst>
            </c:dLbl>
            <c:dLbl>
              <c:idx val="4"/>
              <c:tx>
                <c:rich>
                  <a:bodyPr/>
                  <a:lstStyle/>
                  <a:p>
                    <a:fld id="{6EC60461-D359-459B-90B0-F3CA471CB551}" type="VALUE">
                      <a:rPr lang="en-US">
                        <a:solidFill>
                          <a:sysClr val="windowText" lastClr="000000"/>
                        </a:solidFill>
                      </a:rPr>
                      <a:pPr/>
                      <a:t>[VALUE]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3AB-4E7D-A981-3AEFEAC7F55C}"/>
                </c:ext>
              </c:extLst>
            </c:dLbl>
            <c:numFmt formatCode="&quot;$&quot;#,##0.0000" sourceLinked="0"/>
            <c:spPr>
              <a:solidFill>
                <a:schemeClr val="bg1">
                  <a:lumMod val="85000"/>
                  <a:alpha val="65000"/>
                </a:schemeClr>
              </a:solidFill>
              <a:ln>
                <a:noFill/>
              </a:ln>
              <a:effectLst/>
            </c:spPr>
            <c:txPr>
              <a:bodyPr rot="0" spcFirstLastPara="1" vertOverflow="ellipsis" vert="horz" wrap="square" lIns="38100" tIns="19050" rIns="38100" bIns="19050" anchor="ctr" anchorCtr="1">
                <a:spAutoFit/>
              </a:bodyPr>
              <a:lstStyle/>
              <a:p>
                <a:pPr>
                  <a:defRPr sz="35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Data!$G$107:$G$112</c:f>
              <c:strCache>
                <c:ptCount val="5"/>
                <c:pt idx="0">
                  <c:v>Cash </c:v>
                </c:pt>
                <c:pt idx="1">
                  <c:v>Imprest Cash</c:v>
                </c:pt>
                <c:pt idx="2">
                  <c:v>Investments In Lieu Of Cash</c:v>
                </c:pt>
                <c:pt idx="3">
                  <c:v>Restricted Cash</c:v>
                </c:pt>
                <c:pt idx="4">
                  <c:v>Cash With Fiscal Agent</c:v>
                </c:pt>
              </c:strCache>
            </c:strRef>
          </c:cat>
          <c:val>
            <c:numRef>
              <c:f>Data!$H$107:$H$112</c:f>
              <c:numCache>
                <c:formatCode>_(* #,##0_);_(* \(#,##0\);_(* "-"??_);_(@_)</c:formatCode>
                <c:ptCount val="5"/>
                <c:pt idx="0">
                  <c:v>16821972963.49</c:v>
                </c:pt>
                <c:pt idx="1">
                  <c:v>690547.33</c:v>
                </c:pt>
                <c:pt idx="2">
                  <c:v>986080</c:v>
                </c:pt>
                <c:pt idx="3">
                  <c:v>106568238.66999999</c:v>
                </c:pt>
                <c:pt idx="4">
                  <c:v>0</c:v>
                </c:pt>
              </c:numCache>
            </c:numRef>
          </c:val>
          <c:extLst>
            <c:ext xmlns:c16="http://schemas.microsoft.com/office/drawing/2014/chart" uri="{C3380CC4-5D6E-409C-BE32-E72D297353CC}">
              <c16:uniqueId val="{00000000-1BD1-44CD-8AE1-A1A4E877713C}"/>
            </c:ext>
          </c:extLst>
        </c:ser>
        <c:dLbls>
          <c:showLegendKey val="0"/>
          <c:showVal val="0"/>
          <c:showCatName val="0"/>
          <c:showSerName val="0"/>
          <c:showPercent val="0"/>
          <c:showBubbleSize val="0"/>
        </c:dLbls>
        <c:gapWidth val="219"/>
        <c:axId val="679795160"/>
        <c:axId val="679800080"/>
      </c:barChart>
      <c:catAx>
        <c:axId val="679795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chemeClr val="bg1"/>
                </a:solidFill>
                <a:latin typeface="+mn-lt"/>
                <a:ea typeface="+mn-ea"/>
                <a:cs typeface="+mn-cs"/>
              </a:defRPr>
            </a:pPr>
            <a:endParaRPr lang="en-US"/>
          </a:p>
        </c:txPr>
        <c:crossAx val="679800080"/>
        <c:crossesAt val="0"/>
        <c:auto val="1"/>
        <c:lblAlgn val="ctr"/>
        <c:lblOffset val="100"/>
        <c:noMultiLvlLbl val="0"/>
      </c:catAx>
      <c:valAx>
        <c:axId val="679800080"/>
        <c:scaling>
          <c:orientation val="minMax"/>
        </c:scaling>
        <c:delete val="0"/>
        <c:axPos val="l"/>
        <c:majorGridlines>
          <c:spPr>
            <a:ln w="9525" cap="flat" cmpd="thickThin" algn="ctr">
              <a:solidFill>
                <a:schemeClr val="bg2">
                  <a:lumMod val="90000"/>
                </a:schemeClr>
              </a:solidFill>
              <a:round/>
            </a:ln>
            <a:effectLst/>
          </c:spPr>
        </c:majorGridlines>
        <c:minorGridlines>
          <c:spPr>
            <a:ln w="9525" cap="flat" cmpd="sng" algn="ctr">
              <a:noFill/>
              <a:round/>
            </a:ln>
            <a:effectLst/>
          </c:spPr>
        </c:minorGridlines>
        <c:numFmt formatCode="_(&quot;$&quot;* #,##0_);_(&quot;$&quot;* \(#,##0\);_(&quot;$&quot;* &quot;-&quot;_);_(@_)" sourceLinked="0"/>
        <c:majorTickMark val="out"/>
        <c:minorTickMark val="none"/>
        <c:tickLblPos val="low"/>
        <c:spPr>
          <a:noFill/>
          <a:ln>
            <a:solidFill>
              <a:schemeClr val="bg1">
                <a:alpha val="99000"/>
              </a:schemeClr>
            </a:solidFill>
          </a:ln>
          <a:effectLst/>
        </c:spPr>
        <c:txPr>
          <a:bodyPr rot="-60000000" spcFirstLastPara="1" vertOverflow="ellipsis" vert="horz" wrap="square" anchor="ctr" anchorCtr="1"/>
          <a:lstStyle/>
          <a:p>
            <a:pPr>
              <a:defRPr sz="3000" b="0" i="0" u="none" strike="noStrike" kern="1200" baseline="0">
                <a:solidFill>
                  <a:schemeClr val="bg1"/>
                </a:solidFill>
                <a:latin typeface="+mn-lt"/>
                <a:ea typeface="+mn-ea"/>
                <a:cs typeface="+mn-cs"/>
              </a:defRPr>
            </a:pPr>
            <a:endParaRPr lang="en-US"/>
          </a:p>
        </c:txPr>
        <c:crossAx val="679795160"/>
        <c:crosses val="autoZero"/>
        <c:crossBetween val="between"/>
        <c:majorUnit val="3000000000"/>
        <c:dispUnits>
          <c:builtInUnit val="billions"/>
          <c:dispUnitsLbl>
            <c:layout>
              <c:manualLayout>
                <c:xMode val="edge"/>
                <c:yMode val="edge"/>
                <c:x val="3.2348271249396463E-3"/>
                <c:y val="0.35962971936200283"/>
              </c:manualLayout>
            </c:layout>
            <c:tx>
              <c:rich>
                <a:bodyPr rot="-5400000" spcFirstLastPara="1" vertOverflow="ellipsis" vert="horz" wrap="square" anchor="ctr" anchorCtr="1"/>
                <a:lstStyle/>
                <a:p>
                  <a:pPr>
                    <a:defRPr sz="3600" b="0" i="0" u="none" strike="noStrike" kern="1200" baseline="0">
                      <a:solidFill>
                        <a:schemeClr val="bg1"/>
                      </a:solidFill>
                      <a:latin typeface="+mn-lt"/>
                      <a:ea typeface="+mn-ea"/>
                      <a:cs typeface="+mn-cs"/>
                    </a:defRPr>
                  </a:pPr>
                  <a:r>
                    <a:rPr lang="en-US" sz="4200" baseline="0">
                      <a:solidFill>
                        <a:schemeClr val="bg1"/>
                      </a:solidFill>
                    </a:rPr>
                    <a:t>Billions</a:t>
                  </a:r>
                </a:p>
              </c:rich>
            </c:tx>
            <c:spPr>
              <a:noFill/>
              <a:ln>
                <a:noFill/>
              </a:ln>
              <a:effectLst/>
            </c:spPr>
            <c:txPr>
              <a:bodyPr rot="-5400000" spcFirstLastPara="1" vertOverflow="ellipsis" vert="horz" wrap="square" anchor="ctr" anchorCtr="1"/>
              <a:lstStyle/>
              <a:p>
                <a:pPr>
                  <a:defRPr sz="3600" b="0" i="0" u="none" strike="noStrike" kern="1200" baseline="0">
                    <a:solidFill>
                      <a:schemeClr val="bg1"/>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blipFill>
      <a:blip xmlns:r="http://schemas.openxmlformats.org/officeDocument/2006/relationships" r:embed="rId3"/>
      <a:stretch>
        <a:fillRect/>
      </a:stretch>
    </a:blipFill>
    <a:ln w="9525" cap="sq" cmpd="sng" algn="ctr">
      <a:solidFill>
        <a:srgbClr val="0033CC"/>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pivotSource>
    <c:name>[General Fund Daily Cash Balance.xlsx]Data!PivotTable10</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sz="4800"/>
              <a:t>General Fund Cash Balance</a:t>
            </a:r>
          </a:p>
        </c:rich>
      </c:tx>
      <c:layout>
        <c:manualLayout>
          <c:xMode val="edge"/>
          <c:yMode val="edge"/>
          <c:x val="0.19680700266002105"/>
          <c:y val="1.1267229320885777E-3"/>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4"/>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6"/>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8"/>
        <c:dLbl>
          <c:idx val="0"/>
          <c:dLblPos val="inEnd"/>
          <c:showLegendKey val="0"/>
          <c:showVal val="1"/>
          <c:showCatName val="0"/>
          <c:showSerName val="0"/>
          <c:showPercent val="0"/>
          <c:showBubbleSize val="0"/>
          <c:extLst>
            <c:ext xmlns:c15="http://schemas.microsoft.com/office/drawing/2012/chart" uri="{CE6537A1-D6FC-4f65-9D91-7224C49458BB}"/>
          </c:extLst>
        </c:dLbl>
      </c:pivotFmt>
      <c:pivotFmt>
        <c:idx val="9"/>
        <c:dLbl>
          <c:idx val="0"/>
          <c:layout>
            <c:manualLayout>
              <c:x val="1.7113661397639517E-2"/>
              <c:y val="-0.42476404725173755"/>
            </c:manualLayout>
          </c:layout>
          <c:tx>
            <c:rich>
              <a:bodyPr/>
              <a:lstStyle/>
              <a:p>
                <a:fld id="{292583B6-C817-4400-927B-37B782C4DB5D}" type="VALUE">
                  <a:rPr lang="en-US" sz="5800" b="1"/>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63004537530080007"/>
                  <c:h val="0.16371948902431455"/>
                </c:manualLayout>
              </c15:layout>
              <c15:dlblFieldTable/>
              <c15:showDataLabelsRange val="0"/>
            </c:ext>
          </c:extLst>
        </c:dLbl>
      </c:pivotFmt>
      <c:pivotFmt>
        <c:idx val="1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Lbl>
          <c:idx val="0"/>
          <c:layout>
            <c:manualLayout>
              <c:x val="-5.9853124420053555E-3"/>
              <c:y val="-0.41859760793373885"/>
            </c:manualLayout>
          </c:layout>
          <c:tx>
            <c:rich>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fld id="{241BBC4E-55A8-4C03-9610-238C40338E4A}" type="VALUE">
                  <a:rPr lang="en-US" sz="6000" b="1">
                    <a:solidFill>
                      <a:srgbClr val="CC9900"/>
                    </a:solidFill>
                    <a:latin typeface="Arial" panose="020B0604020202020204" pitchFamily="34" charset="0"/>
                    <a:cs typeface="Arial" panose="020B0604020202020204" pitchFamily="34" charset="0"/>
                  </a:rPr>
                  <a:pPr>
                    <a:defRPr sz="6000">
                      <a:solidFill>
                        <a:schemeClr val="tx2">
                          <a:lumMod val="75000"/>
                        </a:schemeClr>
                      </a:solidFill>
                      <a:latin typeface="Arial" panose="020B0604020202020204" pitchFamily="34" charset="0"/>
                      <a:cs typeface="Arial" panose="020B0604020202020204" pitchFamily="34" charset="0"/>
                    </a:defRPr>
                  </a:pPr>
                  <a:t>[VALUE]</a:t>
                </a:fld>
                <a:endParaRPr lang="en-US"/>
              </a:p>
            </c:rich>
          </c:tx>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44682936097634263"/>
                  <c:h val="0.35126754365285179"/>
                </c:manualLayout>
              </c15:layout>
              <c15:dlblFieldTable/>
              <c15:showDataLabelsRange val="0"/>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3560925196850396E-2"/>
          <c:y val="0.11336280671338099"/>
          <c:w val="0.87928668654216013"/>
          <c:h val="0.77165560033803715"/>
        </c:manualLayout>
      </c:layout>
      <c:pie3DChart>
        <c:varyColors val="1"/>
        <c:ser>
          <c:idx val="0"/>
          <c:order val="0"/>
          <c:tx>
            <c:strRef>
              <c:f>Data!$M$4</c:f>
              <c:strCache>
                <c:ptCount val="1"/>
                <c:pt idx="0">
                  <c:v>Total</c:v>
                </c:pt>
              </c:strCache>
            </c:strRef>
          </c:tx>
          <c:spPr>
            <a:solidFill>
              <a:schemeClr val="tx2">
                <a:lumMod val="75000"/>
              </a:schemeClr>
            </a:solidFill>
          </c:spPr>
          <c:dPt>
            <c:idx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F56-4022-8519-1E3266B354EF}"/>
              </c:ext>
            </c:extLst>
          </c:dPt>
          <c:dLbls>
            <c:dLbl>
              <c:idx val="0"/>
              <c:layout>
                <c:manualLayout>
                  <c:x val="-5.9853124420053555E-3"/>
                  <c:y val="-0.41859760793373885"/>
                </c:manualLayout>
              </c:layout>
              <c:tx>
                <c:rich>
                  <a:bodyPr/>
                  <a:lstStyle/>
                  <a:p>
                    <a:fld id="{241BBC4E-55A8-4C03-9610-238C40338E4A}" type="VALUE">
                      <a:rPr lang="en-US" sz="6000" b="1">
                        <a:solidFill>
                          <a:srgbClr val="CC9900"/>
                        </a:solidFill>
                        <a:latin typeface="Arial" panose="020B0604020202020204" pitchFamily="34" charset="0"/>
                        <a:cs typeface="Arial" panose="020B0604020202020204" pitchFamily="34" charset="0"/>
                      </a:rPr>
                      <a:pPr/>
                      <a:t>[VALUE]</a:t>
                    </a:fld>
                    <a:endParaRPr lang="en-US"/>
                  </a:p>
                </c:rich>
              </c:tx>
              <c:dLblPos val="bestFit"/>
              <c:showLegendKey val="0"/>
              <c:showVal val="1"/>
              <c:showCatName val="0"/>
              <c:showSerName val="0"/>
              <c:showPercent val="0"/>
              <c:showBubbleSize val="0"/>
              <c:extLst>
                <c:ext xmlns:c15="http://schemas.microsoft.com/office/drawing/2012/chart" uri="{CE6537A1-D6FC-4f65-9D91-7224C49458BB}">
                  <c15:layout>
                    <c:manualLayout>
                      <c:w val="0.44682936097634263"/>
                      <c:h val="0.35126754365285179"/>
                    </c:manualLayout>
                  </c15:layout>
                  <c15:dlblFieldTable/>
                  <c15:showDataLabelsRange val="0"/>
                </c:ext>
                <c:ext xmlns:c16="http://schemas.microsoft.com/office/drawing/2014/chart" uri="{C3380CC4-5D6E-409C-BE32-E72D297353CC}">
                  <c16:uniqueId val="{00000001-8F56-4022-8519-1E3266B354EF}"/>
                </c:ext>
              </c:extLst>
            </c:dLbl>
            <c:spPr>
              <a:noFill/>
              <a:ln>
                <a:noFill/>
              </a:ln>
              <a:effectLst/>
            </c:spPr>
            <c:txPr>
              <a:bodyPr rot="0" spcFirstLastPara="1" vertOverflow="ellipsis" vert="horz" wrap="square" lIns="38100" tIns="19050" rIns="38100" bIns="19050" anchor="ctr" anchorCtr="1">
                <a:spAutoFit/>
              </a:bodyPr>
              <a:lstStyle/>
              <a:p>
                <a:pPr>
                  <a:defRPr sz="6000" b="0" i="0" u="none" strike="noStrike" kern="1200" baseline="0">
                    <a:solidFill>
                      <a:schemeClr val="tx2">
                        <a:lumMod val="7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Data!$L$5</c:f>
              <c:strCache>
                <c:ptCount val="1"/>
                <c:pt idx="0">
                  <c:v>4/22/24</c:v>
                </c:pt>
              </c:strCache>
            </c:strRef>
          </c:cat>
          <c:val>
            <c:numRef>
              <c:f>Data!$M$5</c:f>
              <c:numCache>
                <c:formatCode>_("$"* #,##0_);_("$"* \(#,##0\);_("$"* "-"??_);_(@_)</c:formatCode>
                <c:ptCount val="1"/>
                <c:pt idx="0">
                  <c:v>152131957.86499923</c:v>
                </c:pt>
              </c:numCache>
            </c:numRef>
          </c:val>
          <c:extLst>
            <c:ext xmlns:c16="http://schemas.microsoft.com/office/drawing/2014/chart" uri="{C3380CC4-5D6E-409C-BE32-E72D297353CC}">
              <c16:uniqueId val="{00000002-31BA-4E7A-9EFB-1AFD4E689B88}"/>
            </c:ext>
          </c:extLst>
        </c:ser>
        <c:dLbls>
          <c:dLblPos val="inEnd"/>
          <c:showLegendKey val="0"/>
          <c:showVal val="0"/>
          <c:showCatName val="0"/>
          <c:showSerName val="0"/>
          <c:showPercent val="1"/>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4800" b="0" i="0" u="none" strike="noStrike" kern="1200" baseline="0">
                <a:solidFill>
                  <a:schemeClr val="lt1">
                    <a:lumMod val="85000"/>
                  </a:schemeClr>
                </a:solidFill>
                <a:latin typeface="+mn-lt"/>
                <a:ea typeface="+mn-ea"/>
                <a:cs typeface="+mn-cs"/>
              </a:defRPr>
            </a:pPr>
            <a:endParaRPr lang="en-US"/>
          </a:p>
        </c:txPr>
      </c:legendEntry>
      <c:layout>
        <c:manualLayout>
          <c:xMode val="edge"/>
          <c:yMode val="edge"/>
          <c:x val="0"/>
          <c:y val="0.78354739340217205"/>
          <c:w val="0.28176613666129841"/>
          <c:h val="0.15789823618247961"/>
        </c:manualLayout>
      </c:layout>
      <c:overlay val="1"/>
      <c:spPr>
        <a:noFill/>
        <a:ln>
          <a:noFill/>
        </a:ln>
        <a:effectLst/>
      </c:spPr>
      <c:txPr>
        <a:bodyPr rot="0" spcFirstLastPara="1" vertOverflow="ellipsis" vert="horz" wrap="square" anchor="ctr" anchorCtr="1"/>
        <a:lstStyle/>
        <a:p>
          <a:pPr>
            <a:defRPr sz="60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6">
  <a:schemeClr val="accent3"/>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80">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419100</xdr:colOff>
      <xdr:row>4</xdr:row>
      <xdr:rowOff>95250</xdr:rowOff>
    </xdr:from>
    <xdr:to>
      <xdr:col>13</xdr:col>
      <xdr:colOff>12700</xdr:colOff>
      <xdr:row>12</xdr:row>
      <xdr:rowOff>647700</xdr:rowOff>
    </xdr:to>
    <xdr:graphicFrame macro="">
      <xdr:nvGraphicFramePr>
        <xdr:cNvPr id="5" name="Chart 4">
          <a:extLst>
            <a:ext uri="{FF2B5EF4-FFF2-40B4-BE49-F238E27FC236}">
              <a16:creationId xmlns:a16="http://schemas.microsoft.com/office/drawing/2014/main" id="{314BB537-C487-445A-8C5E-A6181D740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95250</xdr:rowOff>
    </xdr:from>
    <xdr:to>
      <xdr:col>6</xdr:col>
      <xdr:colOff>114300</xdr:colOff>
      <xdr:row>12</xdr:row>
      <xdr:rowOff>647700</xdr:rowOff>
    </xdr:to>
    <xdr:graphicFrame macro="">
      <xdr:nvGraphicFramePr>
        <xdr:cNvPr id="3" name="Chart 2">
          <a:extLst>
            <a:ext uri="{FF2B5EF4-FFF2-40B4-BE49-F238E27FC236}">
              <a16:creationId xmlns:a16="http://schemas.microsoft.com/office/drawing/2014/main" id="{F37EA58E-A728-4BDD-92A7-F97748009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13</xdr:row>
      <xdr:rowOff>31750</xdr:rowOff>
    </xdr:from>
    <xdr:to>
      <xdr:col>13</xdr:col>
      <xdr:colOff>0</xdr:colOff>
      <xdr:row>27</xdr:row>
      <xdr:rowOff>317500</xdr:rowOff>
    </xdr:to>
    <xdr:graphicFrame macro="">
      <xdr:nvGraphicFramePr>
        <xdr:cNvPr id="13" name="Chart 12">
          <a:extLst>
            <a:ext uri="{FF2B5EF4-FFF2-40B4-BE49-F238E27FC236}">
              <a16:creationId xmlns:a16="http://schemas.microsoft.com/office/drawing/2014/main" id="{9118732B-F163-478E-A231-0E2077E6E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228600</xdr:colOff>
      <xdr:row>23</xdr:row>
      <xdr:rowOff>76200</xdr:rowOff>
    </xdr:from>
    <xdr:to>
      <xdr:col>9</xdr:col>
      <xdr:colOff>6819900</xdr:colOff>
      <xdr:row>35</xdr:row>
      <xdr:rowOff>419100</xdr:rowOff>
    </xdr:to>
    <xdr:graphicFrame macro="">
      <xdr:nvGraphicFramePr>
        <xdr:cNvPr id="14" name="Chart 13">
          <a:extLst>
            <a:ext uri="{FF2B5EF4-FFF2-40B4-BE49-F238E27FC236}">
              <a16:creationId xmlns:a16="http://schemas.microsoft.com/office/drawing/2014/main" id="{D7F2DFBE-A3FB-465D-AB10-884B2D84D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3314700</xdr:colOff>
      <xdr:row>12</xdr:row>
      <xdr:rowOff>685800</xdr:rowOff>
    </xdr:from>
    <xdr:to>
      <xdr:col>9</xdr:col>
      <xdr:colOff>3979560</xdr:colOff>
      <xdr:row>23</xdr:row>
      <xdr:rowOff>38100</xdr:rowOff>
    </xdr:to>
    <xdr:pic>
      <xdr:nvPicPr>
        <xdr:cNvPr id="4" name="Picture 3">
          <a:extLst>
            <a:ext uri="{FF2B5EF4-FFF2-40B4-BE49-F238E27FC236}">
              <a16:creationId xmlns:a16="http://schemas.microsoft.com/office/drawing/2014/main" id="{78616BB0-DDAC-6400-3B02-CB0215CB0C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584900" y="12420600"/>
          <a:ext cx="5503560"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S/CASHFLOW/FY24/Daily%20Cash/0723/071323%20General%20Fund%20Daily%20Cash%20Balance-Dash%20Boar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youn\Downloads\GF_DAILY_ACTIVITY_WO_DEPID_19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youn\Desktop\General%20Fund%20Daily%20Cash%20Balanc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CASHFLOW/FY23/Daily%20Cash/0223/022423%20General%20Fund%20Daily%20Cash%20Balanc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S/CASHFLOW/FY23/Daily%20Cash/0323/032323%20General%20Fund%20Daily%20Cash%20Balanc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G:\GROUPS\CASHFLOW\FY24\Daily%20Cash\0324\031824%20General%20Fund%20Daily%20Cash%20Balance-Dash%20Board.xlsx" TargetMode="External"/><Relationship Id="rId1" Type="http://schemas.openxmlformats.org/officeDocument/2006/relationships/externalLinkPath" Target="/GROUPS/CASHFLOW/FY24/Daily%20Cash/0324/031824%20General%20Fund%20Daily%20Cash%20Balance-Dash%20Boa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Data"/>
      <sheetName val="Activity"/>
      <sheetName val="Detail"/>
      <sheetName val="Monthly Projections June"/>
      <sheetName val="Monthly Projections July"/>
      <sheetName val="Source Codes"/>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s>
    <sheetDataSet>
      <sheetData sheetId="0">
        <row r="42">
          <cell r="H42">
            <v>-3493822.5199999996</v>
          </cell>
        </row>
        <row r="67">
          <cell r="H67">
            <v>5187764.42</v>
          </cell>
        </row>
        <row r="104">
          <cell r="H104">
            <v>-1240420.3500000008</v>
          </cell>
        </row>
        <row r="121">
          <cell r="H121">
            <v>3959811.64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August"/>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February"/>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Cash Balance Chart"/>
      <sheetName val="Activity"/>
      <sheetName val="Detail"/>
      <sheetName val="Monthly Projections June"/>
      <sheetName val="Monthly Projections March"/>
      <sheetName val="Source Codes"/>
    </sheetNames>
    <sheetDataSet>
      <sheetData sheetId="0"/>
      <sheetData sheetId="1"/>
      <sheetData sheetId="2"/>
      <sheetData sheetId="3"/>
      <sheetData sheetId="4"/>
      <sheetData sheetId="5">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 xml:space="preserve">TTC </v>
          </cell>
          <cell r="B88" t="str">
            <v>Treasurer Tax Collector</v>
          </cell>
        </row>
        <row r="89">
          <cell r="A89" t="str">
            <v xml:space="preserve">PRS </v>
          </cell>
          <cell r="B89" t="str">
            <v>Payroll TAP Service Fees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Data"/>
      <sheetName val="Activity"/>
      <sheetName val="Detail"/>
      <sheetName val="Monthly Projections March"/>
      <sheetName val="Sheet1"/>
      <sheetName val="Source Codes"/>
    </sheetNames>
    <sheetDataSet>
      <sheetData sheetId="0"/>
      <sheetData sheetId="1"/>
      <sheetData sheetId="2"/>
      <sheetData sheetId="3"/>
      <sheetData sheetId="4"/>
      <sheetData sheetId="5"/>
      <sheetData sheetId="6">
        <row r="2">
          <cell r="A2" t="str">
            <v xml:space="preserve"> Auditor-Controller’s Office</v>
          </cell>
          <cell r="B2"/>
        </row>
        <row r="3">
          <cell r="A3"/>
          <cell r="B3"/>
        </row>
        <row r="4">
          <cell r="A4" t="str">
            <v>Source Code Definitions</v>
          </cell>
          <cell r="B4"/>
        </row>
        <row r="6">
          <cell r="A6" t="str">
            <v>AAA</v>
          </cell>
          <cell r="B6" t="str">
            <v>ACO Adjust for Fixed Assets</v>
          </cell>
        </row>
        <row r="7">
          <cell r="A7" t="str">
            <v>AAJ</v>
          </cell>
          <cell r="B7" t="str">
            <v>AUDITOR-ONLY Cash Recon Adj</v>
          </cell>
        </row>
        <row r="8">
          <cell r="A8" t="str">
            <v>AJ</v>
          </cell>
          <cell r="B8" t="str">
            <v>CAFR ONLY - Auditor Audit Adj</v>
          </cell>
        </row>
        <row r="9">
          <cell r="A9" t="str">
            <v>ALI</v>
          </cell>
          <cell r="B9" t="str">
            <v>Interfund Allocations</v>
          </cell>
        </row>
        <row r="10">
          <cell r="A10" t="str">
            <v>ALO</v>
          </cell>
          <cell r="B10" t="str">
            <v>Allocations</v>
          </cell>
        </row>
        <row r="11">
          <cell r="A11" t="str">
            <v>AM</v>
          </cell>
          <cell r="B11" t="str">
            <v>AM Module Journals</v>
          </cell>
        </row>
        <row r="12">
          <cell r="A12" t="str">
            <v>AMA</v>
          </cell>
          <cell r="B12" t="str">
            <v>AM Additions</v>
          </cell>
        </row>
        <row r="13">
          <cell r="A13" t="str">
            <v>AMC</v>
          </cell>
          <cell r="B13" t="str">
            <v>AM Re-Categorizations</v>
          </cell>
        </row>
        <row r="14">
          <cell r="A14" t="str">
            <v>AMD</v>
          </cell>
          <cell r="B14" t="str">
            <v>AM Depreciation Expense</v>
          </cell>
        </row>
        <row r="15">
          <cell r="A15" t="str">
            <v>AMR</v>
          </cell>
          <cell r="B15" t="str">
            <v>AM Retirements</v>
          </cell>
        </row>
        <row r="16">
          <cell r="A16" t="str">
            <v>AMT</v>
          </cell>
          <cell r="B16" t="str">
            <v>AM Adjustments &amp; Transfers</v>
          </cell>
        </row>
        <row r="17">
          <cell r="A17" t="str">
            <v>AP</v>
          </cell>
          <cell r="B17" t="str">
            <v>AP Module Journals</v>
          </cell>
        </row>
        <row r="18">
          <cell r="A18" t="str">
            <v>APC</v>
          </cell>
          <cell r="B18" t="str">
            <v>AP Closure</v>
          </cell>
        </row>
        <row r="19">
          <cell r="A19" t="str">
            <v>APV</v>
          </cell>
          <cell r="B19" t="str">
            <v>AP Voucher Accrual</v>
          </cell>
        </row>
        <row r="20">
          <cell r="A20" t="str">
            <v>APW</v>
          </cell>
          <cell r="B20" t="str">
            <v>AP Warrant Issuance</v>
          </cell>
        </row>
        <row r="21">
          <cell r="A21" t="str">
            <v>APX</v>
          </cell>
          <cell r="B21" t="str">
            <v>AP Cancellation</v>
          </cell>
        </row>
        <row r="22">
          <cell r="A22" t="str">
            <v>APZ</v>
          </cell>
          <cell r="B22" t="str">
            <v>Warrant Cash Reclass</v>
          </cell>
        </row>
        <row r="23">
          <cell r="A23" t="str">
            <v>AR</v>
          </cell>
          <cell r="B23" t="str">
            <v>AR Module Journals</v>
          </cell>
        </row>
        <row r="24">
          <cell r="A24" t="str">
            <v>ARB</v>
          </cell>
          <cell r="B24" t="str">
            <v>AR Billing</v>
          </cell>
        </row>
        <row r="25">
          <cell r="A25" t="str">
            <v>ARD</v>
          </cell>
          <cell r="B25" t="str">
            <v>AR Direct Cash Journal</v>
          </cell>
        </row>
        <row r="26">
          <cell r="A26" t="str">
            <v>ARM</v>
          </cell>
          <cell r="B26" t="str">
            <v>AR Maintenance</v>
          </cell>
        </row>
        <row r="27">
          <cell r="A27" t="str">
            <v>ARP</v>
          </cell>
          <cell r="B27" t="str">
            <v>AR Payments</v>
          </cell>
        </row>
        <row r="28">
          <cell r="A28" t="str">
            <v>AT</v>
          </cell>
          <cell r="B28" t="str">
            <v>Property Tax Interface</v>
          </cell>
        </row>
        <row r="29">
          <cell r="A29" t="str">
            <v>BFD</v>
          </cell>
          <cell r="B29" t="str">
            <v>Balance Forwards</v>
          </cell>
        </row>
        <row r="30">
          <cell r="A30" t="str">
            <v>BI</v>
          </cell>
          <cell r="B30" t="str">
            <v>BI Module Journal</v>
          </cell>
        </row>
        <row r="31">
          <cell r="A31" t="str">
            <v>BIB</v>
          </cell>
          <cell r="B31" t="str">
            <v>BI Billing</v>
          </cell>
        </row>
        <row r="32">
          <cell r="A32" t="str">
            <v>BIU</v>
          </cell>
          <cell r="B32" t="str">
            <v>BI Accrual of Unbilled Revenue</v>
          </cell>
        </row>
        <row r="33">
          <cell r="A33" t="str">
            <v>CHA</v>
          </cell>
          <cell r="B33" t="str">
            <v>Health Interface Journals</v>
          </cell>
        </row>
        <row r="34">
          <cell r="A34" t="str">
            <v>CIV</v>
          </cell>
          <cell r="B34" t="str">
            <v>C-IV Voucher/Payments/EBT</v>
          </cell>
        </row>
        <row r="35">
          <cell r="A35" t="str">
            <v>CJ</v>
          </cell>
          <cell r="B35" t="str">
            <v>CAFR ONLY - Client Audit Adj</v>
          </cell>
        </row>
        <row r="36">
          <cell r="A36" t="str">
            <v>DBC</v>
          </cell>
          <cell r="B36" t="str">
            <v>Deposit Based Closures</v>
          </cell>
        </row>
        <row r="37">
          <cell r="A37" t="str">
            <v>DBF</v>
          </cell>
          <cell r="B37" t="str">
            <v>Deposit Based Fees</v>
          </cell>
        </row>
        <row r="38">
          <cell r="A38" t="str">
            <v>FFC</v>
          </cell>
          <cell r="B38" t="str">
            <v>Flood Control Projt Conversion</v>
          </cell>
        </row>
        <row r="39">
          <cell r="A39" t="str">
            <v>FIX</v>
          </cell>
          <cell r="B39" t="str">
            <v>Year-End Fix Up</v>
          </cell>
        </row>
        <row r="40">
          <cell r="A40" t="str">
            <v>FLD</v>
          </cell>
          <cell r="B40" t="str">
            <v>Flood-Online Interface Files</v>
          </cell>
        </row>
        <row r="41">
          <cell r="A41" t="str">
            <v>FNP</v>
          </cell>
          <cell r="B41" t="str">
            <v>Flood Non-Project Payroll</v>
          </cell>
        </row>
        <row r="42">
          <cell r="A42" t="str">
            <v>GW</v>
          </cell>
          <cell r="B42" t="str">
            <v>Government-Wide(GASB34)GAAP2</v>
          </cell>
        </row>
        <row r="43">
          <cell r="A43" t="str">
            <v>HAC</v>
          </cell>
          <cell r="B43" t="str">
            <v>RCRMC Hospital Accruals</v>
          </cell>
        </row>
        <row r="44">
          <cell r="A44" t="str">
            <v>HAM</v>
          </cell>
          <cell r="B44" t="str">
            <v>Hospital Accruals Manual</v>
          </cell>
        </row>
        <row r="45">
          <cell r="A45" t="str">
            <v>IN</v>
          </cell>
          <cell r="B45" t="str">
            <v>IN Module Journals</v>
          </cell>
        </row>
        <row r="46">
          <cell r="A46" t="str">
            <v>INT</v>
          </cell>
          <cell r="B46" t="str">
            <v>Inventory Transactions</v>
          </cell>
        </row>
        <row r="47">
          <cell r="A47" t="str">
            <v>IT</v>
          </cell>
          <cell r="B47" t="str">
            <v>Treasurers Interest Apportion</v>
          </cell>
        </row>
        <row r="48">
          <cell r="A48" t="str">
            <v>ITA</v>
          </cell>
          <cell r="B48" t="str">
            <v>IT Applications Dev Support</v>
          </cell>
        </row>
        <row r="49">
          <cell r="A49" t="str">
            <v>ITD</v>
          </cell>
          <cell r="B49" t="str">
            <v>IT Data Communications Svcs</v>
          </cell>
        </row>
        <row r="50">
          <cell r="A50" t="str">
            <v>ITM</v>
          </cell>
          <cell r="B50" t="str">
            <v>IT Miscellaneous Services</v>
          </cell>
        </row>
        <row r="51">
          <cell r="A51" t="str">
            <v>ITO</v>
          </cell>
          <cell r="B51" t="str">
            <v>IT Operations Support</v>
          </cell>
        </row>
        <row r="52">
          <cell r="A52" t="str">
            <v>ITP</v>
          </cell>
          <cell r="B52" t="str">
            <v>IT Phone Journals</v>
          </cell>
        </row>
        <row r="53">
          <cell r="A53" t="str">
            <v>ITR</v>
          </cell>
          <cell r="B53" t="str">
            <v>IT Radio &amp; Electronics Svcs</v>
          </cell>
        </row>
        <row r="54">
          <cell r="A54" t="str">
            <v>ITS</v>
          </cell>
          <cell r="B54" t="str">
            <v>IT Systems Support</v>
          </cell>
        </row>
        <row r="55">
          <cell r="A55" t="str">
            <v>ITT</v>
          </cell>
          <cell r="B55" t="str">
            <v>IT Telephone Services</v>
          </cell>
        </row>
        <row r="56">
          <cell r="A56" t="str">
            <v>ITZ</v>
          </cell>
          <cell r="B56" t="str">
            <v>IT Planning &amp; Research Support</v>
          </cell>
        </row>
        <row r="57">
          <cell r="A57" t="str">
            <v>OCJ</v>
          </cell>
          <cell r="B57" t="str">
            <v>2002 CAJE(CAFR Audit Adjust)</v>
          </cell>
        </row>
        <row r="58">
          <cell r="A58" t="str">
            <v>ONL</v>
          </cell>
          <cell r="B58" t="str">
            <v>On Line Journal Entries</v>
          </cell>
        </row>
        <row r="59">
          <cell r="A59" t="str">
            <v>PC</v>
          </cell>
          <cell r="B59" t="str">
            <v>Project Costing</v>
          </cell>
        </row>
        <row r="60">
          <cell r="A60" t="str">
            <v>PCA</v>
          </cell>
          <cell r="B60" t="str">
            <v>Project Cost Adjustments</v>
          </cell>
        </row>
        <row r="61">
          <cell r="A61" t="str">
            <v>PCC</v>
          </cell>
          <cell r="B61" t="str">
            <v>Project Costing</v>
          </cell>
        </row>
        <row r="62">
          <cell r="A62" t="str">
            <v>PDW</v>
          </cell>
          <cell r="B62" t="str">
            <v>Paid Warrants Non PS</v>
          </cell>
        </row>
        <row r="63">
          <cell r="A63" t="str">
            <v>PEC</v>
          </cell>
          <cell r="B63" t="str">
            <v>PO Encumbrance Closure</v>
          </cell>
        </row>
        <row r="64">
          <cell r="A64" t="str">
            <v>PER</v>
          </cell>
          <cell r="B64" t="str">
            <v>PO Encumbrance Reversal</v>
          </cell>
        </row>
        <row r="65">
          <cell r="A65" t="str">
            <v>PO</v>
          </cell>
          <cell r="B65" t="str">
            <v>PO Module Journals</v>
          </cell>
        </row>
        <row r="66">
          <cell r="A66" t="str">
            <v>POE</v>
          </cell>
          <cell r="B66" t="str">
            <v>PO Encumbrance</v>
          </cell>
        </row>
        <row r="67">
          <cell r="A67" t="str">
            <v>PPC</v>
          </cell>
          <cell r="B67" t="str">
            <v>PO Pre-Encumbrance Closure</v>
          </cell>
        </row>
        <row r="68">
          <cell r="A68" t="str">
            <v>PPE</v>
          </cell>
          <cell r="B68" t="str">
            <v>PO Pre-Encumbrance</v>
          </cell>
        </row>
        <row r="69">
          <cell r="A69" t="str">
            <v>PPR</v>
          </cell>
          <cell r="B69" t="str">
            <v>PO Pre-Encumbrance Reversal</v>
          </cell>
        </row>
        <row r="70">
          <cell r="A70" t="str">
            <v>PR</v>
          </cell>
          <cell r="B70" t="str">
            <v>HRMS Interface Journals</v>
          </cell>
        </row>
        <row r="71">
          <cell r="A71" t="str">
            <v>PRA</v>
          </cell>
          <cell r="B71" t="str">
            <v>Payroll Adjustments ACO</v>
          </cell>
        </row>
        <row r="72">
          <cell r="A72" t="str">
            <v>PRT</v>
          </cell>
          <cell r="B72" t="str">
            <v>Printing Services</v>
          </cell>
        </row>
        <row r="73">
          <cell r="A73" t="str">
            <v>PT</v>
          </cell>
          <cell r="B73" t="str">
            <v>Property Tax Interface Refunds</v>
          </cell>
        </row>
        <row r="74">
          <cell r="A74" t="str">
            <v>PTR</v>
          </cell>
          <cell r="B74" t="str">
            <v>Property Tax  RONES</v>
          </cell>
        </row>
        <row r="75">
          <cell r="A75" t="str">
            <v>PTT</v>
          </cell>
          <cell r="B75" t="str">
            <v>Property Tax  TEETER</v>
          </cell>
        </row>
        <row r="76">
          <cell r="A76" t="str">
            <v>PUR</v>
          </cell>
          <cell r="B76" t="str">
            <v>Prch,Cntrl Mail,Flt,Prntg,Sply</v>
          </cell>
        </row>
        <row r="77">
          <cell r="A77" t="str">
            <v>RMC</v>
          </cell>
          <cell r="B77" t="str">
            <v>Medical Center Interface JE's</v>
          </cell>
        </row>
        <row r="78">
          <cell r="A78" t="str">
            <v>SPD</v>
          </cell>
          <cell r="B78" t="str">
            <v>Spreadsheet Journal Entries</v>
          </cell>
        </row>
        <row r="79">
          <cell r="A79" t="str">
            <v>STL</v>
          </cell>
          <cell r="B79" t="str">
            <v>Stale Dated Warrants</v>
          </cell>
        </row>
        <row r="80">
          <cell r="A80" t="str">
            <v>SUP</v>
          </cell>
          <cell r="B80" t="str">
            <v>Supply Services</v>
          </cell>
        </row>
        <row r="81">
          <cell r="A81" t="str">
            <v>TLC</v>
          </cell>
          <cell r="B81" t="str">
            <v>TLMA Project Conversion</v>
          </cell>
        </row>
        <row r="82">
          <cell r="A82" t="str">
            <v>TSC</v>
          </cell>
          <cell r="B82" t="str">
            <v>Treasurer School Journals</v>
          </cell>
        </row>
        <row r="83">
          <cell r="A83" t="str">
            <v>UPG</v>
          </cell>
          <cell r="B83" t="str">
            <v>Upgrade-Controlled Budget Jrnl</v>
          </cell>
        </row>
        <row r="84">
          <cell r="A84" t="str">
            <v>WAC</v>
          </cell>
          <cell r="B84" t="str">
            <v>Waste Accrual Entries</v>
          </cell>
        </row>
        <row r="85">
          <cell r="A85" t="str">
            <v>WTP</v>
          </cell>
          <cell r="B85" t="str">
            <v>Warrants Paid</v>
          </cell>
        </row>
        <row r="86">
          <cell r="A86" t="str">
            <v>YE</v>
          </cell>
          <cell r="B86" t="str">
            <v>Year-End Package Journals</v>
          </cell>
        </row>
        <row r="87">
          <cell r="A87" t="str">
            <v>FMI</v>
          </cell>
          <cell r="B87" t="str">
            <v>Facilities Mngmnt Intfc Jrnls</v>
          </cell>
        </row>
        <row r="88">
          <cell r="A88" t="str">
            <v>TTC</v>
          </cell>
          <cell r="B88" t="str">
            <v>Treasurer Tax Collector</v>
          </cell>
        </row>
        <row r="89">
          <cell r="A89" t="str">
            <v xml:space="preserve">PRS </v>
          </cell>
          <cell r="B89" t="str">
            <v>Payroll TAP Service Fees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egregorio\Downloads\glbalances%20-%202023-10-26T103824.672.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egorio, Evangelina" refreshedDate="45225.448967592594" createdVersion="8" refreshedVersion="8" minRefreshableVersion="3" recordCount="16" xr:uid="{D75299EB-C862-4A6D-B72E-99AE0E56CE15}">
  <cacheSource type="worksheet">
    <worksheetSource ref="A2:F18" sheet="Sheet1" r:id="rId2"/>
  </cacheSource>
  <cacheFields count="6">
    <cacheField name="Fund5" numFmtId="0">
      <sharedItems count="8">
        <s v="21450"/>
        <s v="22350"/>
        <s v="22800"/>
        <s v="30100"/>
        <s v="40050"/>
        <s v="40090"/>
        <s v="40600"/>
        <s v="45300"/>
      </sharedItems>
    </cacheField>
    <cacheField name="6/30/2019_x000a_Ending_x000a_Balance" numFmtId="43">
      <sharedItems containsSemiMixedTypes="0" containsString="0" containsNumber="1" minValue="-24210947.829999998" maxValue="18190950.02"/>
    </cacheField>
    <cacheField name="6/30/2020_x000a_Ending_x000a_Balance" numFmtId="43">
      <sharedItems containsSemiMixedTypes="0" containsString="0" containsNumber="1" minValue="-36170885.670000002" maxValue="64733031.43"/>
    </cacheField>
    <cacheField name="6/30/2021_x000a_Ending_x000a_Balance" numFmtId="43">
      <sharedItems containsSemiMixedTypes="0" containsString="0" containsNumber="1" minValue="-4019090.35" maxValue="23952780.02"/>
    </cacheField>
    <cacheField name="6/30/2022_x000a_Ending_x000a_Balance" numFmtId="43">
      <sharedItems containsSemiMixedTypes="0" containsString="0" containsNumber="1" minValue="-5559902.8399999999" maxValue="7048097.7400000002"/>
    </cacheField>
    <cacheField name="6/30/2023_x000a_Ending_x000a_Balance" numFmtId="43">
      <sharedItems containsSemiMixedTypes="0" containsString="0" containsNumber="1" minValue="-117217975.59999999" maxValue="10208391.4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4.335885069442" createdVersion="8" refreshedVersion="8" minRefreshableVersion="3" recordCount="30" xr:uid="{61E1F2CB-64A5-4368-B111-EBE557B6A2B2}">
  <cacheSource type="worksheet">
    <worksheetSource ref="A1:G31" sheet="Data"/>
  </cacheSource>
  <cacheFields count="7">
    <cacheField name="Date" numFmtId="166">
      <sharedItems containsSemiMixedTypes="0" containsNonDate="0" containsDate="1" containsString="0" minDate="2024-02-21T00:00:00" maxDate="2024-04-23T00:00:00" count="62">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3-21T00:00:00" u="1"/>
        <d v="2024-03-22T00:00:00" u="1"/>
        <d v="2024-03-23T00:00:00" u="1"/>
        <d v="2024-03-20T00:00:00" u="1"/>
        <d v="2024-03-19T00:00:00" u="1"/>
        <d v="2024-03-18T00:00:00" u="1"/>
        <d v="2024-03-17T00:00:00" u="1"/>
        <d v="2024-03-14T00:00:00" u="1"/>
        <d v="2024-03-15T00:00:00" u="1"/>
        <d v="2024-03-16T00:00:00" u="1"/>
        <d v="2024-03-13T00:00:00" u="1"/>
        <d v="2024-03-12T00:00:00" u="1"/>
        <d v="2024-03-11T00:00:00" u="1"/>
        <d v="2024-03-10T00:00:00" u="1"/>
        <d v="2024-03-07T00:00:00" u="1"/>
        <d v="2024-03-08T00:00:00" u="1"/>
        <d v="2024-03-09T00:00:00" u="1"/>
        <d v="2024-03-06T00:00:00" u="1"/>
        <d v="2024-03-05T00:00:00" u="1"/>
        <d v="2024-03-04T00:00:00" u="1"/>
        <d v="2024-03-03T00:00:00" u="1"/>
        <d v="2024-02-29T00:00:00" u="1"/>
        <d v="2024-03-01T00:00:00" u="1"/>
        <d v="2024-03-02T00:00:00" u="1"/>
        <d v="2024-02-28T00:00:00" u="1"/>
        <d v="2024-02-27T00:00:00" u="1"/>
        <d v="2024-02-26T00:00:00" u="1"/>
        <d v="2024-02-25T00:00:00" u="1"/>
        <d v="2024-02-22T00:00:00" u="1"/>
        <d v="2024-02-23T00:00:00" u="1"/>
        <d v="2024-02-24T00:00:00" u="1"/>
        <d v="2024-02-21T00:00:00" u="1"/>
      </sharedItems>
    </cacheField>
    <cacheField name="Beginning _x000a_Balance" numFmtId="43">
      <sharedItems containsSemiMixedTypes="0" containsString="0" containsNumber="1" minValue="93991905.00499922" maxValue="244933616.64499924"/>
    </cacheField>
    <cacheField name="Warrants Issued " numFmtId="43">
      <sharedItems containsSemiMixedTypes="0" containsString="0" containsNumber="1" minValue="-63154573.93999999" maxValue="0"/>
    </cacheField>
    <cacheField name="Cash _x000a_Receipts" numFmtId="43">
      <sharedItems containsSemiMixedTypes="0" containsString="0" containsNumber="1" minValue="0" maxValue="26021366.279999997"/>
    </cacheField>
    <cacheField name="Journal _x000a_Transfers In" numFmtId="43">
      <sharedItems containsSemiMixedTypes="0" containsString="0" containsNumber="1" minValue="0" maxValue="77967100.5"/>
    </cacheField>
    <cacheField name="Journal _x000a_Transfers Out" numFmtId="43">
      <sharedItems containsSemiMixedTypes="0" containsString="0" containsNumber="1" minValue="-100542293.16" maxValue="0"/>
    </cacheField>
    <cacheField name="Ending _x000a_Balance" numFmtId="43">
      <sharedItems containsSemiMixedTypes="0" containsString="0" containsNumber="1" minValue="93991905.00499922" maxValue="244933616.6449992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4.337167361111" createdVersion="8" refreshedVersion="8" minRefreshableVersion="3" recordCount="21" xr:uid="{2FCBEB34-4201-45C8-9EA6-CFB28322F67D}">
  <cacheSource type="worksheet">
    <worksheetSource ref="A93:D114" sheet="Data"/>
  </cacheSource>
  <cacheFields count="4">
    <cacheField name="Pool" numFmtId="0">
      <sharedItems count="21">
        <s v="3rd Party"/>
        <s v="CFD - Community Facility District"/>
        <s v="Funds to Close"/>
        <s v="County Service Area (CSA)"/>
        <s v="Cash with Fiscal Agent"/>
        <s v="Deferred Compensation"/>
        <s v="Enterprise Funds"/>
        <s v="Flood Control"/>
        <s v="General Fund"/>
        <s v="General Restricted Sub-fund"/>
        <s v="General Unrestricted Sub-fund"/>
        <s v="Internal Service Funds"/>
        <s v="Parks"/>
        <s v="Restricted Assets"/>
        <s v="RDA"/>
        <s v="Restricted General Fund"/>
        <s v="Special Districts"/>
        <s v="Transportation"/>
        <s v="Unrestricted General Funds"/>
        <s v="WRMD"/>
        <s v="Warrant Clearing"/>
      </sharedItems>
    </cacheField>
    <cacheField name="Pool Contribution " numFmtId="43">
      <sharedItems containsSemiMixedTypes="0" containsString="0" containsNumber="1" minValue="-2560056.38" maxValue="11641312587.719999"/>
    </cacheField>
    <cacheField name="Interest to GF" numFmtId="43">
      <sharedItems containsSemiMixedTypes="0" containsString="0" containsNumber="1" minValue="0" maxValue="1771493113.47"/>
    </cacheField>
    <cacheField name="Interest Not to GF" numFmtId="165">
      <sharedItems containsSemiMixedTypes="0" containsString="0" containsNumber="1" minValue="-2719413.09" maxValue="9869819474.2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4.339538078704" createdVersion="8" refreshedVersion="8" minRefreshableVersion="3" recordCount="5" xr:uid="{BF23F77D-9CDE-49FE-B474-7EF4FB685509}">
  <cacheSource type="worksheet">
    <worksheetSource ref="G95:H100" sheet="Data"/>
  </cacheSource>
  <cacheFields count="2">
    <cacheField name="Account Name" numFmtId="43">
      <sharedItems count="5">
        <s v="Cash "/>
        <s v="Restricted Cash"/>
        <s v="Imprest Cash"/>
        <s v="Investments In Lieu Of Cash"/>
        <s v="Cash With Fiscal Agent"/>
      </sharedItems>
    </cacheField>
    <cacheField name="Amount" numFmtId="165">
      <sharedItems containsSemiMixedTypes="0" containsString="0" containsNumber="1" minValue="0" maxValue="16821972963.4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4.353620486108" createdVersion="8" refreshedVersion="8" minRefreshableVersion="3" recordCount="10" xr:uid="{F2FD10B6-0355-4D8A-8C8B-8A7378AEB281}">
  <cacheSource type="worksheet">
    <worksheetSource ref="A41:B51" sheet="Data"/>
  </cacheSource>
  <cacheFields count="2">
    <cacheField name="Fund " numFmtId="0">
      <sharedItems containsBlank="1" count="15">
        <s v="Capital Projects Fund"/>
        <s v="Debt Service Fund"/>
        <s v="Enterprise Funds (Hospital)"/>
        <s v="Enterprise Funds (Clinics)"/>
        <s v="Enterprise Funds"/>
        <s v="General Fund (Subfund)"/>
        <s v="Internal Service Funds"/>
        <s v="Special Revenue (CSA's)"/>
        <s v="Special Revenue (Transport)"/>
        <s v="Special Revenue Fund"/>
        <m u="1"/>
        <s v="Enterprise Funds (Hospital/Clinics)" u="1"/>
        <s v="Enterprise Funds (Hospital) Enterprise Funds" u="1"/>
        <s v="General Fund(Subfund)" u="1"/>
        <s v="Enterprise Funds (Hospital/Clinics) Enterprise Funds" u="1"/>
      </sharedItems>
    </cacheField>
    <cacheField name="Amount" numFmtId="43">
      <sharedItems containsSemiMixedTypes="0" containsString="0" containsNumber="1" minValue="-6856424.8850002298" maxValue="1003017347.2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stin, Brett" refreshedDate="45404.353641203707" createdVersion="8" refreshedVersion="8" minRefreshableVersion="3" recordCount="3" xr:uid="{599E4BC3-5D3B-4F9E-9EE8-B87C9B57EC55}">
  <cacheSource type="worksheet">
    <worksheetSource ref="A69:B72" sheet="Data"/>
  </cacheSource>
  <cacheFields count="2">
    <cacheField name="Funds" numFmtId="0">
      <sharedItems count="3">
        <s v="Total Available Funds"/>
        <s v="Total Funds with Borrowing Restrictions"/>
        <s v="General Fund Balance"/>
      </sharedItems>
    </cacheField>
    <cacheField name="Amount" numFmtId="3">
      <sharedItems containsSemiMixedTypes="0" containsString="0" containsNumber="1" minValue="152131957.86499923" maxValue="14028374174.79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
  <r>
    <x v="0"/>
    <n v="-1933474.34"/>
    <n v="-1466389.33"/>
    <n v="-4019090.35"/>
    <n v="-4523817.63"/>
    <n v="-3008858.36"/>
  </r>
  <r>
    <x v="0"/>
    <n v="3600"/>
    <n v="3600"/>
    <n v="3600"/>
    <n v="3600"/>
    <n v="3600"/>
  </r>
  <r>
    <x v="1"/>
    <n v="1003569.07"/>
    <n v="758199.28"/>
    <n v="838698.11"/>
    <n v="848848.61"/>
    <n v="750329.19"/>
  </r>
  <r>
    <x v="1"/>
    <n v="0"/>
    <n v="0"/>
    <n v="0"/>
    <n v="0"/>
    <n v="0"/>
  </r>
  <r>
    <x v="2"/>
    <n v="307618.65000000002"/>
    <n v="694780.5"/>
    <n v="362384.59"/>
    <n v="-255659.96"/>
    <n v="-1354440.42"/>
  </r>
  <r>
    <x v="3"/>
    <n v="-1308450.3400000001"/>
    <n v="3712435.54"/>
    <n v="7104453.96"/>
    <n v="3674762.81"/>
    <n v="10208391.43"/>
  </r>
  <r>
    <x v="3"/>
    <n v="-136630.5"/>
    <n v="0"/>
    <n v="0"/>
    <n v="0"/>
    <n v="0"/>
  </r>
  <r>
    <x v="4"/>
    <n v="18190950.02"/>
    <n v="64733031.43"/>
    <n v="23952780.02"/>
    <n v="7048097.7400000002"/>
    <n v="-117217975.59999999"/>
  </r>
  <r>
    <x v="4"/>
    <n v="0"/>
    <n v="0"/>
    <n v="0"/>
    <n v="0"/>
    <n v="0"/>
  </r>
  <r>
    <x v="4"/>
    <n v="10000"/>
    <n v="10000"/>
    <n v="10000"/>
    <n v="10000"/>
    <n v="10000"/>
  </r>
  <r>
    <x v="5"/>
    <n v="-24210947.829999998"/>
    <n v="-36170885.670000002"/>
    <n v="-2922661.27"/>
    <n v="-5559902.8399999999"/>
    <n v="-98614.53"/>
  </r>
  <r>
    <x v="5"/>
    <n v="2650"/>
    <n v="2900"/>
    <n v="2900"/>
    <n v="3150"/>
    <n v="3400"/>
  </r>
  <r>
    <x v="6"/>
    <n v="504421.35"/>
    <n v="104350.57"/>
    <n v="305319.93"/>
    <n v="163421.32999999999"/>
    <n v="110886.01"/>
  </r>
  <r>
    <x v="6"/>
    <n v="0"/>
    <n v="0"/>
    <n v="0"/>
    <n v="0"/>
    <n v="0"/>
  </r>
  <r>
    <x v="7"/>
    <n v="6980112.1399999997"/>
    <n v="5125848.49"/>
    <n v="6545760.8300000001"/>
    <n v="6240661.7400000002"/>
    <n v="2640804.59"/>
  </r>
  <r>
    <x v="7"/>
    <n v="0"/>
    <n v="0"/>
    <n v="0"/>
    <n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n v="147035725.61499929"/>
    <n v="0"/>
    <n v="0"/>
    <n v="0"/>
    <n v="0"/>
    <n v="147035725.61499929"/>
  </r>
  <r>
    <x v="1"/>
    <n v="147035725.61499929"/>
    <n v="0"/>
    <n v="0"/>
    <n v="0"/>
    <n v="0"/>
    <n v="147035725.61499929"/>
  </r>
  <r>
    <x v="2"/>
    <n v="147035725.61499929"/>
    <n v="-4666154.4399999995"/>
    <n v="1610705.12"/>
    <n v="33153361.370000008"/>
    <n v="-16714658.66"/>
    <n v="160418979.00499931"/>
  </r>
  <r>
    <x v="3"/>
    <n v="160418979.00499931"/>
    <n v="-16719763.309999997"/>
    <n v="14925011.479999999"/>
    <n v="2746237.8900000006"/>
    <n v="-1506915.5"/>
    <n v="159863549.56499928"/>
  </r>
  <r>
    <x v="4"/>
    <n v="159863549.56499928"/>
    <n v="-11733905.669999992"/>
    <n v="6232862.2899999991"/>
    <n v="20003875.220000003"/>
    <n v="-9476654.4600000009"/>
    <n v="164889726.94499928"/>
  </r>
  <r>
    <x v="5"/>
    <n v="164889726.94499928"/>
    <n v="-2780035.4600000004"/>
    <n v="16378999.819999998"/>
    <n v="730400.37999999989"/>
    <n v="-66318179.950000003"/>
    <n v="112900911.73499925"/>
  </r>
  <r>
    <x v="6"/>
    <n v="112900911.73499925"/>
    <n v="-5430343.6299999999"/>
    <n v="6221701.21"/>
    <n v="59294637.829999998"/>
    <n v="-1504159.03"/>
    <n v="171482748.11499926"/>
  </r>
  <r>
    <x v="7"/>
    <n v="171482748.11499926"/>
    <n v="0"/>
    <n v="0"/>
    <n v="0"/>
    <n v="0"/>
    <n v="171482748.11499926"/>
  </r>
  <r>
    <x v="8"/>
    <n v="171482748.11499926"/>
    <n v="0"/>
    <n v="0"/>
    <n v="0"/>
    <n v="0"/>
    <n v="171482748.11499926"/>
  </r>
  <r>
    <x v="9"/>
    <n v="171482748.11499926"/>
    <n v="-4106842.99"/>
    <n v="2694484.31"/>
    <n v="1342902.3600000003"/>
    <n v="-864098.75"/>
    <n v="170549193.04499927"/>
  </r>
  <r>
    <x v="10"/>
    <n v="170549193.04499927"/>
    <n v="-4173812.8600000013"/>
    <n v="1837533.64"/>
    <n v="77967100.5"/>
    <n v="-1246397.68"/>
    <n v="244933616.64499924"/>
  </r>
  <r>
    <x v="11"/>
    <n v="244933616.64499924"/>
    <n v="-63154573.93999999"/>
    <n v="8869915.9800000004"/>
    <n v="475905.32999999996"/>
    <n v="-38312967.18"/>
    <n v="152811896.83499923"/>
  </r>
  <r>
    <x v="12"/>
    <n v="152811896.83499923"/>
    <n v="-9729623.5799999963"/>
    <n v="2531617.0700000003"/>
    <n v="36817247.099999987"/>
    <n v="-3804994.64"/>
    <n v="178626142.78499925"/>
  </r>
  <r>
    <x v="13"/>
    <n v="178626142.78499925"/>
    <n v="-62602.27"/>
    <n v="294595.83"/>
    <n v="0"/>
    <n v="0"/>
    <n v="178858136.34499925"/>
  </r>
  <r>
    <x v="14"/>
    <n v="178858136.34499925"/>
    <n v="0"/>
    <n v="0"/>
    <n v="0"/>
    <n v="0"/>
    <n v="178858136.34499925"/>
  </r>
  <r>
    <x v="15"/>
    <n v="178858136.34499925"/>
    <n v="0"/>
    <n v="0"/>
    <n v="0"/>
    <n v="0"/>
    <n v="178858136.34499925"/>
  </r>
  <r>
    <x v="16"/>
    <n v="178858136.34499925"/>
    <n v="-3906691.189999999"/>
    <n v="842850.14"/>
    <n v="250341.22999999998"/>
    <n v="-15777615.34"/>
    <n v="160267021.18499923"/>
  </r>
  <r>
    <x v="17"/>
    <n v="160267021.18499923"/>
    <n v="-2177263.9099999997"/>
    <n v="886796.1"/>
    <n v="115403.13"/>
    <n v="-527834.09000000008"/>
    <n v="158564122.41499922"/>
  </r>
  <r>
    <x v="18"/>
    <n v="158564122.41499922"/>
    <n v="-12222040.600000005"/>
    <n v="1201249.3999999997"/>
    <n v="11640"/>
    <n v="-474191.1"/>
    <n v="147080780.11499923"/>
  </r>
  <r>
    <x v="19"/>
    <n v="147080780.11499923"/>
    <n v="-2335811.2700000005"/>
    <n v="1306431.8899999999"/>
    <n v="57409819"/>
    <n v="-100542293.16"/>
    <n v="102918926.57499921"/>
  </r>
  <r>
    <x v="20"/>
    <n v="102918926.57499921"/>
    <n v="-9786574.4399999995"/>
    <n v="948116.48999999987"/>
    <n v="776354.09000000008"/>
    <n v="-864917.71"/>
    <n v="93991905.00499922"/>
  </r>
  <r>
    <x v="21"/>
    <n v="93991905.00499922"/>
    <n v="0"/>
    <n v="0"/>
    <n v="0"/>
    <n v="0"/>
    <n v="93991905.00499922"/>
  </r>
  <r>
    <x v="22"/>
    <n v="93991905.00499922"/>
    <n v="0"/>
    <n v="0"/>
    <n v="0"/>
    <n v="0"/>
    <n v="93991905.00499922"/>
  </r>
  <r>
    <x v="23"/>
    <n v="93991905.00499922"/>
    <n v="-3393718.2899999996"/>
    <n v="26021366.279999997"/>
    <n v="493863.74999999994"/>
    <n v="-3632982.7199999997"/>
    <n v="113480434.02499922"/>
  </r>
  <r>
    <x v="24"/>
    <n v="113480434.02499922"/>
    <n v="-3301154.28"/>
    <n v="1531836.7799999998"/>
    <n v="17100204.509999998"/>
    <n v="-1803788.47"/>
    <n v="127007532.56499922"/>
  </r>
  <r>
    <x v="25"/>
    <n v="127007532.56499922"/>
    <n v="-2318368.8400000003"/>
    <n v="1202269.03"/>
    <n v="5377943.2600000007"/>
    <n v="-513897.24000000005"/>
    <n v="130755478.77499923"/>
  </r>
  <r>
    <x v="26"/>
    <n v="130755478.77499923"/>
    <n v="-2305976.3299999996"/>
    <n v="8232076.5700000003"/>
    <n v="26906250.760000002"/>
    <n v="-516716.94999999995"/>
    <n v="163071112.82499924"/>
  </r>
  <r>
    <x v="27"/>
    <n v="163071112.82499924"/>
    <n v="-2777534.8299999996"/>
    <n v="527448.82999999984"/>
    <n v="9266.409999999998"/>
    <n v="-8698335.370000001"/>
    <n v="152131957.86499923"/>
  </r>
  <r>
    <x v="28"/>
    <n v="152131957.86499923"/>
    <n v="0"/>
    <n v="0"/>
    <n v="0"/>
    <n v="0"/>
    <n v="152131957.86499923"/>
  </r>
  <r>
    <x v="29"/>
    <n v="152131957.86499923"/>
    <n v="0"/>
    <n v="0"/>
    <n v="0"/>
    <n v="0"/>
    <n v="152131957.8649992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n v="11641312587.719999"/>
    <n v="1771493113.47"/>
    <n v="9869819474.25"/>
  </r>
  <r>
    <x v="1"/>
    <n v="14212229.49"/>
    <n v="0"/>
    <n v="14212229.49"/>
  </r>
  <r>
    <x v="2"/>
    <n v="0"/>
    <n v="0"/>
    <n v="0"/>
  </r>
  <r>
    <x v="3"/>
    <n v="46984565.859999999"/>
    <n v="240882.06"/>
    <n v="46743683.799999997"/>
  </r>
  <r>
    <x v="4"/>
    <n v="96071112.5"/>
    <n v="0"/>
    <n v="96071112.5"/>
  </r>
  <r>
    <x v="5"/>
    <n v="0"/>
    <n v="0"/>
    <n v="0"/>
  </r>
  <r>
    <x v="6"/>
    <n v="-2560056.38"/>
    <n v="159356.71"/>
    <n v="-2719413.09"/>
  </r>
  <r>
    <x v="7"/>
    <n v="322957386.33999997"/>
    <n v="0"/>
    <n v="322957386.33999997"/>
  </r>
  <r>
    <x v="8"/>
    <n v="152131957.86000001"/>
    <n v="152131957.86000001"/>
    <n v="0"/>
  </r>
  <r>
    <x v="9"/>
    <n v="1228379326.5599999"/>
    <n v="464416833.22000003"/>
    <n v="763962493.33999991"/>
  </r>
  <r>
    <x v="10"/>
    <n v="58444323.649999999"/>
    <n v="35270128.810000002"/>
    <n v="23174194.839999996"/>
  </r>
  <r>
    <x v="11"/>
    <n v="558289.85"/>
    <n v="526069.34"/>
    <n v="32220.510000000009"/>
  </r>
  <r>
    <x v="12"/>
    <n v="20222452.91"/>
    <n v="0"/>
    <n v="20222452.91"/>
  </r>
  <r>
    <x v="13"/>
    <n v="46275083.200000003"/>
    <n v="0"/>
    <n v="46275083.200000003"/>
  </r>
  <r>
    <x v="14"/>
    <n v="5490759.6500000004"/>
    <n v="0"/>
    <n v="5490759.6500000004"/>
  </r>
  <r>
    <x v="15"/>
    <n v="663437014.51999998"/>
    <n v="43958565.299999997"/>
    <n v="619478449.22000003"/>
  </r>
  <r>
    <x v="16"/>
    <n v="1456206730.1700001"/>
    <n v="2895205.11"/>
    <n v="1453311525.0600002"/>
  </r>
  <r>
    <x v="17"/>
    <n v="216999124.19999999"/>
    <n v="7797050.8700000001"/>
    <n v="209202073.32999998"/>
  </r>
  <r>
    <x v="18"/>
    <n v="738419472.99000001"/>
    <n v="369723991.74000001"/>
    <n v="368695481.25"/>
  </r>
  <r>
    <x v="19"/>
    <n v="120332411.59"/>
    <n v="23900.35"/>
    <n v="120308511.24000001"/>
  </r>
  <r>
    <x v="20"/>
    <n v="104343055.98"/>
    <n v="104343055.98"/>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n v="16821972963.49"/>
  </r>
  <r>
    <x v="1"/>
    <n v="106568238.66999999"/>
  </r>
  <r>
    <x v="2"/>
    <n v="690547.33"/>
  </r>
  <r>
    <x v="3"/>
    <n v="986080"/>
  </r>
  <r>
    <x v="4"/>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n v="231140964.21000001"/>
  </r>
  <r>
    <x v="1"/>
    <n v="86926872.989999995"/>
  </r>
  <r>
    <x v="2"/>
    <n v="121838143.48"/>
  </r>
  <r>
    <x v="3"/>
    <n v="-6856424.8850002298"/>
  </r>
  <r>
    <x v="4"/>
    <n v="7302001.8600000003"/>
  </r>
  <r>
    <x v="5"/>
    <n v="1003017347.21"/>
  </r>
  <r>
    <x v="6"/>
    <n v="395902662.45999998"/>
  </r>
  <r>
    <x v="7"/>
    <n v="46997994.530000001"/>
  </r>
  <r>
    <x v="8"/>
    <n v="249754489.75"/>
  </r>
  <r>
    <x v="9"/>
    <n v="613687644.39999998"/>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n v="2749711696.0049996"/>
  </r>
  <r>
    <x v="1"/>
    <n v="14028374174.790003"/>
  </r>
  <r>
    <x v="2"/>
    <n v="152131957.864999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6DA7AD-62A8-438C-B7E6-793C3C63EA22}" name="PivotTable2"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4" rowHeaderCaption="Funds">
  <location ref="D53:E57" firstHeaderRow="1" firstDataRow="1" firstDataCol="1"/>
  <pivotFields count="2">
    <pivotField axis="axisRow" showAll="0">
      <items count="4">
        <item x="2"/>
        <item n="Total Available Funds for Borrowing" x="0"/>
        <item x="1"/>
        <item t="default"/>
      </items>
    </pivotField>
    <pivotField dataField="1" numFmtId="43" showAll="0"/>
  </pivotFields>
  <rowFields count="1">
    <field x="0"/>
  </rowFields>
  <rowItems count="4">
    <i>
      <x/>
    </i>
    <i>
      <x v="1"/>
    </i>
    <i>
      <x v="2"/>
    </i>
    <i t="grand">
      <x/>
    </i>
  </rowItems>
  <colItems count="1">
    <i/>
  </colItems>
  <dataFields count="1">
    <dataField name=" Amount" fld="1" baseField="0" baseItem="0"/>
  </dataFields>
  <formats count="8">
    <format dxfId="7">
      <pivotArea collapsedLevelsAreSubtotals="1" fieldPosition="0">
        <references count="2">
          <reference field="4294967294" count="1" selected="0">
            <x v="0"/>
          </reference>
          <reference field="0" count="0"/>
        </references>
      </pivotArea>
    </format>
    <format dxfId="6">
      <pivotArea collapsedLevelsAreSubtotals="1" fieldPosition="0">
        <references count="1">
          <reference field="0" count="1">
            <x v="0"/>
          </reference>
        </references>
      </pivotArea>
    </format>
    <format dxfId="5">
      <pivotArea collapsedLevelsAreSubtotals="1" fieldPosition="0">
        <references count="1">
          <reference field="0" count="0"/>
        </references>
      </pivotArea>
    </format>
    <format dxfId="4">
      <pivotArea dataOnly="0" grandRow="1" fieldPosition="0"/>
    </format>
    <format dxfId="3">
      <pivotArea collapsedLevelsAreSubtotals="1" fieldPosition="0">
        <references count="1">
          <reference field="0" count="0"/>
        </references>
      </pivotArea>
    </format>
    <format dxfId="2">
      <pivotArea collapsedLevelsAreSubtotals="1" fieldPosition="0">
        <references count="1">
          <reference field="0" count="0"/>
        </references>
      </pivotArea>
    </format>
    <format dxfId="1">
      <pivotArea dataOnly="0" labelOnly="1" fieldPosition="0">
        <references count="1">
          <reference field="0" count="0"/>
        </references>
      </pivotArea>
    </format>
    <format dxfId="0">
      <pivotArea grandRow="1" outline="0" collapsedLevelsAreSubtotals="1" fieldPosition="0"/>
    </format>
  </formats>
  <chartFormats count="4">
    <chartFormat chart="6" format="5" series="1">
      <pivotArea type="data" outline="0" fieldPosition="0">
        <references count="1">
          <reference field="4294967294" count="1" selected="0">
            <x v="0"/>
          </reference>
        </references>
      </pivotArea>
    </chartFormat>
    <chartFormat chart="6" format="6">
      <pivotArea type="data" outline="0" fieldPosition="0">
        <references count="2">
          <reference field="4294967294" count="1" selected="0">
            <x v="0"/>
          </reference>
          <reference field="0" count="1" selected="0">
            <x v="0"/>
          </reference>
        </references>
      </pivotArea>
    </chartFormat>
    <chartFormat chart="6" format="7">
      <pivotArea type="data" outline="0" fieldPosition="0">
        <references count="2">
          <reference field="4294967294" count="1" selected="0">
            <x v="0"/>
          </reference>
          <reference field="0" count="1" selected="0">
            <x v="1"/>
          </reference>
        </references>
      </pivotArea>
    </chartFormat>
    <chartFormat chart="6" format="8">
      <pivotArea type="data" outline="0" fieldPosition="0">
        <references count="2">
          <reference field="4294967294" count="1" selected="0">
            <x v="0"/>
          </reference>
          <reference field="0"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BD2E04-2777-471E-9D37-B0E57573A886}" name="PivotTable1" cacheId="1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0">
  <location ref="D40:E51" firstHeaderRow="1" firstDataRow="1" firstDataCol="1"/>
  <pivotFields count="2">
    <pivotField axis="axisRow" showAll="0">
      <items count="16">
        <item x="0"/>
        <item x="1"/>
        <item x="4"/>
        <item m="1" x="12"/>
        <item m="1" x="13"/>
        <item x="5"/>
        <item x="6"/>
        <item x="7"/>
        <item x="8"/>
        <item x="9"/>
        <item m="1" x="14"/>
        <item m="1" x="11"/>
        <item m="1" x="10"/>
        <item x="2"/>
        <item x="3"/>
        <item t="default"/>
      </items>
    </pivotField>
    <pivotField dataField="1" showAll="0"/>
  </pivotFields>
  <rowFields count="1">
    <field x="0"/>
  </rowFields>
  <rowItems count="11">
    <i>
      <x/>
    </i>
    <i>
      <x v="1"/>
    </i>
    <i>
      <x v="2"/>
    </i>
    <i>
      <x v="5"/>
    </i>
    <i>
      <x v="6"/>
    </i>
    <i>
      <x v="7"/>
    </i>
    <i>
      <x v="8"/>
    </i>
    <i>
      <x v="9"/>
    </i>
    <i>
      <x v="13"/>
    </i>
    <i>
      <x v="14"/>
    </i>
    <i t="grand">
      <x/>
    </i>
  </rowItems>
  <colItems count="1">
    <i/>
  </colItems>
  <dataFields count="1">
    <dataField name="Sum of Amount" fld="1" baseField="0" baseItem="0" numFmtId="37"/>
  </dataFields>
  <formats count="4">
    <format dxfId="11">
      <pivotArea dataOnly="0" fieldPosition="0">
        <references count="1">
          <reference field="0" count="0"/>
        </references>
      </pivotArea>
    </format>
    <format dxfId="10">
      <pivotArea outline="0" collapsedLevelsAreSubtotals="1" fieldPosition="0"/>
    </format>
    <format dxfId="9">
      <pivotArea dataOnly="0" labelOnly="1" outline="0" axis="axisValues" fieldPosition="0"/>
    </format>
    <format dxfId="8">
      <pivotArea collapsedLevelsAreSubtotals="1" fieldPosition="0">
        <references count="1">
          <reference field="0"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3CEC74D-3C4F-4407-A572-E278A4FE8168}" name="PivotTable9"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7">
  <location ref="H3:I33" firstHeaderRow="1" firstDataRow="1" firstDataCol="1"/>
  <pivotFields count="7">
    <pivotField axis="axisRow" compact="0" numFmtId="166" outline="0" showAll="0" defaultSubtotal="0">
      <items count="62">
        <item m="1" x="61"/>
        <item m="1" x="58"/>
        <item m="1" x="59"/>
        <item m="1" x="60"/>
        <item m="1" x="57"/>
        <item m="1" x="56"/>
        <item m="1" x="55"/>
        <item m="1" x="54"/>
        <item m="1" x="51"/>
        <item m="1" x="52"/>
        <item m="1" x="53"/>
        <item m="1" x="50"/>
        <item m="1" x="49"/>
        <item m="1" x="48"/>
        <item m="1" x="47"/>
        <item m="1" x="44"/>
        <item m="1" x="45"/>
        <item m="1" x="46"/>
        <item m="1" x="43"/>
        <item m="1" x="42"/>
        <item m="1" x="41"/>
        <item m="1" x="40"/>
        <item m="1" x="37"/>
        <item m="1" x="38"/>
        <item m="1" x="39"/>
        <item m="1" x="36"/>
        <item m="1" x="35"/>
        <item m="1" x="34"/>
        <item m="1" x="33"/>
        <item m="1" x="30"/>
        <item m="1" x="31"/>
        <item m="1" x="32"/>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s>
  <rowFields count="1">
    <field x="0"/>
  </rowFields>
  <rowItems count="30">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rowItems>
  <colItems count="1">
    <i/>
  </colItems>
  <dataFields count="1">
    <dataField name="Sum of Ending _x000a_Balance" fld="6" baseField="0" baseItem="0" numFmtId="165"/>
  </dataFields>
  <formats count="6">
    <format dxfId="17">
      <pivotArea outline="0" collapsedLevelsAreSubtotals="1" fieldPosition="0"/>
    </format>
    <format dxfId="16">
      <pivotArea dataOnly="0" labelOnly="1" outline="0" axis="axisValues"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1"/>
    </format>
    <format dxfId="12">
      <pivotArea dataOnly="0" labelOnly="1" outline="0" axis="axisValues" fieldPosition="0"/>
    </format>
  </formats>
  <chartFormats count="1">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E80DD7-1121-4B3A-9FF5-104494CFEF3E}" name="PivotTable10" cacheId="1"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0">
  <location ref="L4:M5" firstHeaderRow="1" firstDataRow="1" firstDataCol="1"/>
  <pivotFields count="7">
    <pivotField axis="axisRow" compact="0" numFmtId="166" outline="0" showAll="0" defaultSubtotal="0">
      <items count="62">
        <item m="1" x="61"/>
        <item m="1" x="58"/>
        <item m="1" x="59"/>
        <item m="1" x="60"/>
        <item m="1" x="57"/>
        <item m="1" x="56"/>
        <item m="1" x="55"/>
        <item m="1" x="54"/>
        <item m="1" x="51"/>
        <item m="1" x="52"/>
        <item m="1" x="53"/>
        <item m="1" x="50"/>
        <item m="1" x="49"/>
        <item m="1" x="48"/>
        <item m="1" x="47"/>
        <item m="1" x="44"/>
        <item m="1" x="45"/>
        <item m="1" x="46"/>
        <item m="1" x="43"/>
        <item m="1" x="42"/>
        <item m="1" x="41"/>
        <item m="1" x="40"/>
        <item m="1" x="37"/>
        <item m="1" x="38"/>
        <item m="1" x="39"/>
        <item m="1" x="36"/>
        <item m="1" x="35"/>
        <item m="1" x="34"/>
        <item m="1" x="33"/>
        <item m="1" x="30"/>
        <item m="1" x="31"/>
        <item m="1" x="32"/>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s>
  <rowFields count="1">
    <field x="0"/>
  </rowFields>
  <rowItems count="1">
    <i>
      <x v="61"/>
    </i>
  </rowItems>
  <colItems count="1">
    <i/>
  </colItems>
  <dataFields count="1">
    <dataField name="Sum of Ending _x000a_Balance" fld="6" baseField="0" baseItem="0" numFmtId="167"/>
  </dataFields>
  <formats count="6">
    <format dxfId="23">
      <pivotArea outline="0" collapsedLevelsAreSubtotals="1" fieldPosition="0"/>
    </format>
    <format dxfId="22">
      <pivotArea dataOnly="0" labelOnly="1" outline="0" axis="axisValues" fieldPosition="0"/>
    </format>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outline="0" axis="axisValues" fieldPosition="0"/>
    </format>
  </formats>
  <chartFormats count="2">
    <chartFormat chart="9" format="10" series="1">
      <pivotArea type="data" outline="0" fieldPosition="0">
        <references count="1">
          <reference field="4294967294" count="1" selected="0">
            <x v="0"/>
          </reference>
        </references>
      </pivotArea>
    </chartFormat>
    <chartFormat chart="9" format="1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today" evalOrder="-1" id="1">
      <autoFilter ref="A1">
        <filterColumn colId="0">
          <dynamicFilter type="today" val="45404" maxVal="4540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2D2FC30-651C-471F-8151-359E054D1632}" name="PivotTable7" cacheId="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1" rowHeaderCaption="Account Name">
  <location ref="G106:H112" firstHeaderRow="1" firstDataRow="1" firstDataCol="1"/>
  <pivotFields count="2">
    <pivotField axis="axisRow" showAll="0">
      <items count="6">
        <item x="0"/>
        <item x="2"/>
        <item x="3"/>
        <item x="1"/>
        <item x="4"/>
        <item t="default"/>
      </items>
    </pivotField>
    <pivotField dataField="1" numFmtId="165" showAll="0"/>
  </pivotFields>
  <rowFields count="1">
    <field x="0"/>
  </rowFields>
  <rowItems count="6">
    <i>
      <x/>
    </i>
    <i>
      <x v="1"/>
    </i>
    <i>
      <x v="2"/>
    </i>
    <i>
      <x v="3"/>
    </i>
    <i>
      <x v="4"/>
    </i>
    <i t="grand">
      <x/>
    </i>
  </rowItems>
  <colItems count="1">
    <i/>
  </colItems>
  <dataFields count="1">
    <dataField name="Sum of Amount" fld="1" baseField="0" baseItem="0" numFmtId="43"/>
  </dataFields>
  <formats count="4">
    <format dxfId="27">
      <pivotArea outline="0" collapsedLevelsAreSubtotals="1" fieldPosition="0"/>
    </format>
    <format dxfId="26">
      <pivotArea dataOnly="0" labelOnly="1" outline="0" axis="axisValues" fieldPosition="0"/>
    </format>
    <format dxfId="25">
      <pivotArea collapsedLevelsAreSubtotals="1" fieldPosition="0">
        <references count="1">
          <reference field="0" count="0"/>
        </references>
      </pivotArea>
    </format>
    <format dxfId="24">
      <pivotArea grandRow="1" outline="0" collapsedLevelsAreSubtotals="1" fieldPosition="0"/>
    </format>
  </formats>
  <chartFormats count="6">
    <chartFormat chart="10" format="4" series="1">
      <pivotArea type="data" outline="0" fieldPosition="0">
        <references count="1">
          <reference field="4294967294" count="1" selected="0">
            <x v="0"/>
          </reference>
        </references>
      </pivotArea>
    </chartFormat>
    <chartFormat chart="10" format="5">
      <pivotArea type="data" outline="0" fieldPosition="0">
        <references count="2">
          <reference field="4294967294" count="1" selected="0">
            <x v="0"/>
          </reference>
          <reference field="0" count="1" selected="0">
            <x v="0"/>
          </reference>
        </references>
      </pivotArea>
    </chartFormat>
    <chartFormat chart="10" format="6">
      <pivotArea type="data" outline="0" fieldPosition="0">
        <references count="2">
          <reference field="4294967294" count="1" selected="0">
            <x v="0"/>
          </reference>
          <reference field="0" count="1" selected="0">
            <x v="1"/>
          </reference>
        </references>
      </pivotArea>
    </chartFormat>
    <chartFormat chart="10" format="7">
      <pivotArea type="data" outline="0" fieldPosition="0">
        <references count="2">
          <reference field="4294967294" count="1" selected="0">
            <x v="0"/>
          </reference>
          <reference field="0" count="1" selected="0">
            <x v="2"/>
          </reference>
        </references>
      </pivotArea>
    </chartFormat>
    <chartFormat chart="10" format="8">
      <pivotArea type="data" outline="0" fieldPosition="0">
        <references count="2">
          <reference field="4294967294" count="1" selected="0">
            <x v="0"/>
          </reference>
          <reference field="0" count="1" selected="0">
            <x v="3"/>
          </reference>
        </references>
      </pivotArea>
    </chartFormat>
    <chartFormat chart="10" format="9">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F93B4A-2D75-4B60-BE7F-2BE4FA461521}"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4" rowHeaderCaption="Pool ">
  <location ref="A118:D140" firstHeaderRow="0" firstDataRow="1" firstDataCol="1"/>
  <pivotFields count="4">
    <pivotField axis="axisRow" showAll="0" sortType="ascending">
      <items count="22">
        <item x="0"/>
        <item x="4"/>
        <item x="1"/>
        <item x="3"/>
        <item x="5"/>
        <item x="6"/>
        <item x="7"/>
        <item x="2"/>
        <item x="8"/>
        <item x="9"/>
        <item x="10"/>
        <item x="11"/>
        <item x="12"/>
        <item x="14"/>
        <item x="13"/>
        <item x="15"/>
        <item x="16"/>
        <item x="17"/>
        <item x="18"/>
        <item x="20"/>
        <item x="19"/>
        <item t="default"/>
      </items>
    </pivotField>
    <pivotField dataField="1" numFmtId="43" showAll="0"/>
    <pivotField dataField="1" numFmtId="43" showAll="0"/>
    <pivotField dataField="1" numFmtId="43" showAll="0"/>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3">
    <i>
      <x/>
    </i>
    <i i="1">
      <x v="1"/>
    </i>
    <i i="2">
      <x v="2"/>
    </i>
  </colItems>
  <dataFields count="3">
    <dataField name=" Pool Contribution " fld="1" baseField="0" baseItem="0"/>
    <dataField name=" Interest to GF" fld="2" baseField="0" baseItem="0"/>
    <dataField name=" Interest Not to GF" fld="3" baseField="0" baseItem="0"/>
  </dataFields>
  <formats count="3">
    <format dxfId="30">
      <pivotArea outline="0" collapsedLevelsAreSubtotals="1" fieldPosition="0"/>
    </format>
    <format dxfId="29">
      <pivotArea collapsedLevelsAreSubtotals="1" fieldPosition="0">
        <references count="2">
          <reference field="4294967294" count="1" selected="0">
            <x v="2"/>
          </reference>
          <reference field="0" count="0"/>
        </references>
      </pivotArea>
    </format>
    <format dxfId="28">
      <pivotArea collapsedLevelsAreSubtotals="1" fieldPosition="0">
        <references count="2">
          <reference field="4294967294" count="1" selected="0">
            <x v="0"/>
          </reference>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B690D5C-FDC4-4332-A7BC-A8BC8500AD7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3:N12" firstHeaderRow="0" firstDataRow="1" firstDataCol="1"/>
  <pivotFields count="6">
    <pivotField axis="axisRow" showAll="0">
      <items count="9">
        <item x="0"/>
        <item x="1"/>
        <item x="2"/>
        <item x="3"/>
        <item x="4"/>
        <item x="5"/>
        <item x="6"/>
        <item x="7"/>
        <item t="default"/>
      </items>
    </pivotField>
    <pivotField dataField="1" numFmtId="43" showAll="0"/>
    <pivotField dataField="1" numFmtId="43" showAll="0"/>
    <pivotField dataField="1" numFmtId="43" showAll="0"/>
    <pivotField dataField="1" numFmtId="43" showAll="0"/>
    <pivotField dataField="1" numFmtId="43" showAll="0"/>
  </pivotFields>
  <rowFields count="1">
    <field x="0"/>
  </rowFields>
  <rowItems count="9">
    <i>
      <x/>
    </i>
    <i>
      <x v="1"/>
    </i>
    <i>
      <x v="2"/>
    </i>
    <i>
      <x v="3"/>
    </i>
    <i>
      <x v="4"/>
    </i>
    <i>
      <x v="5"/>
    </i>
    <i>
      <x v="6"/>
    </i>
    <i>
      <x v="7"/>
    </i>
    <i t="grand">
      <x/>
    </i>
  </rowItems>
  <colFields count="1">
    <field x="-2"/>
  </colFields>
  <colItems count="5">
    <i>
      <x/>
    </i>
    <i i="1">
      <x v="1"/>
    </i>
    <i i="2">
      <x v="2"/>
    </i>
    <i i="3">
      <x v="3"/>
    </i>
    <i i="4">
      <x v="4"/>
    </i>
  </colItems>
  <dataFields count="5">
    <dataField name=" 6/30/2019_x000a_Ending_x000a_Balance" fld="1" baseField="0" baseItem="0"/>
    <dataField name="Sum of 6/30/2020_x000a_Ending_x000a_Balance" fld="2" baseField="0" baseItem="0"/>
    <dataField name="Sum of 6/30/2021_x000a_Ending_x000a_Balance" fld="3" baseField="0" baseItem="0"/>
    <dataField name="Sum of 6/30/2022_x000a_Ending_x000a_Balance" fld="4" baseField="0" baseItem="0"/>
    <dataField name="Sum of 6/30/2023_x000a_Ending_x000a_Balanc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C5EF-E9CD-4587-8DA7-478FBA41DAB3}">
  <sheetPr codeName="Sheet3"/>
  <dimension ref="A1:Z193"/>
  <sheetViews>
    <sheetView showGridLines="0" tabSelected="1" zoomScale="25" zoomScaleNormal="25" zoomScaleSheetLayoutView="25" workbookViewId="0">
      <selection sqref="A1:A4"/>
    </sheetView>
  </sheetViews>
  <sheetFormatPr defaultColWidth="60.7109375" defaultRowHeight="33"/>
  <cols>
    <col min="1" max="1" width="83.5703125" style="245" customWidth="1"/>
    <col min="2" max="2" width="67.7109375" style="245" customWidth="1"/>
    <col min="3" max="3" width="79.85546875" style="245" customWidth="1"/>
    <col min="4" max="4" width="11.140625" style="245" customWidth="1"/>
    <col min="5" max="5" width="121.85546875" style="245" customWidth="1"/>
    <col min="6" max="6" width="56.42578125" style="245" customWidth="1"/>
    <col min="7" max="7" width="2.5703125" style="245" customWidth="1"/>
    <col min="8" max="8" width="60.7109375" style="245" customWidth="1"/>
    <col min="9" max="9" width="11.85546875" style="245" customWidth="1"/>
    <col min="10" max="10" width="104.85546875" style="245" customWidth="1"/>
    <col min="11" max="11" width="106.42578125" style="245" customWidth="1"/>
    <col min="12" max="12" width="108.7109375" style="245" customWidth="1"/>
    <col min="13" max="13" width="117.42578125" style="245" customWidth="1"/>
    <col min="14" max="23" width="60.7109375" style="250"/>
    <col min="24" max="16384" width="60.7109375" style="248"/>
  </cols>
  <sheetData>
    <row r="1" spans="1:26" ht="33" customHeight="1">
      <c r="A1" s="446" t="s">
        <v>2745</v>
      </c>
      <c r="B1" s="316"/>
      <c r="C1" s="463" t="s">
        <v>2854</v>
      </c>
      <c r="D1" s="463"/>
      <c r="E1" s="463"/>
      <c r="F1" s="463"/>
      <c r="G1" s="463"/>
      <c r="H1" s="463"/>
      <c r="I1" s="463"/>
      <c r="J1" s="463"/>
      <c r="K1" s="460">
        <f>Data!L5</f>
        <v>45404</v>
      </c>
      <c r="L1" s="460"/>
      <c r="M1" s="457" t="s">
        <v>2746</v>
      </c>
    </row>
    <row r="2" spans="1:26" ht="12.75" customHeight="1">
      <c r="A2" s="447"/>
      <c r="B2" s="305"/>
      <c r="C2" s="464"/>
      <c r="D2" s="464"/>
      <c r="E2" s="464"/>
      <c r="F2" s="464"/>
      <c r="G2" s="464"/>
      <c r="H2" s="464"/>
      <c r="I2" s="464"/>
      <c r="J2" s="464"/>
      <c r="K2" s="461"/>
      <c r="L2" s="461"/>
      <c r="M2" s="458"/>
      <c r="N2" s="251"/>
      <c r="O2" s="251"/>
      <c r="P2" s="251"/>
      <c r="Q2" s="251"/>
      <c r="R2" s="251"/>
      <c r="S2" s="251"/>
      <c r="T2" s="251"/>
      <c r="U2" s="251"/>
      <c r="V2" s="251"/>
      <c r="W2" s="251"/>
      <c r="X2" s="314"/>
      <c r="Y2" s="314"/>
      <c r="Z2" s="314"/>
    </row>
    <row r="3" spans="1:26" ht="23.25" customHeight="1">
      <c r="A3" s="447"/>
      <c r="B3" s="305"/>
      <c r="C3" s="464"/>
      <c r="D3" s="464"/>
      <c r="E3" s="464"/>
      <c r="F3" s="464"/>
      <c r="G3" s="464"/>
      <c r="H3" s="464"/>
      <c r="I3" s="464"/>
      <c r="J3" s="464"/>
      <c r="K3" s="461"/>
      <c r="L3" s="461"/>
      <c r="M3" s="458"/>
      <c r="N3" s="251"/>
      <c r="O3" s="251"/>
      <c r="P3" s="251"/>
      <c r="Q3" s="251"/>
      <c r="R3" s="251"/>
      <c r="S3" s="251"/>
      <c r="T3" s="251"/>
      <c r="U3" s="251"/>
      <c r="V3" s="251"/>
      <c r="W3" s="251"/>
      <c r="X3" s="314"/>
      <c r="Y3" s="314"/>
      <c r="Z3" s="314"/>
    </row>
    <row r="4" spans="1:26" ht="146.25" customHeight="1" thickBot="1">
      <c r="A4" s="447"/>
      <c r="B4" s="305"/>
      <c r="C4" s="465"/>
      <c r="D4" s="465"/>
      <c r="E4" s="465"/>
      <c r="F4" s="465"/>
      <c r="G4" s="465"/>
      <c r="H4" s="465"/>
      <c r="I4" s="465"/>
      <c r="J4" s="465"/>
      <c r="K4" s="462"/>
      <c r="L4" s="462"/>
      <c r="M4" s="459"/>
      <c r="N4" s="251"/>
      <c r="O4" s="251"/>
      <c r="P4" s="251"/>
      <c r="Q4" s="251"/>
      <c r="R4" s="251"/>
      <c r="S4" s="251"/>
      <c r="T4" s="251"/>
      <c r="U4" s="251"/>
      <c r="V4" s="251"/>
      <c r="W4" s="251"/>
      <c r="X4" s="314"/>
      <c r="Y4" s="314"/>
      <c r="Z4" s="314"/>
    </row>
    <row r="5" spans="1:26" ht="62.25" customHeight="1" thickTop="1">
      <c r="A5" s="265"/>
      <c r="B5" s="306"/>
      <c r="C5" s="266"/>
      <c r="D5" s="266"/>
      <c r="E5" s="266"/>
      <c r="F5" s="266"/>
      <c r="G5" s="266"/>
      <c r="H5" s="266"/>
      <c r="I5" s="266"/>
      <c r="J5" s="266"/>
      <c r="K5" s="266"/>
      <c r="L5" s="266"/>
      <c r="M5" s="267"/>
      <c r="N5" s="251"/>
      <c r="O5" s="251"/>
      <c r="P5" s="251"/>
      <c r="Q5" s="251"/>
      <c r="R5" s="251"/>
      <c r="S5" s="251"/>
      <c r="T5" s="251"/>
      <c r="U5" s="251"/>
      <c r="V5" s="251"/>
      <c r="W5" s="251"/>
      <c r="X5" s="314"/>
      <c r="Y5" s="314"/>
      <c r="Z5" s="314"/>
    </row>
    <row r="6" spans="1:26" ht="58.5" customHeight="1">
      <c r="A6" s="254"/>
      <c r="B6" s="255"/>
      <c r="C6" s="268"/>
      <c r="D6" s="268"/>
      <c r="E6" s="268"/>
      <c r="F6" s="268"/>
      <c r="G6" s="268"/>
      <c r="H6" s="268"/>
      <c r="I6" s="268"/>
      <c r="J6" s="268"/>
      <c r="K6" s="268"/>
      <c r="L6" s="268"/>
      <c r="M6" s="269"/>
      <c r="N6" s="251"/>
      <c r="O6" s="251"/>
      <c r="P6" s="251"/>
      <c r="Q6" s="251"/>
      <c r="R6" s="251"/>
      <c r="S6" s="251"/>
      <c r="T6" s="251"/>
      <c r="U6" s="251"/>
      <c r="V6" s="251"/>
      <c r="W6" s="251"/>
      <c r="X6" s="314"/>
      <c r="Y6" s="314"/>
      <c r="Z6" s="314"/>
    </row>
    <row r="7" spans="1:26" ht="21" customHeight="1">
      <c r="A7" s="254"/>
      <c r="B7" s="255"/>
      <c r="C7" s="268"/>
      <c r="D7" s="268"/>
      <c r="E7" s="268"/>
      <c r="F7" s="268"/>
      <c r="G7" s="268"/>
      <c r="H7" s="268"/>
      <c r="I7" s="268"/>
      <c r="J7" s="268"/>
      <c r="K7" s="268"/>
      <c r="L7" s="268"/>
      <c r="M7" s="269"/>
      <c r="N7" s="251"/>
      <c r="O7" s="251"/>
      <c r="P7" s="251"/>
      <c r="Q7" s="251"/>
      <c r="R7" s="251"/>
      <c r="S7" s="251"/>
      <c r="T7" s="251"/>
      <c r="U7" s="251"/>
      <c r="V7" s="251"/>
      <c r="W7" s="251"/>
      <c r="X7" s="314"/>
      <c r="Y7" s="314"/>
      <c r="Z7" s="314"/>
    </row>
    <row r="8" spans="1:26" ht="21" customHeight="1">
      <c r="A8" s="254"/>
      <c r="B8" s="255"/>
      <c r="C8" s="268"/>
      <c r="D8" s="268"/>
      <c r="E8" s="268"/>
      <c r="F8" s="268"/>
      <c r="G8" s="268"/>
      <c r="H8" s="268"/>
      <c r="I8" s="268"/>
      <c r="J8" s="268"/>
      <c r="K8" s="268"/>
      <c r="L8" s="268"/>
      <c r="M8" s="269"/>
      <c r="N8" s="251"/>
      <c r="O8" s="251"/>
      <c r="P8" s="251"/>
      <c r="Q8" s="251"/>
      <c r="R8" s="251"/>
      <c r="S8" s="251"/>
      <c r="T8" s="251"/>
      <c r="U8" s="251"/>
      <c r="V8" s="251"/>
      <c r="W8" s="251"/>
      <c r="X8" s="314"/>
      <c r="Y8" s="314"/>
      <c r="Z8" s="314"/>
    </row>
    <row r="9" spans="1:26" ht="21" customHeight="1">
      <c r="A9" s="254"/>
      <c r="B9" s="255"/>
      <c r="C9" s="268"/>
      <c r="D9" s="268"/>
      <c r="E9" s="268"/>
      <c r="F9" s="268"/>
      <c r="G9" s="268"/>
      <c r="H9" s="268"/>
      <c r="I9" s="268"/>
      <c r="J9" s="268"/>
      <c r="K9" s="268"/>
      <c r="L9" s="268"/>
      <c r="M9" s="269"/>
      <c r="N9" s="251"/>
      <c r="O9" s="251"/>
      <c r="P9" s="251"/>
      <c r="Q9" s="251"/>
      <c r="R9" s="251"/>
      <c r="S9" s="251"/>
      <c r="T9" s="251"/>
      <c r="U9" s="251"/>
      <c r="V9" s="251"/>
      <c r="W9" s="251"/>
      <c r="X9" s="314"/>
      <c r="Y9" s="314"/>
      <c r="Z9" s="314"/>
    </row>
    <row r="10" spans="1:26" ht="21" customHeight="1">
      <c r="A10" s="254"/>
      <c r="B10" s="255"/>
      <c r="C10" s="268"/>
      <c r="D10" s="268"/>
      <c r="E10" s="268"/>
      <c r="F10" s="268"/>
      <c r="G10" s="268"/>
      <c r="H10" s="268"/>
      <c r="I10" s="268"/>
      <c r="J10" s="268"/>
      <c r="K10" s="268"/>
      <c r="L10" s="268"/>
      <c r="M10" s="269"/>
      <c r="N10" s="251"/>
      <c r="O10" s="251"/>
      <c r="P10" s="251"/>
      <c r="Q10" s="251"/>
      <c r="R10" s="251"/>
      <c r="S10" s="251"/>
      <c r="T10" s="251"/>
      <c r="U10" s="251"/>
      <c r="V10" s="251"/>
      <c r="W10" s="251"/>
      <c r="X10" s="314"/>
      <c r="Y10" s="314"/>
      <c r="Z10" s="314"/>
    </row>
    <row r="11" spans="1:26" ht="90.75" customHeight="1">
      <c r="A11" s="254"/>
      <c r="B11" s="255"/>
      <c r="C11" s="255"/>
      <c r="D11" s="255"/>
      <c r="E11" s="255"/>
      <c r="F11" s="270"/>
      <c r="G11" s="270"/>
      <c r="H11" s="270"/>
      <c r="I11" s="270"/>
      <c r="J11" s="270"/>
      <c r="K11" s="270"/>
      <c r="L11" s="270"/>
      <c r="M11" s="271"/>
      <c r="N11" s="252"/>
      <c r="O11" s="252"/>
      <c r="P11" s="252"/>
      <c r="Q11" s="252"/>
      <c r="R11" s="252"/>
      <c r="S11" s="252"/>
      <c r="T11" s="252"/>
      <c r="U11" s="252"/>
      <c r="V11" s="252"/>
      <c r="W11" s="252"/>
      <c r="X11" s="315"/>
      <c r="Y11" s="315"/>
      <c r="Z11" s="315"/>
    </row>
    <row r="12" spans="1:26" ht="409.5" customHeight="1">
      <c r="A12" s="254"/>
      <c r="B12" s="255"/>
      <c r="C12" s="255"/>
      <c r="D12" s="255"/>
      <c r="E12" s="255"/>
      <c r="F12" s="270"/>
      <c r="G12" s="270"/>
      <c r="H12" s="270"/>
      <c r="I12" s="270"/>
      <c r="J12" s="270"/>
      <c r="K12" s="270"/>
      <c r="L12" s="270"/>
      <c r="M12" s="271"/>
      <c r="N12" s="252"/>
      <c r="O12"/>
      <c r="P12" s="252"/>
      <c r="Q12" s="252"/>
      <c r="R12" s="252"/>
      <c r="S12" s="252"/>
      <c r="T12" s="252"/>
      <c r="U12" s="252"/>
      <c r="V12" s="252"/>
      <c r="W12" s="252"/>
      <c r="X12" s="315"/>
      <c r="Y12" s="315"/>
      <c r="Z12" s="315"/>
    </row>
    <row r="13" spans="1:26" ht="70.5" customHeight="1" thickBot="1">
      <c r="A13" s="254"/>
      <c r="B13" s="255"/>
      <c r="C13" s="255"/>
      <c r="D13" s="255"/>
      <c r="E13" s="255"/>
      <c r="F13" s="270"/>
      <c r="G13" s="270"/>
      <c r="H13" s="270"/>
      <c r="I13" s="270"/>
      <c r="J13" s="270"/>
      <c r="K13" s="270"/>
      <c r="L13" s="270"/>
      <c r="M13" s="271"/>
      <c r="N13" s="252"/>
      <c r="O13"/>
      <c r="P13" s="252"/>
      <c r="Q13" s="252"/>
      <c r="R13" s="252"/>
      <c r="S13" s="252"/>
      <c r="T13" s="252"/>
      <c r="U13" s="252"/>
      <c r="V13" s="252"/>
      <c r="W13" s="252"/>
      <c r="X13" s="315"/>
      <c r="Y13" s="315"/>
      <c r="Z13" s="315"/>
    </row>
    <row r="14" spans="1:26" ht="51.75" customHeight="1" thickBot="1">
      <c r="A14" s="454" t="s">
        <v>1931</v>
      </c>
      <c r="B14" s="455"/>
      <c r="C14" s="455"/>
      <c r="D14" s="455"/>
      <c r="E14" s="455"/>
      <c r="F14" s="455"/>
      <c r="G14" s="456"/>
      <c r="H14" s="255"/>
      <c r="I14" s="255"/>
      <c r="J14" s="255"/>
      <c r="K14" s="255"/>
      <c r="L14" s="255"/>
      <c r="M14" s="256"/>
    </row>
    <row r="15" spans="1:26" ht="39">
      <c r="A15" s="298" t="s">
        <v>2100</v>
      </c>
      <c r="B15" s="307"/>
      <c r="C15" s="300"/>
      <c r="D15" s="259"/>
      <c r="E15" s="301" t="s">
        <v>1907</v>
      </c>
      <c r="F15" s="302"/>
      <c r="G15" s="273"/>
      <c r="H15" s="255"/>
      <c r="I15" s="255"/>
      <c r="J15" s="255"/>
      <c r="K15" s="255"/>
      <c r="L15" s="255"/>
      <c r="M15" s="256"/>
    </row>
    <row r="16" spans="1:26" ht="40.5">
      <c r="A16" s="324" t="str">
        <f>Data!D41</f>
        <v>Capital Projects Fund</v>
      </c>
      <c r="B16" s="308"/>
      <c r="C16" s="326">
        <f>Data!E41</f>
        <v>231140964.21000001</v>
      </c>
      <c r="D16" s="259"/>
      <c r="E16" s="331" t="s">
        <v>1948</v>
      </c>
      <c r="F16" s="333">
        <f>Data!B54</f>
        <v>4097947.87</v>
      </c>
      <c r="G16" s="275"/>
      <c r="H16" s="255"/>
      <c r="I16" s="255"/>
      <c r="J16" s="255"/>
      <c r="K16" s="255"/>
      <c r="L16" s="255"/>
      <c r="M16" s="256"/>
    </row>
    <row r="17" spans="1:13" ht="40.5">
      <c r="A17" s="324" t="str">
        <f>Data!D42</f>
        <v>Debt Service Fund</v>
      </c>
      <c r="B17" s="308"/>
      <c r="C17" s="327">
        <f>Data!E42</f>
        <v>86926872.989999995</v>
      </c>
      <c r="D17" s="259"/>
      <c r="E17" s="331" t="s">
        <v>1949</v>
      </c>
      <c r="F17" s="334">
        <f>Data!B55</f>
        <v>2189956405.2600002</v>
      </c>
      <c r="G17" s="275"/>
      <c r="H17" s="255"/>
      <c r="I17" s="255"/>
      <c r="J17" s="255"/>
      <c r="K17" s="255"/>
      <c r="L17" s="255"/>
      <c r="M17" s="256"/>
    </row>
    <row r="18" spans="1:13" ht="40.5">
      <c r="A18" s="324" t="str">
        <f>Data!D43</f>
        <v>Enterprise Funds</v>
      </c>
      <c r="B18" s="308"/>
      <c r="C18" s="328">
        <f>Data!E43</f>
        <v>7302001.8600000003</v>
      </c>
      <c r="D18" s="259"/>
      <c r="E18" s="331" t="s">
        <v>1950</v>
      </c>
      <c r="F18" s="334">
        <f>Data!B56</f>
        <v>3429573273.1599998</v>
      </c>
      <c r="G18" s="275"/>
      <c r="H18" s="255"/>
      <c r="I18" s="255"/>
      <c r="J18" s="255"/>
      <c r="K18" s="255"/>
      <c r="L18" s="255"/>
      <c r="M18" s="256"/>
    </row>
    <row r="19" spans="1:13" ht="40.5">
      <c r="A19" s="324" t="str">
        <f>Data!D44</f>
        <v>General Fund (Subfund)</v>
      </c>
      <c r="B19" s="308"/>
      <c r="C19" s="328">
        <f>Data!E44</f>
        <v>1003017347.21</v>
      </c>
      <c r="D19" s="259"/>
      <c r="E19" s="331" t="s">
        <v>1951</v>
      </c>
      <c r="F19" s="334">
        <f>Data!B57</f>
        <v>2964496.52</v>
      </c>
      <c r="G19" s="275"/>
      <c r="H19" s="255"/>
      <c r="I19" s="255"/>
      <c r="J19" s="255"/>
      <c r="K19" s="255"/>
      <c r="L19" s="255"/>
      <c r="M19" s="256"/>
    </row>
    <row r="20" spans="1:13" ht="40.5">
      <c r="A20" s="324" t="str">
        <f>Data!D45</f>
        <v>Internal Service Funds</v>
      </c>
      <c r="B20" s="308"/>
      <c r="C20" s="328">
        <f>Data!E45</f>
        <v>395902662.45999998</v>
      </c>
      <c r="D20" s="259"/>
      <c r="E20" s="331" t="s">
        <v>1908</v>
      </c>
      <c r="F20" s="334">
        <f>Data!B58</f>
        <v>12266474.93</v>
      </c>
      <c r="G20" s="275"/>
      <c r="H20" s="255"/>
      <c r="I20" s="255"/>
      <c r="J20" s="255"/>
      <c r="K20" s="255"/>
      <c r="L20" s="255"/>
      <c r="M20" s="256"/>
    </row>
    <row r="21" spans="1:13" ht="40.5">
      <c r="A21" s="324" t="str">
        <f>Data!D46</f>
        <v>Special Revenue (CSA's)</v>
      </c>
      <c r="B21" s="308"/>
      <c r="C21" s="328">
        <f>Data!E46</f>
        <v>46997994.530000001</v>
      </c>
      <c r="D21" s="259"/>
      <c r="E21" s="331" t="s">
        <v>1952</v>
      </c>
      <c r="F21" s="334">
        <f>Data!B59</f>
        <v>7701418286.0500002</v>
      </c>
      <c r="G21" s="275"/>
      <c r="H21" s="255"/>
      <c r="I21" s="255"/>
      <c r="J21" s="255"/>
      <c r="K21" s="255"/>
      <c r="L21" s="255"/>
      <c r="M21" s="256"/>
    </row>
    <row r="22" spans="1:13" ht="40.5">
      <c r="A22" s="324" t="str">
        <f>Data!D47</f>
        <v>Special Revenue (Transport)</v>
      </c>
      <c r="B22" s="308"/>
      <c r="C22" s="328">
        <f>Data!E47</f>
        <v>249754489.75</v>
      </c>
      <c r="D22" s="259"/>
      <c r="E22" s="331" t="s">
        <v>2677</v>
      </c>
      <c r="F22" s="334">
        <f>Data!B60</f>
        <v>1044999.34</v>
      </c>
      <c r="G22" s="275"/>
      <c r="H22" s="255"/>
      <c r="I22" s="255"/>
      <c r="J22" s="255"/>
      <c r="K22" s="255"/>
      <c r="L22" s="255"/>
      <c r="M22" s="256"/>
    </row>
    <row r="23" spans="1:13" ht="40.5">
      <c r="A23" s="324" t="str">
        <f>Data!D48</f>
        <v>Special Revenue Fund</v>
      </c>
      <c r="B23" s="308"/>
      <c r="C23" s="329">
        <f>Data!E48</f>
        <v>613687644.39999998</v>
      </c>
      <c r="D23" s="259"/>
      <c r="E23" s="332" t="s">
        <v>1897</v>
      </c>
      <c r="F23" s="334">
        <f>Data!B61</f>
        <v>322949204.57999998</v>
      </c>
      <c r="G23" s="275"/>
      <c r="H23" s="255"/>
      <c r="I23" s="255"/>
      <c r="J23" s="255"/>
      <c r="K23" s="255"/>
      <c r="L23" s="255"/>
      <c r="M23" s="256"/>
    </row>
    <row r="24" spans="1:13" ht="40.5">
      <c r="A24" s="324" t="str">
        <f>Data!D49</f>
        <v>Enterprise Funds (Hospital)</v>
      </c>
      <c r="B24" s="308"/>
      <c r="C24" s="329">
        <f>Data!E49</f>
        <v>121838143.48</v>
      </c>
      <c r="D24" s="259"/>
      <c r="E24" s="331" t="s">
        <v>1898</v>
      </c>
      <c r="F24" s="334">
        <f>Data!B62</f>
        <v>45125699.439999998</v>
      </c>
      <c r="G24" s="275"/>
      <c r="H24" s="255"/>
      <c r="I24" s="255"/>
      <c r="J24" s="255"/>
      <c r="K24" s="255"/>
      <c r="L24" s="255"/>
      <c r="M24" s="256"/>
    </row>
    <row r="25" spans="1:13" ht="40.5">
      <c r="A25" s="325" t="str">
        <f>Data!D50</f>
        <v>Enterprise Funds (Clinics)</v>
      </c>
      <c r="B25" s="309"/>
      <c r="C25" s="329">
        <f>GETPIVOTDATA("Amount",Data!$D$50,"Fund ","Enterprise Funds (Clinics)")</f>
        <v>-6856424.8850002298</v>
      </c>
      <c r="D25" s="259"/>
      <c r="E25" s="331" t="s">
        <v>1899</v>
      </c>
      <c r="F25" s="334">
        <f>Data!B63</f>
        <v>-2755107.74</v>
      </c>
      <c r="G25" s="275"/>
      <c r="H25" s="255"/>
      <c r="I25" s="255"/>
      <c r="J25" s="255"/>
      <c r="K25" s="255"/>
      <c r="L25" s="255"/>
      <c r="M25" s="256"/>
    </row>
    <row r="26" spans="1:13" ht="42">
      <c r="A26" s="296"/>
      <c r="B26" s="310"/>
      <c r="C26" s="330"/>
      <c r="D26" s="259"/>
      <c r="E26" s="331" t="s">
        <v>1900</v>
      </c>
      <c r="F26" s="334">
        <f>Data!B64</f>
        <v>-1517500.48</v>
      </c>
      <c r="G26" s="275"/>
      <c r="H26" s="255"/>
      <c r="I26" s="255"/>
      <c r="J26" s="255"/>
      <c r="K26" s="255"/>
      <c r="L26" s="255"/>
      <c r="M26" s="256"/>
    </row>
    <row r="27" spans="1:13" ht="40.5">
      <c r="A27" s="296"/>
      <c r="B27" s="310"/>
      <c r="C27" s="297"/>
      <c r="D27" s="259"/>
      <c r="E27" s="331" t="s">
        <v>1885</v>
      </c>
      <c r="F27" s="334">
        <f>Data!B65</f>
        <v>20606011.989999998</v>
      </c>
      <c r="G27" s="275"/>
      <c r="H27" s="255"/>
      <c r="I27" s="255"/>
      <c r="J27" s="255"/>
      <c r="K27" s="255"/>
      <c r="L27" s="255"/>
      <c r="M27" s="256"/>
    </row>
    <row r="28" spans="1:13" ht="41.25" thickBot="1">
      <c r="A28" s="296"/>
      <c r="B28" s="310"/>
      <c r="C28" s="297"/>
      <c r="D28" s="259"/>
      <c r="E28" s="331" t="s">
        <v>2113</v>
      </c>
      <c r="F28" s="334">
        <f>Data!B67</f>
        <v>55642856.259999998</v>
      </c>
      <c r="G28" s="275"/>
      <c r="H28" s="255"/>
      <c r="I28" s="255"/>
      <c r="J28" s="255"/>
      <c r="K28" s="255"/>
      <c r="L28" s="255"/>
      <c r="M28" s="256"/>
    </row>
    <row r="29" spans="1:13" ht="42" thickBot="1">
      <c r="A29" s="296"/>
      <c r="B29" s="310"/>
      <c r="C29" s="297"/>
      <c r="D29" s="259"/>
      <c r="E29" s="331" t="s">
        <v>1901</v>
      </c>
      <c r="F29" s="334">
        <f>Data!B68</f>
        <v>247001127.61000001</v>
      </c>
      <c r="G29" s="275"/>
      <c r="H29" s="255"/>
      <c r="I29" s="255"/>
      <c r="J29" s="255"/>
      <c r="K29" s="388" t="str">
        <f>Data!G95</f>
        <v>Account Name</v>
      </c>
      <c r="L29" s="389" t="s">
        <v>192</v>
      </c>
      <c r="M29" s="390" t="s">
        <v>3092</v>
      </c>
    </row>
    <row r="30" spans="1:13" ht="9" customHeight="1" thickBot="1">
      <c r="A30" s="278"/>
      <c r="B30" s="279"/>
      <c r="C30" s="303"/>
      <c r="D30" s="259"/>
      <c r="E30" s="280"/>
      <c r="F30" s="281"/>
      <c r="G30" s="282"/>
      <c r="H30" s="255"/>
      <c r="I30" s="255"/>
      <c r="J30" s="255"/>
      <c r="K30" s="292">
        <f>[1]Data!P79</f>
        <v>0</v>
      </c>
      <c r="L30" s="293">
        <f>Data!Q81</f>
        <v>0</v>
      </c>
      <c r="M30" s="294"/>
    </row>
    <row r="31" spans="1:13" ht="41.25">
      <c r="A31" s="335" t="s">
        <v>2101</v>
      </c>
      <c r="B31" s="307"/>
      <c r="C31" s="299"/>
      <c r="D31" s="259"/>
      <c r="E31" s="274"/>
      <c r="F31" s="276"/>
      <c r="G31" s="277"/>
      <c r="H31" s="255"/>
      <c r="I31" s="255"/>
      <c r="J31" s="255"/>
      <c r="K31" s="383" t="str">
        <f>Data!G96</f>
        <v xml:space="preserve">Cash </v>
      </c>
      <c r="L31" s="384">
        <f>GETPIVOTDATA("Amount",Data!$G$106,"Account Name","Cash ")</f>
        <v>16821972963.49</v>
      </c>
      <c r="M31" s="386">
        <f>Data!F96</f>
        <v>101100</v>
      </c>
    </row>
    <row r="32" spans="1:13" ht="41.25">
      <c r="A32" s="335" t="s">
        <v>1947</v>
      </c>
      <c r="B32" s="307"/>
      <c r="C32" s="337">
        <f>SUM(C16:C25)</f>
        <v>2749711696.0049996</v>
      </c>
      <c r="D32" s="259"/>
      <c r="E32" s="285"/>
      <c r="F32" s="284"/>
      <c r="G32" s="283"/>
      <c r="H32" s="255"/>
      <c r="I32" s="255"/>
      <c r="J32" s="255"/>
      <c r="K32" s="383" t="str">
        <f>Data!G97</f>
        <v>Restricted Cash</v>
      </c>
      <c r="L32" s="385">
        <f>GETPIVOTDATA("Amount",Data!$G$106,"Account Name","Restricted Cash")</f>
        <v>106568238.66999999</v>
      </c>
      <c r="M32" s="386">
        <f>Data!F97</f>
        <v>101101</v>
      </c>
    </row>
    <row r="33" spans="1:13" ht="41.25">
      <c r="A33" s="335" t="s">
        <v>1926</v>
      </c>
      <c r="B33" s="307"/>
      <c r="C33" s="337">
        <f>SUM(F16:F29)</f>
        <v>14028374174.790003</v>
      </c>
      <c r="D33" s="259"/>
      <c r="E33" s="285"/>
      <c r="F33" s="284"/>
      <c r="G33" s="283"/>
      <c r="H33" s="255"/>
      <c r="I33" s="255"/>
      <c r="J33" s="255"/>
      <c r="K33" s="383" t="str">
        <f>Data!G98</f>
        <v>Imprest Cash</v>
      </c>
      <c r="L33" s="385">
        <f>GETPIVOTDATA("Amount",Data!$G$106,"Account Name","Imprest Cash")</f>
        <v>690547.33</v>
      </c>
      <c r="M33" s="386">
        <f>Data!F98</f>
        <v>101200</v>
      </c>
    </row>
    <row r="34" spans="1:13" ht="42" thickBot="1">
      <c r="A34" s="336" t="s">
        <v>1929</v>
      </c>
      <c r="B34" s="311"/>
      <c r="C34" s="338">
        <f>GETPIVOTDATA("Amount",Data!$E$54,"Funds","General Fund Balance")</f>
        <v>152131957.86499923</v>
      </c>
      <c r="D34" s="259"/>
      <c r="E34" s="288"/>
      <c r="F34" s="287"/>
      <c r="G34" s="286"/>
      <c r="H34" s="255"/>
      <c r="I34" s="255"/>
      <c r="J34" s="255"/>
      <c r="K34" s="383" t="str">
        <f>Data!G99</f>
        <v>Investments In Lieu Of Cash</v>
      </c>
      <c r="L34" s="385">
        <f>GETPIVOTDATA("Amount",Data!$G$106,"Account Name","Investments In Lieu Of Cash")</f>
        <v>986080</v>
      </c>
      <c r="M34" s="386">
        <f>Data!F99</f>
        <v>105100</v>
      </c>
    </row>
    <row r="35" spans="1:13" ht="45.75" customHeight="1" thickBot="1">
      <c r="A35" s="341" t="s">
        <v>3238</v>
      </c>
      <c r="B35" s="340"/>
      <c r="C35" s="339">
        <f>C32+C33+C34</f>
        <v>16930217828.660002</v>
      </c>
      <c r="D35" s="259"/>
      <c r="E35" s="289"/>
      <c r="F35" s="290"/>
      <c r="G35" s="291"/>
      <c r="H35" s="255"/>
      <c r="I35" s="255"/>
      <c r="J35" s="255"/>
      <c r="K35" s="383" t="str">
        <f>Data!G100</f>
        <v>Cash With Fiscal Agent</v>
      </c>
      <c r="L35" s="409">
        <f>GETPIVOTDATA("Amount",Data!$G$106,"Account Name","Cash With Fiscal Agent")</f>
        <v>0</v>
      </c>
      <c r="M35" s="387">
        <v>101500</v>
      </c>
    </row>
    <row r="36" spans="1:13" ht="42" thickBot="1">
      <c r="A36" s="254"/>
      <c r="B36" s="255"/>
      <c r="C36" s="255"/>
      <c r="D36" s="255"/>
      <c r="E36" s="255"/>
      <c r="F36" s="255"/>
      <c r="G36" s="255"/>
      <c r="H36" s="255"/>
      <c r="I36" s="255"/>
      <c r="J36" s="255"/>
      <c r="K36" s="391" t="s">
        <v>3241</v>
      </c>
      <c r="L36" s="402">
        <f>GETPIVOTDATA("Amount",Data!$G$106)</f>
        <v>16930217829.49</v>
      </c>
      <c r="M36" s="295"/>
    </row>
    <row r="37" spans="1:13" ht="35.25">
      <c r="A37" s="254"/>
      <c r="B37" s="255"/>
      <c r="C37" s="255"/>
      <c r="D37" s="255"/>
      <c r="E37" s="255"/>
      <c r="F37" s="255"/>
      <c r="G37" s="255"/>
      <c r="H37" s="255"/>
      <c r="I37" s="255"/>
      <c r="J37" s="255"/>
      <c r="K37" s="258"/>
      <c r="L37" s="272"/>
      <c r="M37" s="256"/>
    </row>
    <row r="38" spans="1:13" ht="13.5" customHeight="1">
      <c r="A38" s="416"/>
      <c r="B38" s="417"/>
      <c r="C38" s="417"/>
      <c r="D38" s="417"/>
      <c r="E38" s="417"/>
      <c r="F38" s="417"/>
      <c r="G38" s="417"/>
      <c r="H38" s="417"/>
      <c r="I38" s="417"/>
      <c r="J38" s="417"/>
      <c r="K38" s="417"/>
      <c r="L38" s="417"/>
      <c r="M38" s="418"/>
    </row>
    <row r="39" spans="1:13" ht="33.75" customHeight="1" thickBot="1">
      <c r="A39" s="254"/>
      <c r="B39" s="255"/>
      <c r="C39" s="255"/>
      <c r="D39" s="255"/>
      <c r="E39" s="255"/>
      <c r="F39" s="255"/>
      <c r="G39" s="255"/>
      <c r="H39" s="255"/>
      <c r="I39" s="255"/>
      <c r="J39" s="255"/>
      <c r="K39" s="255"/>
      <c r="L39" s="255"/>
      <c r="M39" s="256"/>
    </row>
    <row r="40" spans="1:13" ht="35.25" customHeight="1">
      <c r="A40" s="448" t="str">
        <f>Data!A77</f>
        <v>Expected Inflows next 2 weeks:</v>
      </c>
      <c r="B40" s="449"/>
      <c r="C40" s="450"/>
      <c r="D40" s="257"/>
      <c r="E40" s="440" t="s">
        <v>3093</v>
      </c>
      <c r="F40" s="441"/>
      <c r="G40" s="441"/>
      <c r="H40" s="442"/>
      <c r="I40" s="255"/>
      <c r="J40" s="440" t="s">
        <v>1953</v>
      </c>
      <c r="K40" s="441"/>
      <c r="L40" s="441"/>
      <c r="M40" s="442"/>
    </row>
    <row r="41" spans="1:13" ht="27" customHeight="1" thickBot="1">
      <c r="A41" s="451"/>
      <c r="B41" s="452"/>
      <c r="C41" s="453"/>
      <c r="D41" s="258"/>
      <c r="E41" s="443"/>
      <c r="F41" s="444"/>
      <c r="G41" s="444"/>
      <c r="H41" s="445"/>
      <c r="I41" s="255"/>
      <c r="J41" s="443"/>
      <c r="K41" s="444"/>
      <c r="L41" s="444"/>
      <c r="M41" s="445"/>
    </row>
    <row r="42" spans="1:13" ht="42" thickBot="1">
      <c r="A42" s="425" t="str">
        <f>Data!A78</f>
        <v>FY24 DPSS Public Assistance</v>
      </c>
      <c r="B42" s="426"/>
      <c r="C42" s="321">
        <f>Data!B78</f>
        <v>75934786.719999999</v>
      </c>
      <c r="D42" s="259"/>
      <c r="E42" s="352" t="s">
        <v>3094</v>
      </c>
      <c r="F42" s="353" t="s">
        <v>3095</v>
      </c>
      <c r="G42" s="404"/>
      <c r="H42" s="354" t="s">
        <v>192</v>
      </c>
      <c r="I42" s="255"/>
      <c r="J42" s="344" t="str">
        <f>Data!A118</f>
        <v xml:space="preserve">Pool </v>
      </c>
      <c r="K42" s="355" t="str">
        <f>Data!B118</f>
        <v xml:space="preserve"> Pool Contribution </v>
      </c>
      <c r="L42" s="355" t="str">
        <f>Data!C118</f>
        <v xml:space="preserve"> Interest to GF</v>
      </c>
      <c r="M42" s="356" t="str">
        <f>Data!D118</f>
        <v xml:space="preserve"> Interest Not to GF</v>
      </c>
    </row>
    <row r="43" spans="1:13" ht="36" customHeight="1">
      <c r="A43" s="427" t="str">
        <f>Data!A79</f>
        <v>Realignment</v>
      </c>
      <c r="B43" s="429"/>
      <c r="C43" s="322">
        <f>Data!B79</f>
        <v>40000000</v>
      </c>
      <c r="D43" s="259"/>
      <c r="E43" s="383" t="str">
        <f>Data!G42</f>
        <v>Direct Deposit Clearing</v>
      </c>
      <c r="F43" s="342">
        <f>Data!H42</f>
        <v>65035</v>
      </c>
      <c r="G43" s="405"/>
      <c r="H43" s="406">
        <f>Data!I42</f>
        <v>-54212922.460000001</v>
      </c>
      <c r="I43" s="255"/>
      <c r="J43" s="347" t="str">
        <f>Data!A94</f>
        <v>3rd Party</v>
      </c>
      <c r="K43" s="348">
        <f>Data!B94</f>
        <v>11641312587.719999</v>
      </c>
      <c r="L43" s="348">
        <f>Data!C94</f>
        <v>1771493113.47</v>
      </c>
      <c r="M43" s="349">
        <f>Data!D94</f>
        <v>9869819474.25</v>
      </c>
    </row>
    <row r="44" spans="1:13" ht="36" customHeight="1">
      <c r="A44" s="427" t="str">
        <f>Data!A80</f>
        <v>FY24 Prop.172 Revenue Allocation</v>
      </c>
      <c r="B44" s="429"/>
      <c r="C44" s="322">
        <f>Data!B80</f>
        <v>6693744</v>
      </c>
      <c r="D44" s="259"/>
      <c r="E44" s="383" t="str">
        <f>Data!G43</f>
        <v>Corona School B Warrants</v>
      </c>
      <c r="F44" s="342">
        <f>Data!H43</f>
        <v>55010</v>
      </c>
      <c r="G44" s="405"/>
      <c r="H44" s="406">
        <f>Data!I43</f>
        <v>-19061347.129999999</v>
      </c>
      <c r="I44" s="255"/>
      <c r="J44" s="347" t="str">
        <f>Data!A95</f>
        <v>CFD - Community Facility District</v>
      </c>
      <c r="K44" s="350">
        <f>Data!B95</f>
        <v>14212229.49</v>
      </c>
      <c r="L44" s="350">
        <f>Data!C95</f>
        <v>0</v>
      </c>
      <c r="M44" s="351">
        <f>Data!D95</f>
        <v>14212229.49</v>
      </c>
    </row>
    <row r="45" spans="1:13" ht="36" customHeight="1">
      <c r="A45" s="427"/>
      <c r="B45" s="429"/>
      <c r="C45" s="322"/>
      <c r="D45" s="259"/>
      <c r="E45" s="383" t="str">
        <f>Data!G44</f>
        <v>Fed Withholding Tax County</v>
      </c>
      <c r="F45" s="342">
        <f>Data!H44</f>
        <v>65100</v>
      </c>
      <c r="G45" s="405"/>
      <c r="H45" s="406">
        <f>Data!I44</f>
        <v>-7778784.6499999994</v>
      </c>
      <c r="I45" s="255"/>
      <c r="J45" s="347" t="str">
        <f>Data!A97</f>
        <v>County Service Area (CSA)</v>
      </c>
      <c r="K45" s="350">
        <f>Data!B97</f>
        <v>46984565.859999999</v>
      </c>
      <c r="L45" s="350">
        <f>Data!C97</f>
        <v>240882.06</v>
      </c>
      <c r="M45" s="351">
        <f>Data!D97</f>
        <v>46743683.799999997</v>
      </c>
    </row>
    <row r="46" spans="1:13" ht="42" customHeight="1">
      <c r="A46" s="427"/>
      <c r="B46" s="429"/>
      <c r="C46" s="322"/>
      <c r="D46" s="259"/>
      <c r="E46" s="383" t="str">
        <f>Data!G45</f>
        <v>OASDI County</v>
      </c>
      <c r="F46" s="342">
        <f>Data!H45</f>
        <v>65140</v>
      </c>
      <c r="G46" s="405"/>
      <c r="H46" s="406">
        <f>Data!I45</f>
        <v>-7688055.6299999999</v>
      </c>
      <c r="I46" s="255"/>
      <c r="J46" s="347" t="str">
        <f>Data!A98</f>
        <v>Cash with Fiscal Agent</v>
      </c>
      <c r="K46" s="350">
        <f>Data!B98</f>
        <v>96071112.5</v>
      </c>
      <c r="L46" s="350">
        <f>Data!C98</f>
        <v>0</v>
      </c>
      <c r="M46" s="351">
        <f>Data!D98</f>
        <v>96071112.5</v>
      </c>
    </row>
    <row r="47" spans="1:13" ht="39" customHeight="1">
      <c r="A47" s="427"/>
      <c r="B47" s="429"/>
      <c r="C47" s="322"/>
      <c r="D47" s="259"/>
      <c r="E47" s="383" t="str">
        <f>Data!G46</f>
        <v>RUHS-FQHC Health Care Clinics</v>
      </c>
      <c r="F47" s="342">
        <f>Data!H46</f>
        <v>40090</v>
      </c>
      <c r="G47" s="405"/>
      <c r="H47" s="406">
        <f>Data!I46</f>
        <v>-6856424.8899999959</v>
      </c>
      <c r="I47" s="255"/>
      <c r="J47" s="347" t="str">
        <f>Data!A100</f>
        <v>Enterprise Funds</v>
      </c>
      <c r="K47" s="350">
        <f>Data!B100</f>
        <v>-2560056.38</v>
      </c>
      <c r="L47" s="350">
        <f>Data!C100</f>
        <v>159356.71</v>
      </c>
      <c r="M47" s="351">
        <f>Data!D100</f>
        <v>-2719413.09</v>
      </c>
    </row>
    <row r="48" spans="1:13" ht="36" customHeight="1">
      <c r="A48" s="427"/>
      <c r="B48" s="429"/>
      <c r="C48" s="322"/>
      <c r="D48" s="259"/>
      <c r="E48" s="383" t="str">
        <f>Data!G47</f>
        <v>Capital Const-Land &amp; Bldg Acq</v>
      </c>
      <c r="F48" s="342">
        <f>Data!H47</f>
        <v>30100</v>
      </c>
      <c r="G48" s="405"/>
      <c r="H48" s="406">
        <f>Data!I47</f>
        <v>-6691656.9599997131</v>
      </c>
      <c r="I48" s="255"/>
      <c r="J48" s="347" t="str">
        <f>Data!A101</f>
        <v>Flood Control</v>
      </c>
      <c r="K48" s="350">
        <f>Data!B101</f>
        <v>322957386.33999997</v>
      </c>
      <c r="L48" s="350">
        <f>Data!C101</f>
        <v>0</v>
      </c>
      <c r="M48" s="351">
        <f>Data!D101</f>
        <v>322957386.33999997</v>
      </c>
    </row>
    <row r="49" spans="1:13" ht="41.25" thickBot="1">
      <c r="A49" s="427"/>
      <c r="B49" s="429"/>
      <c r="C49" s="322"/>
      <c r="D49" s="259"/>
      <c r="E49" s="383" t="str">
        <f>Data!G48</f>
        <v>Office On Aging</v>
      </c>
      <c r="F49" s="342">
        <f>Data!H48</f>
        <v>21450</v>
      </c>
      <c r="G49" s="407"/>
      <c r="H49" s="406">
        <f>Data!I48</f>
        <v>-5691867.2299999977</v>
      </c>
      <c r="I49" s="255"/>
      <c r="J49" s="347" t="str">
        <f>Data!A102</f>
        <v>General Fund</v>
      </c>
      <c r="K49" s="350">
        <f>Data!B102</f>
        <v>152131957.86000001</v>
      </c>
      <c r="L49" s="350">
        <f>Data!C102</f>
        <v>152131957.86000001</v>
      </c>
      <c r="M49" s="351">
        <f>Data!D102</f>
        <v>0</v>
      </c>
    </row>
    <row r="50" spans="1:13" ht="42.75" thickBot="1">
      <c r="A50" s="318" t="str">
        <f>Data!A89</f>
        <v xml:space="preserve">Total Expected Inflows </v>
      </c>
      <c r="B50" s="312"/>
      <c r="C50" s="319">
        <f>SUM(C42:C49)</f>
        <v>122628530.72</v>
      </c>
      <c r="D50" s="259"/>
      <c r="E50" s="383" t="str">
        <f>Data!G49</f>
        <v>State Withholding Tax County</v>
      </c>
      <c r="F50" s="342">
        <f>Data!H49</f>
        <v>65190</v>
      </c>
      <c r="G50" s="405"/>
      <c r="H50" s="406">
        <f>Data!I49</f>
        <v>-3381530.46</v>
      </c>
      <c r="I50" s="255"/>
      <c r="J50" s="347" t="str">
        <f>Data!A103</f>
        <v>General Restricted Sub-fund</v>
      </c>
      <c r="K50" s="350">
        <f>Data!B103</f>
        <v>1228379326.5599999</v>
      </c>
      <c r="L50" s="350">
        <f>Data!C103</f>
        <v>464416833.22000003</v>
      </c>
      <c r="M50" s="351">
        <f>Data!D103</f>
        <v>763962493.33999991</v>
      </c>
    </row>
    <row r="51" spans="1:13" ht="41.25" thickBot="1">
      <c r="A51" s="260"/>
      <c r="B51" s="313"/>
      <c r="C51" s="374"/>
      <c r="D51" s="259"/>
      <c r="E51" s="383" t="str">
        <f>Data!G50</f>
        <v>Tax Coll Non-Sufficient Funds</v>
      </c>
      <c r="F51" s="342">
        <f>Data!H50</f>
        <v>11197</v>
      </c>
      <c r="G51" s="405"/>
      <c r="H51" s="406">
        <f>Data!I50</f>
        <v>-2910635.7600000002</v>
      </c>
      <c r="I51" s="255"/>
      <c r="J51" s="347" t="str">
        <f>Data!A104</f>
        <v>General Unrestricted Sub-fund</v>
      </c>
      <c r="K51" s="350">
        <f>Data!B104</f>
        <v>58444323.649999999</v>
      </c>
      <c r="L51" s="350">
        <f>Data!C104</f>
        <v>35270128.810000002</v>
      </c>
      <c r="M51" s="351">
        <f>Data!D104</f>
        <v>23174194.839999996</v>
      </c>
    </row>
    <row r="52" spans="1:13" ht="42" customHeight="1">
      <c r="A52" s="434" t="str">
        <f>Data!D77</f>
        <v>Expected Outflows next 2 weeks:</v>
      </c>
      <c r="B52" s="435"/>
      <c r="C52" s="436"/>
      <c r="D52" s="259"/>
      <c r="E52" s="383" t="str">
        <f>Data!G51</f>
        <v>Housing Authority</v>
      </c>
      <c r="F52" s="342">
        <f>Data!H51</f>
        <v>40600</v>
      </c>
      <c r="G52" s="405"/>
      <c r="H52" s="406">
        <f>Data!I51</f>
        <v>-2755107.7399999998</v>
      </c>
      <c r="I52" s="255"/>
      <c r="J52" s="347" t="str">
        <f>Data!A105</f>
        <v>Internal Service Funds</v>
      </c>
      <c r="K52" s="350">
        <f>Data!B105</f>
        <v>558289.85</v>
      </c>
      <c r="L52" s="350">
        <f>Data!C105</f>
        <v>526069.34</v>
      </c>
      <c r="M52" s="351">
        <f>Data!D105</f>
        <v>32220.510000000009</v>
      </c>
    </row>
    <row r="53" spans="1:13" ht="36" customHeight="1" thickBot="1">
      <c r="A53" s="437"/>
      <c r="B53" s="438"/>
      <c r="C53" s="439"/>
      <c r="D53" s="261"/>
      <c r="E53" s="383" t="str">
        <f>Data!G52</f>
        <v>ISF-Fleet Svcs Vehicle Hldings</v>
      </c>
      <c r="F53" s="342">
        <f>Data!H52</f>
        <v>45310</v>
      </c>
      <c r="G53" s="407"/>
      <c r="H53" s="406">
        <f>Data!I52</f>
        <v>-2517250.3899999987</v>
      </c>
      <c r="I53" s="255"/>
      <c r="J53" s="347" t="str">
        <f>Data!A106</f>
        <v>Parks</v>
      </c>
      <c r="K53" s="350">
        <f>Data!B106</f>
        <v>20222452.91</v>
      </c>
      <c r="L53" s="350">
        <f>Data!C106</f>
        <v>0</v>
      </c>
      <c r="M53" s="351">
        <f>Data!D106</f>
        <v>20222452.91</v>
      </c>
    </row>
    <row r="54" spans="1:13" ht="36" customHeight="1">
      <c r="A54" s="427" t="str">
        <f>Data!D78</f>
        <v>Payroll PP8</v>
      </c>
      <c r="B54" s="428"/>
      <c r="C54" s="323">
        <f>Data!E78</f>
        <v>-79193593.819999993</v>
      </c>
      <c r="D54" s="261"/>
      <c r="E54" s="383" t="str">
        <f>Data!G53</f>
        <v>Medicare Tax County</v>
      </c>
      <c r="F54" s="342">
        <f>Data!H53</f>
        <v>65130</v>
      </c>
      <c r="G54" s="405"/>
      <c r="H54" s="406">
        <f>Data!I53</f>
        <v>-2346875.7399999998</v>
      </c>
      <c r="I54" s="255"/>
      <c r="J54" s="347" t="str">
        <f>Data!A107</f>
        <v>Restricted Assets</v>
      </c>
      <c r="K54" s="350">
        <f>Data!B107</f>
        <v>46275083.200000003</v>
      </c>
      <c r="L54" s="350">
        <f>Data!C107</f>
        <v>0</v>
      </c>
      <c r="M54" s="351">
        <f>Data!D107</f>
        <v>46275083.200000003</v>
      </c>
    </row>
    <row r="55" spans="1:13" ht="36" customHeight="1">
      <c r="A55" s="427" t="str">
        <f>Data!D79</f>
        <v>FY24 4th Qtr. ISF General and Auto Liability</v>
      </c>
      <c r="B55" s="428"/>
      <c r="C55" s="322">
        <f>Data!E79</f>
        <v>-15599592.380000001</v>
      </c>
      <c r="D55" s="255"/>
      <c r="E55" s="383" t="str">
        <f>Data!G54</f>
        <v>Deferred Comp Co-Nationwide</v>
      </c>
      <c r="F55" s="342">
        <f>Data!H54</f>
        <v>65085</v>
      </c>
      <c r="G55" s="405"/>
      <c r="H55" s="406">
        <f>Data!I54</f>
        <v>-2124905</v>
      </c>
      <c r="I55" s="255"/>
      <c r="J55" s="347" t="str">
        <f>Data!A108</f>
        <v>RDA</v>
      </c>
      <c r="K55" s="350">
        <f>Data!B108</f>
        <v>5490759.6500000004</v>
      </c>
      <c r="L55" s="350">
        <f>Data!C108</f>
        <v>0</v>
      </c>
      <c r="M55" s="351">
        <f>Data!D108</f>
        <v>5490759.6500000004</v>
      </c>
    </row>
    <row r="56" spans="1:13" ht="36" customHeight="1">
      <c r="A56" s="427" t="str">
        <f>Data!D80</f>
        <v xml:space="preserve">FY24 4th Qtr. ISF General Support Services </v>
      </c>
      <c r="B56" s="428"/>
      <c r="C56" s="322">
        <f>Data!E80</f>
        <v>-11378982.140000001</v>
      </c>
      <c r="D56" s="255"/>
      <c r="E56" s="383" t="str">
        <f>Data!G55</f>
        <v>RSA Flexible Spending Account</v>
      </c>
      <c r="F56" s="342">
        <f>Data!H55</f>
        <v>65176</v>
      </c>
      <c r="G56" s="405"/>
      <c r="H56" s="406">
        <f>Data!I55</f>
        <v>-1693146.5</v>
      </c>
      <c r="I56" s="255"/>
      <c r="J56" s="347" t="str">
        <f>Data!A109</f>
        <v>Restricted General Fund</v>
      </c>
      <c r="K56" s="350">
        <f>Data!B109</f>
        <v>663437014.51999998</v>
      </c>
      <c r="L56" s="350">
        <f>Data!C109</f>
        <v>43958565.299999997</v>
      </c>
      <c r="M56" s="351">
        <f>Data!D109</f>
        <v>619478449.22000003</v>
      </c>
    </row>
    <row r="57" spans="1:13" ht="36" customHeight="1">
      <c r="A57" s="427" t="str">
        <f>Data!D81</f>
        <v>FY24 4th Qtr. ISF Worker's Compensation</v>
      </c>
      <c r="B57" s="428"/>
      <c r="C57" s="322">
        <f>Data!E81</f>
        <v>-10970906.48</v>
      </c>
      <c r="D57" s="262"/>
      <c r="E57" s="383" t="str">
        <f>Data!G56</f>
        <v>IHSS Public Authority</v>
      </c>
      <c r="F57" s="342">
        <f>Data!H56</f>
        <v>22800</v>
      </c>
      <c r="G57" s="405"/>
      <c r="H57" s="406">
        <f>Data!I56</f>
        <v>-1517500.4800000002</v>
      </c>
      <c r="I57" s="255"/>
      <c r="J57" s="347" t="str">
        <f>Data!A110</f>
        <v>Special Districts</v>
      </c>
      <c r="K57" s="350">
        <f>Data!B110</f>
        <v>1456206730.1700001</v>
      </c>
      <c r="L57" s="350">
        <f>Data!C110</f>
        <v>2895205.11</v>
      </c>
      <c r="M57" s="351">
        <f>Data!D110</f>
        <v>1453311525.0600002</v>
      </c>
    </row>
    <row r="58" spans="1:13" ht="36" customHeight="1">
      <c r="A58" s="427" t="str">
        <f>Data!D82</f>
        <v>FY24 Facilities Management April Labor</v>
      </c>
      <c r="B58" s="428"/>
      <c r="C58" s="322">
        <f>Data!E82</f>
        <v>-1370182.92</v>
      </c>
      <c r="D58" s="255"/>
      <c r="E58" s="383"/>
      <c r="F58" s="342"/>
      <c r="G58" s="405"/>
      <c r="H58" s="406"/>
      <c r="I58" s="255"/>
      <c r="J58" s="347" t="str">
        <f>Data!A111</f>
        <v>Transportation</v>
      </c>
      <c r="K58" s="350">
        <f>Data!B111</f>
        <v>216999124.19999999</v>
      </c>
      <c r="L58" s="350">
        <f>Data!C111</f>
        <v>7797050.8700000001</v>
      </c>
      <c r="M58" s="351">
        <f>Data!D111</f>
        <v>209202073.32999998</v>
      </c>
    </row>
    <row r="59" spans="1:13" ht="36" customHeight="1">
      <c r="A59" s="427"/>
      <c r="B59" s="428"/>
      <c r="C59" s="322"/>
      <c r="D59" s="255"/>
      <c r="E59" s="383"/>
      <c r="F59" s="342"/>
      <c r="G59" s="408"/>
      <c r="H59" s="406"/>
      <c r="I59" s="255"/>
      <c r="J59" s="347" t="str">
        <f>Data!A112</f>
        <v>Unrestricted General Funds</v>
      </c>
      <c r="K59" s="350">
        <f>Data!B112</f>
        <v>738419472.99000001</v>
      </c>
      <c r="L59" s="350">
        <f>Data!C112</f>
        <v>369723991.74000001</v>
      </c>
      <c r="M59" s="351">
        <f>Data!D112</f>
        <v>368695481.25</v>
      </c>
    </row>
    <row r="60" spans="1:13" ht="36" customHeight="1">
      <c r="A60" s="427"/>
      <c r="B60" s="428"/>
      <c r="C60" s="322"/>
      <c r="D60" s="255"/>
      <c r="E60" s="383"/>
      <c r="F60" s="342"/>
      <c r="G60" s="405"/>
      <c r="H60" s="406"/>
      <c r="I60" s="255"/>
      <c r="J60" s="347" t="str">
        <f>Data!A113</f>
        <v>WRMD</v>
      </c>
      <c r="K60" s="350">
        <f>Data!B113</f>
        <v>120332411.59</v>
      </c>
      <c r="L60" s="350">
        <f>Data!C113</f>
        <v>23900.35</v>
      </c>
      <c r="M60" s="351">
        <f>Data!D113</f>
        <v>120308511.24000001</v>
      </c>
    </row>
    <row r="61" spans="1:13" ht="36" customHeight="1" thickBot="1">
      <c r="A61" s="427"/>
      <c r="B61" s="428"/>
      <c r="C61" s="322"/>
      <c r="D61" s="255"/>
      <c r="E61" s="383"/>
      <c r="F61" s="342"/>
      <c r="G61" s="405"/>
      <c r="H61" s="406"/>
      <c r="I61" s="255"/>
      <c r="J61" s="347" t="str">
        <f>Data!A114</f>
        <v>Warrant Clearing</v>
      </c>
      <c r="K61" s="350">
        <f>Data!B114</f>
        <v>104343055.98</v>
      </c>
      <c r="L61" s="350">
        <f>Data!C114</f>
        <v>104343055.98</v>
      </c>
      <c r="M61" s="351">
        <f>Data!D114</f>
        <v>0</v>
      </c>
    </row>
    <row r="62" spans="1:13" ht="42.75" thickBot="1">
      <c r="A62" s="318" t="str">
        <f>Data!D89</f>
        <v>Total Expected Outflows</v>
      </c>
      <c r="B62" s="317"/>
      <c r="C62" s="320">
        <f>SUM(C54:C61)</f>
        <v>-118513257.73999999</v>
      </c>
      <c r="D62" s="255"/>
      <c r="E62" s="318" t="s">
        <v>3239</v>
      </c>
      <c r="F62" s="304"/>
      <c r="G62" s="304"/>
      <c r="H62" s="343">
        <f>SUM(H43:H61)</f>
        <v>-127228011.01999971</v>
      </c>
      <c r="I62" s="255"/>
      <c r="J62" s="344" t="s">
        <v>3240</v>
      </c>
      <c r="K62" s="345">
        <f>SUM(K43:K61)</f>
        <v>16930217828.660002</v>
      </c>
      <c r="L62" s="345">
        <f>SUM(L43:L61)</f>
        <v>2952980110.8199997</v>
      </c>
      <c r="M62" s="346">
        <f>SUM(M43:M61)</f>
        <v>13977237717.839998</v>
      </c>
    </row>
    <row r="63" spans="1:13" ht="54" customHeight="1">
      <c r="A63" s="357"/>
      <c r="B63" s="358"/>
      <c r="C63" s="359"/>
      <c r="D63" s="255"/>
      <c r="E63" s="360"/>
      <c r="F63" s="313"/>
      <c r="G63" s="313"/>
      <c r="H63" s="361"/>
      <c r="I63" s="255"/>
      <c r="J63" s="362"/>
      <c r="K63" s="363"/>
      <c r="L63" s="363"/>
      <c r="M63" s="364"/>
    </row>
    <row r="64" spans="1:13" ht="36" customHeight="1">
      <c r="A64" s="430"/>
      <c r="B64" s="431"/>
      <c r="C64" s="431"/>
      <c r="D64" s="255"/>
      <c r="E64" s="255"/>
      <c r="F64" s="255"/>
      <c r="G64" s="255"/>
      <c r="H64" s="255"/>
      <c r="I64" s="255"/>
      <c r="J64" s="255"/>
      <c r="K64" s="255"/>
      <c r="L64" s="255"/>
      <c r="M64" s="256"/>
    </row>
    <row r="65" spans="1:13" ht="36" customHeight="1">
      <c r="A65" s="430"/>
      <c r="B65" s="431"/>
      <c r="C65" s="431"/>
      <c r="D65" s="255"/>
      <c r="E65" s="255"/>
      <c r="F65" s="255"/>
      <c r="G65" s="255"/>
      <c r="H65" s="255"/>
      <c r="I65" s="255"/>
      <c r="J65" s="255"/>
      <c r="K65" s="255"/>
      <c r="L65" s="255"/>
      <c r="M65" s="256"/>
    </row>
    <row r="66" spans="1:13" ht="42.75" customHeight="1" thickBot="1">
      <c r="A66" s="432"/>
      <c r="B66" s="433"/>
      <c r="C66" s="433"/>
      <c r="D66" s="263"/>
      <c r="E66" s="263"/>
      <c r="F66" s="263"/>
      <c r="G66" s="263"/>
      <c r="H66" s="263"/>
      <c r="I66" s="263"/>
      <c r="J66" s="263"/>
      <c r="K66" s="263"/>
      <c r="L66" s="263"/>
      <c r="M66" s="264"/>
    </row>
    <row r="67" spans="1:13">
      <c r="A67" s="253"/>
      <c r="B67" s="253"/>
      <c r="C67" s="253"/>
      <c r="D67" s="253"/>
      <c r="E67" s="253"/>
      <c r="F67" s="253"/>
      <c r="G67" s="253"/>
      <c r="H67" s="253"/>
      <c r="I67" s="253"/>
      <c r="J67" s="253"/>
      <c r="K67" s="253"/>
      <c r="L67" s="253"/>
      <c r="M67" s="253"/>
    </row>
    <row r="68" spans="1:13">
      <c r="A68" s="253"/>
      <c r="B68" s="253"/>
      <c r="C68" s="253"/>
      <c r="D68" s="253"/>
      <c r="E68" s="253"/>
      <c r="F68" s="253"/>
      <c r="G68" s="253"/>
      <c r="H68" s="253"/>
      <c r="I68" s="253"/>
      <c r="J68" s="253"/>
      <c r="K68" s="253"/>
      <c r="L68" s="253"/>
      <c r="M68" s="253"/>
    </row>
    <row r="69" spans="1:13">
      <c r="A69" s="253"/>
      <c r="B69" s="253"/>
      <c r="C69" s="253"/>
      <c r="D69" s="253"/>
      <c r="E69" s="253"/>
      <c r="F69" s="253"/>
      <c r="G69" s="253"/>
      <c r="H69" s="253"/>
      <c r="I69" s="253"/>
      <c r="J69" s="253"/>
      <c r="K69" s="253"/>
      <c r="L69" s="253"/>
      <c r="M69" s="253"/>
    </row>
    <row r="70" spans="1:13">
      <c r="A70" s="253"/>
      <c r="B70" s="253"/>
      <c r="C70" s="253"/>
      <c r="D70" s="253"/>
      <c r="E70" s="253"/>
      <c r="F70" s="253"/>
      <c r="G70" s="253"/>
      <c r="H70" s="253"/>
      <c r="I70" s="253"/>
      <c r="J70" s="253"/>
      <c r="K70" s="253"/>
      <c r="L70" s="253"/>
      <c r="M70" s="253"/>
    </row>
    <row r="71" spans="1:13">
      <c r="A71" s="253"/>
      <c r="B71" s="253"/>
      <c r="C71" s="253"/>
      <c r="D71" s="253"/>
      <c r="E71" s="253"/>
      <c r="F71" s="253"/>
      <c r="G71" s="253"/>
      <c r="H71" s="253"/>
      <c r="I71" s="253"/>
      <c r="J71" s="253"/>
      <c r="K71" s="253"/>
      <c r="L71" s="253"/>
      <c r="M71" s="253"/>
    </row>
    <row r="72" spans="1:13">
      <c r="A72" s="253"/>
      <c r="B72" s="253"/>
      <c r="C72" s="253"/>
      <c r="D72" s="253"/>
      <c r="E72" s="253"/>
      <c r="F72" s="253"/>
      <c r="G72" s="253"/>
      <c r="H72" s="253"/>
      <c r="I72" s="253"/>
      <c r="J72" s="253"/>
      <c r="K72" s="253"/>
      <c r="L72" s="253"/>
      <c r="M72" s="253"/>
    </row>
    <row r="73" spans="1:13">
      <c r="A73" s="253"/>
      <c r="B73" s="253"/>
      <c r="C73" s="253"/>
      <c r="D73" s="253"/>
      <c r="E73" s="253"/>
      <c r="F73" s="253"/>
      <c r="G73" s="253"/>
      <c r="H73" s="253"/>
      <c r="I73" s="253"/>
      <c r="J73" s="253"/>
      <c r="K73" s="253"/>
      <c r="L73" s="253"/>
      <c r="M73" s="253"/>
    </row>
    <row r="74" spans="1:13">
      <c r="A74" s="253"/>
      <c r="B74" s="253"/>
      <c r="C74" s="253"/>
      <c r="D74" s="253"/>
      <c r="E74" s="253"/>
      <c r="F74" s="253"/>
      <c r="G74" s="253"/>
      <c r="H74" s="253"/>
      <c r="I74" s="253"/>
      <c r="J74" s="253"/>
      <c r="K74" s="253"/>
      <c r="L74" s="253"/>
      <c r="M74" s="253"/>
    </row>
    <row r="75" spans="1:13">
      <c r="A75" s="253"/>
      <c r="B75" s="253"/>
      <c r="C75" s="253"/>
      <c r="D75" s="253"/>
      <c r="E75" s="253"/>
      <c r="F75" s="253"/>
      <c r="G75" s="253"/>
      <c r="H75" s="253"/>
      <c r="I75" s="253"/>
      <c r="J75" s="253"/>
      <c r="K75" s="253"/>
      <c r="L75" s="253"/>
      <c r="M75" s="253"/>
    </row>
    <row r="76" spans="1:13">
      <c r="A76" s="253"/>
      <c r="B76" s="253"/>
      <c r="C76" s="253"/>
      <c r="D76" s="253"/>
      <c r="E76" s="253"/>
      <c r="F76" s="253"/>
      <c r="G76" s="253"/>
      <c r="H76" s="253"/>
      <c r="I76" s="253"/>
      <c r="J76" s="253"/>
      <c r="K76" s="253"/>
      <c r="L76" s="253"/>
      <c r="M76" s="253"/>
    </row>
    <row r="77" spans="1:13">
      <c r="A77" s="253"/>
      <c r="B77" s="253"/>
      <c r="C77" s="253"/>
      <c r="D77" s="253"/>
      <c r="E77" s="253"/>
      <c r="F77" s="253"/>
      <c r="G77" s="253"/>
      <c r="H77" s="253"/>
      <c r="I77" s="253"/>
      <c r="J77" s="253"/>
      <c r="K77" s="253"/>
      <c r="L77" s="253"/>
      <c r="M77" s="253"/>
    </row>
    <row r="78" spans="1:13">
      <c r="A78" s="253"/>
      <c r="B78" s="253"/>
      <c r="C78" s="253"/>
      <c r="D78" s="253"/>
      <c r="E78" s="253"/>
      <c r="F78" s="253"/>
      <c r="G78" s="253"/>
      <c r="H78" s="253"/>
      <c r="I78" s="253"/>
      <c r="J78" s="253"/>
      <c r="K78" s="253"/>
      <c r="L78" s="253"/>
      <c r="M78" s="253"/>
    </row>
    <row r="79" spans="1:13">
      <c r="A79" s="253"/>
      <c r="B79" s="253"/>
      <c r="C79" s="253"/>
      <c r="D79" s="253"/>
      <c r="E79" s="253"/>
      <c r="F79" s="253"/>
      <c r="G79" s="253"/>
      <c r="H79" s="253"/>
      <c r="I79" s="253"/>
      <c r="J79" s="253"/>
      <c r="K79" s="253"/>
      <c r="L79" s="253"/>
      <c r="M79" s="253"/>
    </row>
    <row r="80" spans="1:13">
      <c r="A80" s="253"/>
      <c r="B80" s="253"/>
      <c r="C80" s="253"/>
      <c r="D80" s="253"/>
      <c r="E80" s="253"/>
      <c r="F80" s="253"/>
      <c r="G80" s="253"/>
      <c r="H80" s="253"/>
      <c r="I80" s="253"/>
      <c r="J80" s="253"/>
      <c r="K80" s="253"/>
      <c r="L80" s="253"/>
      <c r="M80" s="253"/>
    </row>
    <row r="81" spans="1:13">
      <c r="A81" s="253"/>
      <c r="B81" s="253"/>
      <c r="C81" s="253"/>
      <c r="D81" s="253"/>
      <c r="E81" s="253"/>
      <c r="F81" s="253"/>
      <c r="G81" s="253"/>
      <c r="H81" s="253"/>
      <c r="I81" s="253"/>
      <c r="J81" s="253"/>
      <c r="K81" s="253"/>
      <c r="L81" s="253"/>
      <c r="M81" s="253"/>
    </row>
    <row r="82" spans="1:13">
      <c r="A82" s="253"/>
      <c r="B82" s="253"/>
      <c r="C82" s="253"/>
      <c r="D82" s="253"/>
      <c r="E82" s="253"/>
      <c r="F82" s="253"/>
      <c r="G82" s="253"/>
      <c r="H82" s="253"/>
      <c r="I82" s="253"/>
      <c r="J82" s="253"/>
      <c r="K82" s="253"/>
      <c r="L82" s="253"/>
      <c r="M82" s="253"/>
    </row>
    <row r="83" spans="1:13">
      <c r="A83" s="253"/>
      <c r="B83" s="253"/>
      <c r="C83" s="253"/>
      <c r="D83" s="253"/>
      <c r="E83" s="253"/>
      <c r="F83" s="253"/>
      <c r="G83" s="253"/>
      <c r="H83" s="253"/>
      <c r="I83" s="253"/>
      <c r="J83" s="253"/>
      <c r="K83" s="253"/>
      <c r="L83" s="253"/>
      <c r="M83" s="253"/>
    </row>
    <row r="84" spans="1:13">
      <c r="A84" s="253"/>
      <c r="B84" s="253"/>
      <c r="C84" s="253"/>
      <c r="D84" s="253"/>
      <c r="E84" s="253"/>
      <c r="F84" s="253"/>
      <c r="G84" s="253"/>
      <c r="H84" s="253"/>
      <c r="I84" s="253"/>
      <c r="J84" s="253"/>
      <c r="K84" s="253"/>
      <c r="L84" s="253"/>
      <c r="M84" s="253"/>
    </row>
    <row r="85" spans="1:13">
      <c r="A85" s="253"/>
      <c r="B85" s="253"/>
      <c r="C85" s="253"/>
      <c r="D85" s="253"/>
      <c r="E85" s="253"/>
      <c r="F85" s="253"/>
      <c r="G85" s="253"/>
      <c r="H85" s="253"/>
      <c r="I85" s="253"/>
      <c r="J85" s="253"/>
      <c r="K85" s="253"/>
      <c r="L85" s="253"/>
      <c r="M85" s="253"/>
    </row>
    <row r="86" spans="1:13">
      <c r="A86" s="253"/>
      <c r="B86" s="253"/>
      <c r="C86" s="253"/>
      <c r="D86" s="253"/>
      <c r="E86" s="253"/>
      <c r="F86" s="253"/>
      <c r="G86" s="253"/>
      <c r="H86" s="253"/>
      <c r="I86" s="253"/>
      <c r="J86" s="253"/>
      <c r="K86" s="253"/>
      <c r="L86" s="253"/>
      <c r="M86" s="253"/>
    </row>
    <row r="87" spans="1:13">
      <c r="A87" s="253"/>
      <c r="B87" s="253"/>
      <c r="C87" s="253"/>
      <c r="D87" s="253"/>
      <c r="E87" s="253"/>
      <c r="F87" s="253"/>
      <c r="G87" s="253"/>
      <c r="H87" s="253"/>
      <c r="I87" s="253"/>
      <c r="J87" s="253"/>
      <c r="K87" s="253"/>
      <c r="L87" s="253"/>
      <c r="M87" s="253"/>
    </row>
    <row r="88" spans="1:13">
      <c r="A88" s="253"/>
      <c r="B88" s="253"/>
      <c r="C88" s="253"/>
      <c r="D88" s="253"/>
      <c r="E88" s="253"/>
      <c r="F88" s="253"/>
      <c r="G88" s="253"/>
      <c r="H88" s="253"/>
      <c r="I88" s="253"/>
      <c r="J88" s="253"/>
      <c r="K88" s="253"/>
      <c r="L88" s="253"/>
      <c r="M88" s="253"/>
    </row>
    <row r="89" spans="1:13">
      <c r="A89" s="253"/>
      <c r="B89" s="253"/>
      <c r="C89" s="253"/>
      <c r="D89" s="253"/>
      <c r="E89" s="253"/>
      <c r="F89" s="253"/>
      <c r="G89" s="253"/>
      <c r="H89" s="253"/>
      <c r="I89" s="253"/>
      <c r="J89" s="253"/>
      <c r="K89" s="253"/>
      <c r="L89" s="253"/>
      <c r="M89" s="253"/>
    </row>
    <row r="90" spans="1:13">
      <c r="A90" s="253"/>
      <c r="B90" s="253"/>
      <c r="C90" s="253"/>
      <c r="D90" s="253"/>
      <c r="E90" s="253"/>
      <c r="F90" s="253"/>
      <c r="G90" s="253"/>
      <c r="H90" s="253"/>
      <c r="I90" s="253"/>
      <c r="J90" s="253"/>
      <c r="K90" s="253"/>
      <c r="L90" s="253"/>
      <c r="M90" s="253"/>
    </row>
    <row r="91" spans="1:13">
      <c r="A91" s="253"/>
      <c r="B91" s="253"/>
      <c r="C91" s="253"/>
      <c r="D91" s="253"/>
      <c r="E91" s="253"/>
      <c r="F91" s="253"/>
      <c r="G91" s="253"/>
      <c r="H91" s="253"/>
      <c r="I91" s="253"/>
      <c r="J91" s="253"/>
      <c r="K91" s="253"/>
      <c r="L91" s="253"/>
      <c r="M91" s="253"/>
    </row>
    <row r="92" spans="1:13">
      <c r="A92" s="253"/>
      <c r="B92" s="253"/>
      <c r="C92" s="253"/>
      <c r="D92" s="253"/>
      <c r="E92" s="253"/>
      <c r="F92" s="253"/>
      <c r="G92" s="253"/>
      <c r="H92" s="253"/>
      <c r="I92" s="253"/>
      <c r="J92" s="253"/>
      <c r="K92" s="253"/>
      <c r="L92" s="253"/>
      <c r="M92" s="253"/>
    </row>
    <row r="93" spans="1:13">
      <c r="A93" s="253"/>
      <c r="B93" s="253"/>
      <c r="C93" s="253"/>
      <c r="D93" s="253"/>
      <c r="E93" s="253"/>
      <c r="F93" s="253"/>
      <c r="G93" s="253"/>
      <c r="H93" s="253"/>
      <c r="I93" s="253"/>
      <c r="J93" s="253"/>
      <c r="K93" s="253"/>
      <c r="L93" s="253"/>
      <c r="M93" s="253"/>
    </row>
    <row r="94" spans="1:13">
      <c r="A94" s="253"/>
      <c r="B94" s="253"/>
      <c r="C94" s="253"/>
      <c r="D94" s="253"/>
      <c r="E94" s="253"/>
      <c r="F94" s="253"/>
      <c r="G94" s="253"/>
      <c r="H94" s="253"/>
      <c r="I94" s="253"/>
      <c r="J94" s="253"/>
      <c r="K94" s="253"/>
      <c r="L94" s="253"/>
      <c r="M94" s="253"/>
    </row>
    <row r="95" spans="1:13">
      <c r="A95" s="253"/>
      <c r="B95" s="253"/>
      <c r="C95" s="253"/>
      <c r="D95" s="253"/>
      <c r="E95" s="253"/>
      <c r="F95" s="253"/>
      <c r="G95" s="253"/>
      <c r="H95" s="253"/>
      <c r="I95" s="253"/>
      <c r="J95" s="253"/>
      <c r="K95" s="253"/>
      <c r="L95" s="253"/>
      <c r="M95" s="253"/>
    </row>
    <row r="96" spans="1:13">
      <c r="A96" s="253"/>
      <c r="B96" s="253"/>
      <c r="C96" s="253"/>
      <c r="D96" s="253"/>
      <c r="E96" s="253"/>
      <c r="F96" s="253"/>
      <c r="G96" s="253"/>
      <c r="H96" s="253"/>
      <c r="I96" s="253"/>
      <c r="J96" s="253"/>
      <c r="K96" s="253"/>
      <c r="L96" s="253"/>
      <c r="M96" s="253"/>
    </row>
    <row r="97" spans="1:23">
      <c r="A97" s="253"/>
      <c r="B97" s="253"/>
      <c r="C97" s="253"/>
      <c r="D97" s="253"/>
      <c r="E97" s="253"/>
      <c r="F97" s="253"/>
      <c r="G97" s="253"/>
      <c r="H97" s="253"/>
      <c r="I97" s="253"/>
      <c r="J97" s="253"/>
      <c r="K97" s="253"/>
      <c r="L97" s="253"/>
      <c r="M97" s="253"/>
    </row>
    <row r="98" spans="1:23">
      <c r="A98" s="253"/>
      <c r="B98" s="253"/>
      <c r="C98" s="253"/>
      <c r="D98" s="253"/>
      <c r="E98" s="253"/>
      <c r="F98" s="253"/>
      <c r="G98" s="253"/>
      <c r="H98" s="253"/>
      <c r="I98" s="253"/>
      <c r="J98" s="253"/>
      <c r="K98" s="253"/>
      <c r="L98" s="253"/>
      <c r="M98" s="253"/>
    </row>
    <row r="99" spans="1:23">
      <c r="A99" s="253"/>
      <c r="B99" s="253"/>
      <c r="C99" s="253"/>
      <c r="D99" s="253"/>
      <c r="E99" s="253"/>
      <c r="F99" s="253"/>
      <c r="G99" s="253"/>
      <c r="H99" s="253"/>
      <c r="I99" s="253"/>
      <c r="J99" s="253"/>
      <c r="K99" s="253"/>
      <c r="L99" s="253"/>
      <c r="M99" s="253"/>
    </row>
    <row r="100" spans="1:23">
      <c r="A100" s="253"/>
      <c r="B100" s="253"/>
      <c r="C100" s="253"/>
      <c r="D100" s="253"/>
      <c r="E100" s="253"/>
      <c r="F100" s="253"/>
      <c r="G100" s="253"/>
      <c r="H100" s="253"/>
      <c r="I100" s="253"/>
      <c r="J100" s="253"/>
      <c r="K100" s="253"/>
      <c r="L100" s="253"/>
      <c r="M100" s="253"/>
    </row>
    <row r="101" spans="1:23">
      <c r="A101" s="253"/>
      <c r="B101" s="253"/>
      <c r="C101" s="253"/>
      <c r="D101" s="253"/>
      <c r="E101" s="253"/>
      <c r="F101" s="253"/>
      <c r="G101" s="253"/>
      <c r="H101" s="253"/>
      <c r="I101" s="253"/>
      <c r="J101" s="253"/>
      <c r="K101" s="253"/>
      <c r="L101" s="253"/>
      <c r="M101" s="253"/>
    </row>
    <row r="102" spans="1:23">
      <c r="A102" s="253"/>
      <c r="B102" s="253"/>
      <c r="C102" s="253"/>
      <c r="D102" s="253"/>
      <c r="E102" s="253"/>
      <c r="F102" s="253"/>
      <c r="G102" s="253"/>
      <c r="H102" s="253"/>
      <c r="I102" s="253"/>
      <c r="J102" s="253"/>
      <c r="K102" s="253"/>
      <c r="L102" s="253"/>
      <c r="M102" s="253"/>
    </row>
    <row r="103" spans="1:23">
      <c r="A103" s="253"/>
      <c r="B103" s="253"/>
      <c r="C103" s="253"/>
      <c r="D103" s="253"/>
      <c r="E103" s="253"/>
      <c r="F103" s="253"/>
      <c r="G103" s="253"/>
      <c r="H103" s="253"/>
      <c r="I103" s="253"/>
      <c r="J103" s="253"/>
      <c r="K103" s="253"/>
      <c r="L103" s="253"/>
      <c r="M103" s="253"/>
    </row>
    <row r="104" spans="1:23">
      <c r="A104" s="253"/>
      <c r="B104" s="253"/>
      <c r="C104" s="253"/>
      <c r="D104" s="253"/>
      <c r="E104" s="253"/>
      <c r="F104" s="253"/>
      <c r="G104" s="253"/>
      <c r="H104" s="253"/>
      <c r="I104" s="253"/>
      <c r="J104" s="253"/>
      <c r="K104" s="253"/>
      <c r="L104" s="253"/>
      <c r="M104" s="253"/>
    </row>
    <row r="105" spans="1:23">
      <c r="A105" s="253"/>
      <c r="B105" s="253"/>
      <c r="C105" s="253"/>
      <c r="D105" s="253"/>
      <c r="E105" s="253"/>
      <c r="F105" s="253"/>
      <c r="G105" s="253"/>
      <c r="H105" s="253"/>
      <c r="I105" s="253"/>
      <c r="J105" s="253"/>
      <c r="K105" s="253"/>
      <c r="L105" s="253"/>
      <c r="M105" s="253"/>
    </row>
    <row r="106" spans="1:23">
      <c r="A106" s="253"/>
      <c r="B106" s="253"/>
      <c r="C106" s="253"/>
      <c r="D106" s="253"/>
      <c r="E106" s="253"/>
      <c r="F106" s="253"/>
      <c r="G106" s="253"/>
      <c r="H106" s="253"/>
      <c r="I106" s="253"/>
      <c r="J106" s="253"/>
      <c r="K106" s="253"/>
      <c r="L106" s="253"/>
      <c r="M106" s="253"/>
    </row>
    <row r="107" spans="1:23">
      <c r="A107" s="249"/>
      <c r="B107" s="249"/>
      <c r="C107" s="249"/>
      <c r="D107" s="249"/>
      <c r="E107" s="249"/>
      <c r="F107" s="249"/>
      <c r="G107" s="249"/>
      <c r="H107" s="249"/>
      <c r="I107" s="249"/>
      <c r="J107" s="249"/>
      <c r="K107" s="249"/>
      <c r="L107" s="249"/>
      <c r="M107" s="249"/>
      <c r="N107" s="248"/>
      <c r="O107" s="248"/>
      <c r="P107" s="248"/>
      <c r="Q107" s="248"/>
      <c r="R107" s="248"/>
      <c r="S107" s="248"/>
      <c r="T107" s="248"/>
      <c r="U107" s="248"/>
      <c r="V107" s="248"/>
      <c r="W107" s="248"/>
    </row>
    <row r="108" spans="1:23">
      <c r="A108" s="249"/>
      <c r="B108" s="249"/>
      <c r="C108" s="249"/>
      <c r="D108" s="249"/>
      <c r="E108" s="249"/>
      <c r="F108" s="249"/>
      <c r="G108" s="249"/>
      <c r="H108" s="249"/>
      <c r="I108" s="249"/>
      <c r="J108" s="249"/>
      <c r="K108" s="249"/>
      <c r="L108" s="249"/>
      <c r="M108" s="249"/>
      <c r="N108" s="248"/>
      <c r="O108" s="248"/>
      <c r="P108" s="248"/>
      <c r="Q108" s="248"/>
      <c r="R108" s="248"/>
      <c r="S108" s="248"/>
      <c r="T108" s="248"/>
      <c r="U108" s="248"/>
      <c r="V108" s="248"/>
      <c r="W108" s="248"/>
    </row>
    <row r="109" spans="1:23">
      <c r="A109" s="249"/>
      <c r="B109" s="249"/>
      <c r="C109" s="249"/>
      <c r="D109" s="249"/>
      <c r="E109" s="249"/>
      <c r="F109" s="249"/>
      <c r="G109" s="249"/>
      <c r="H109" s="249"/>
      <c r="I109" s="249"/>
      <c r="J109" s="249"/>
      <c r="K109" s="249"/>
      <c r="L109" s="249"/>
      <c r="M109" s="249"/>
      <c r="N109" s="248"/>
      <c r="O109" s="248"/>
      <c r="P109" s="248"/>
      <c r="Q109" s="248"/>
      <c r="R109" s="248"/>
      <c r="S109" s="248"/>
      <c r="T109" s="248"/>
      <c r="U109" s="248"/>
      <c r="V109" s="248"/>
      <c r="W109" s="248"/>
    </row>
    <row r="110" spans="1:23">
      <c r="A110" s="249"/>
      <c r="B110" s="249"/>
      <c r="C110" s="249"/>
      <c r="D110" s="249"/>
      <c r="E110" s="249"/>
      <c r="F110" s="249"/>
      <c r="G110" s="249"/>
      <c r="H110" s="249"/>
      <c r="I110" s="249"/>
      <c r="J110" s="249"/>
      <c r="K110" s="249"/>
      <c r="L110" s="249"/>
      <c r="M110" s="249"/>
      <c r="N110" s="248"/>
      <c r="O110" s="248"/>
      <c r="P110" s="248"/>
      <c r="Q110" s="248"/>
      <c r="R110" s="248"/>
      <c r="S110" s="248"/>
      <c r="T110" s="248"/>
      <c r="U110" s="248"/>
      <c r="V110" s="248"/>
      <c r="W110" s="248"/>
    </row>
    <row r="111" spans="1:23">
      <c r="A111" s="249"/>
      <c r="B111" s="249"/>
      <c r="C111" s="249"/>
      <c r="D111" s="249"/>
      <c r="E111" s="249"/>
      <c r="F111" s="249"/>
      <c r="G111" s="249"/>
      <c r="H111" s="249"/>
      <c r="I111" s="249"/>
      <c r="J111" s="249"/>
      <c r="K111" s="249"/>
      <c r="L111" s="249"/>
      <c r="M111" s="249"/>
      <c r="N111" s="248"/>
      <c r="O111" s="248"/>
      <c r="P111" s="248"/>
      <c r="Q111" s="248"/>
      <c r="R111" s="248"/>
      <c r="S111" s="248"/>
      <c r="T111" s="248"/>
      <c r="U111" s="248"/>
      <c r="V111" s="248"/>
      <c r="W111" s="248"/>
    </row>
    <row r="112" spans="1:23">
      <c r="A112" s="249"/>
      <c r="B112" s="249"/>
      <c r="C112" s="249"/>
      <c r="D112" s="249"/>
      <c r="E112" s="249"/>
      <c r="F112" s="249"/>
      <c r="G112" s="249"/>
      <c r="H112" s="249"/>
      <c r="I112" s="249"/>
      <c r="J112" s="249"/>
      <c r="K112" s="249"/>
      <c r="L112" s="249"/>
      <c r="M112" s="249"/>
      <c r="N112" s="248"/>
      <c r="O112" s="248"/>
      <c r="P112" s="248"/>
      <c r="Q112" s="248"/>
      <c r="R112" s="248"/>
      <c r="S112" s="248"/>
      <c r="T112" s="248"/>
      <c r="U112" s="248"/>
      <c r="V112" s="248"/>
      <c r="W112" s="248"/>
    </row>
    <row r="113" spans="1:23">
      <c r="A113" s="249"/>
      <c r="B113" s="249"/>
      <c r="C113" s="249"/>
      <c r="D113" s="249"/>
      <c r="E113" s="249"/>
      <c r="F113" s="249"/>
      <c r="G113" s="249"/>
      <c r="H113" s="249"/>
      <c r="I113" s="249"/>
      <c r="J113" s="249"/>
      <c r="K113" s="249"/>
      <c r="L113" s="249"/>
      <c r="M113" s="249"/>
      <c r="N113" s="248"/>
      <c r="O113" s="248"/>
      <c r="P113" s="248"/>
      <c r="Q113" s="248"/>
      <c r="R113" s="248"/>
      <c r="S113" s="248"/>
      <c r="T113" s="248"/>
      <c r="U113" s="248"/>
      <c r="V113" s="248"/>
      <c r="W113" s="248"/>
    </row>
    <row r="114" spans="1:23">
      <c r="A114" s="249"/>
      <c r="B114" s="249"/>
      <c r="C114" s="249"/>
      <c r="D114" s="249"/>
      <c r="E114" s="249"/>
      <c r="F114" s="249"/>
      <c r="G114" s="249"/>
      <c r="H114" s="249"/>
      <c r="I114" s="249"/>
      <c r="J114" s="249"/>
      <c r="K114" s="249"/>
      <c r="L114" s="249"/>
      <c r="M114" s="249"/>
      <c r="N114" s="248"/>
      <c r="O114" s="248"/>
      <c r="P114" s="248"/>
      <c r="Q114" s="248"/>
      <c r="R114" s="248"/>
      <c r="S114" s="248"/>
      <c r="T114" s="248"/>
      <c r="U114" s="248"/>
      <c r="V114" s="248"/>
      <c r="W114" s="248"/>
    </row>
    <row r="115" spans="1:23">
      <c r="A115" s="249"/>
      <c r="B115" s="249"/>
      <c r="C115" s="249"/>
      <c r="D115" s="249"/>
      <c r="E115" s="249"/>
      <c r="F115" s="249"/>
      <c r="G115" s="249"/>
      <c r="H115" s="249"/>
      <c r="I115" s="249"/>
      <c r="J115" s="249"/>
      <c r="K115" s="249"/>
      <c r="L115" s="249"/>
      <c r="M115" s="249"/>
      <c r="N115" s="248"/>
      <c r="O115" s="248"/>
      <c r="P115" s="248"/>
      <c r="Q115" s="248"/>
      <c r="R115" s="248"/>
      <c r="S115" s="248"/>
      <c r="T115" s="248"/>
      <c r="U115" s="248"/>
      <c r="V115" s="248"/>
      <c r="W115" s="248"/>
    </row>
    <row r="116" spans="1:23">
      <c r="A116" s="249"/>
      <c r="B116" s="249"/>
      <c r="C116" s="249"/>
      <c r="D116" s="249"/>
      <c r="E116" s="249"/>
      <c r="F116" s="249"/>
      <c r="G116" s="249"/>
      <c r="H116" s="249"/>
      <c r="I116" s="249"/>
      <c r="J116" s="249"/>
      <c r="K116" s="249"/>
      <c r="L116" s="249"/>
      <c r="M116" s="249"/>
      <c r="N116" s="248"/>
      <c r="O116" s="248"/>
      <c r="P116" s="248"/>
      <c r="Q116" s="248"/>
      <c r="R116" s="248"/>
      <c r="S116" s="248"/>
      <c r="T116" s="248"/>
      <c r="U116" s="248"/>
      <c r="V116" s="248"/>
      <c r="W116" s="248"/>
    </row>
    <row r="117" spans="1:23">
      <c r="A117" s="249"/>
      <c r="B117" s="249"/>
      <c r="C117" s="249"/>
      <c r="D117" s="249"/>
      <c r="E117" s="249"/>
      <c r="F117" s="249"/>
      <c r="G117" s="249"/>
      <c r="H117" s="249"/>
      <c r="I117" s="249"/>
      <c r="J117" s="249"/>
      <c r="K117" s="249"/>
      <c r="L117" s="249"/>
      <c r="M117" s="249"/>
      <c r="N117" s="248"/>
      <c r="O117" s="248"/>
      <c r="P117" s="248"/>
      <c r="Q117" s="248"/>
      <c r="R117" s="248"/>
      <c r="S117" s="248"/>
      <c r="T117" s="248"/>
      <c r="U117" s="248"/>
      <c r="V117" s="248"/>
      <c r="W117" s="248"/>
    </row>
    <row r="118" spans="1:23">
      <c r="A118" s="249"/>
      <c r="B118" s="249"/>
      <c r="C118" s="249"/>
      <c r="D118" s="249"/>
      <c r="E118" s="249"/>
      <c r="F118" s="249"/>
      <c r="G118" s="249"/>
      <c r="H118" s="249"/>
      <c r="I118" s="249"/>
      <c r="J118" s="249"/>
      <c r="K118" s="249"/>
      <c r="L118" s="249"/>
      <c r="M118" s="249"/>
      <c r="N118" s="248"/>
      <c r="O118" s="248"/>
      <c r="P118" s="248"/>
      <c r="Q118" s="248"/>
      <c r="R118" s="248"/>
      <c r="S118" s="248"/>
      <c r="T118" s="248"/>
      <c r="U118" s="248"/>
      <c r="V118" s="248"/>
      <c r="W118" s="248"/>
    </row>
    <row r="119" spans="1:23">
      <c r="A119" s="249"/>
      <c r="B119" s="249"/>
      <c r="C119" s="249"/>
      <c r="D119" s="249"/>
      <c r="E119" s="249"/>
      <c r="F119" s="249"/>
      <c r="G119" s="249"/>
      <c r="H119" s="249"/>
      <c r="I119" s="249"/>
      <c r="J119" s="249"/>
      <c r="K119" s="249"/>
      <c r="L119" s="249"/>
      <c r="M119" s="249"/>
      <c r="N119" s="248"/>
      <c r="O119" s="248"/>
      <c r="P119" s="248"/>
      <c r="Q119" s="248"/>
      <c r="R119" s="248"/>
      <c r="S119" s="248"/>
      <c r="T119" s="248"/>
      <c r="U119" s="248"/>
      <c r="V119" s="248"/>
      <c r="W119" s="248"/>
    </row>
    <row r="120" spans="1:23">
      <c r="A120" s="249"/>
      <c r="B120" s="249"/>
      <c r="C120" s="249"/>
      <c r="D120" s="249"/>
      <c r="E120" s="249"/>
      <c r="F120" s="249"/>
      <c r="G120" s="249"/>
      <c r="H120" s="249"/>
      <c r="I120" s="249"/>
      <c r="J120" s="249"/>
      <c r="K120" s="249"/>
      <c r="L120" s="249"/>
      <c r="M120" s="249"/>
      <c r="N120" s="248"/>
      <c r="O120" s="248"/>
      <c r="P120" s="248"/>
      <c r="Q120" s="248"/>
      <c r="R120" s="248"/>
      <c r="S120" s="248"/>
      <c r="T120" s="248"/>
      <c r="U120" s="248"/>
      <c r="V120" s="248"/>
      <c r="W120" s="248"/>
    </row>
    <row r="121" spans="1:23">
      <c r="A121" s="249"/>
      <c r="B121" s="249"/>
      <c r="C121" s="249"/>
      <c r="D121" s="249"/>
      <c r="E121" s="249"/>
      <c r="F121" s="249"/>
      <c r="G121" s="249"/>
      <c r="H121" s="249"/>
      <c r="I121" s="249"/>
      <c r="J121" s="249"/>
      <c r="K121" s="249"/>
      <c r="L121" s="249"/>
      <c r="M121" s="249"/>
      <c r="N121" s="248"/>
      <c r="O121" s="248"/>
      <c r="P121" s="248"/>
      <c r="Q121" s="248"/>
      <c r="R121" s="248"/>
      <c r="S121" s="248"/>
      <c r="T121" s="248"/>
      <c r="U121" s="248"/>
      <c r="V121" s="248"/>
      <c r="W121" s="248"/>
    </row>
    <row r="122" spans="1:23">
      <c r="A122" s="249"/>
      <c r="B122" s="249"/>
      <c r="C122" s="249"/>
      <c r="D122" s="249"/>
      <c r="E122" s="249"/>
      <c r="F122" s="249"/>
      <c r="G122" s="249"/>
      <c r="H122" s="249"/>
      <c r="I122" s="249"/>
      <c r="J122" s="249"/>
      <c r="K122" s="249"/>
      <c r="L122" s="249"/>
      <c r="M122" s="249"/>
      <c r="N122" s="248"/>
      <c r="O122" s="248"/>
      <c r="P122" s="248"/>
      <c r="Q122" s="248"/>
      <c r="R122" s="248"/>
      <c r="S122" s="248"/>
      <c r="T122" s="248"/>
      <c r="U122" s="248"/>
      <c r="V122" s="248"/>
      <c r="W122" s="248"/>
    </row>
    <row r="123" spans="1:23">
      <c r="A123" s="249"/>
      <c r="B123" s="249"/>
      <c r="C123" s="249"/>
      <c r="D123" s="249"/>
      <c r="E123" s="249"/>
      <c r="F123" s="249"/>
      <c r="G123" s="249"/>
      <c r="H123" s="249"/>
      <c r="I123" s="249"/>
      <c r="J123" s="249"/>
      <c r="K123" s="249"/>
      <c r="L123" s="249"/>
      <c r="M123" s="249"/>
      <c r="N123" s="248"/>
      <c r="O123" s="248"/>
      <c r="P123" s="248"/>
      <c r="Q123" s="248"/>
      <c r="R123" s="248"/>
      <c r="S123" s="248"/>
      <c r="T123" s="248"/>
      <c r="U123" s="248"/>
      <c r="V123" s="248"/>
      <c r="W123" s="248"/>
    </row>
    <row r="124" spans="1:23">
      <c r="A124" s="249"/>
      <c r="B124" s="249"/>
      <c r="C124" s="249"/>
      <c r="D124" s="249"/>
      <c r="E124" s="249"/>
      <c r="F124" s="249"/>
      <c r="G124" s="249"/>
      <c r="H124" s="249"/>
      <c r="I124" s="249"/>
      <c r="J124" s="249"/>
      <c r="K124" s="249"/>
      <c r="L124" s="249"/>
      <c r="M124" s="249"/>
      <c r="N124" s="248"/>
      <c r="O124" s="248"/>
      <c r="P124" s="248"/>
      <c r="Q124" s="248"/>
      <c r="R124" s="248"/>
      <c r="S124" s="248"/>
      <c r="T124" s="248"/>
      <c r="U124" s="248"/>
      <c r="V124" s="248"/>
      <c r="W124" s="248"/>
    </row>
    <row r="125" spans="1:23">
      <c r="A125" s="249"/>
      <c r="B125" s="249"/>
      <c r="C125" s="249"/>
      <c r="D125" s="249"/>
      <c r="E125" s="249"/>
      <c r="F125" s="249"/>
      <c r="G125" s="249"/>
      <c r="H125" s="249"/>
      <c r="I125" s="249"/>
      <c r="J125" s="249"/>
      <c r="K125" s="249"/>
      <c r="L125" s="249"/>
      <c r="M125" s="249"/>
      <c r="N125" s="248"/>
      <c r="O125" s="248"/>
      <c r="P125" s="248"/>
      <c r="Q125" s="248"/>
      <c r="R125" s="248"/>
      <c r="S125" s="248"/>
      <c r="T125" s="248"/>
      <c r="U125" s="248"/>
      <c r="V125" s="248"/>
      <c r="W125" s="248"/>
    </row>
    <row r="126" spans="1:23">
      <c r="A126" s="249"/>
      <c r="B126" s="249"/>
      <c r="C126" s="249"/>
      <c r="D126" s="249"/>
      <c r="E126" s="249"/>
      <c r="F126" s="249"/>
      <c r="G126" s="249"/>
      <c r="H126" s="249"/>
      <c r="I126" s="249"/>
      <c r="J126" s="249"/>
      <c r="K126" s="249"/>
      <c r="L126" s="249"/>
      <c r="M126" s="249"/>
      <c r="N126" s="248"/>
      <c r="O126" s="248"/>
      <c r="P126" s="248"/>
      <c r="Q126" s="248"/>
      <c r="R126" s="248"/>
      <c r="S126" s="248"/>
      <c r="T126" s="248"/>
      <c r="U126" s="248"/>
      <c r="V126" s="248"/>
      <c r="W126" s="248"/>
    </row>
    <row r="127" spans="1:23">
      <c r="A127" s="249"/>
      <c r="B127" s="249"/>
      <c r="C127" s="249"/>
      <c r="D127" s="249"/>
      <c r="E127" s="249"/>
      <c r="F127" s="249"/>
      <c r="G127" s="249"/>
      <c r="H127" s="249"/>
      <c r="I127" s="249"/>
      <c r="J127" s="249"/>
      <c r="K127" s="249"/>
      <c r="L127" s="249"/>
      <c r="M127" s="249"/>
      <c r="N127" s="248"/>
      <c r="O127" s="248"/>
      <c r="P127" s="248"/>
      <c r="Q127" s="248"/>
      <c r="R127" s="248"/>
      <c r="S127" s="248"/>
      <c r="T127" s="248"/>
      <c r="U127" s="248"/>
      <c r="V127" s="248"/>
      <c r="W127" s="248"/>
    </row>
    <row r="128" spans="1:23">
      <c r="A128" s="249"/>
      <c r="B128" s="249"/>
      <c r="C128" s="249"/>
      <c r="D128" s="249"/>
      <c r="E128" s="249"/>
      <c r="F128" s="249"/>
      <c r="G128" s="249"/>
      <c r="H128" s="249"/>
      <c r="I128" s="249"/>
      <c r="J128" s="249"/>
      <c r="K128" s="249"/>
      <c r="L128" s="249"/>
      <c r="M128" s="249"/>
      <c r="N128" s="248"/>
      <c r="O128" s="248"/>
      <c r="P128" s="248"/>
      <c r="Q128" s="248"/>
      <c r="R128" s="248"/>
      <c r="S128" s="248"/>
      <c r="T128" s="248"/>
      <c r="U128" s="248"/>
      <c r="V128" s="248"/>
      <c r="W128" s="248"/>
    </row>
    <row r="129" spans="1:23">
      <c r="A129" s="249"/>
      <c r="B129" s="249"/>
      <c r="C129" s="249"/>
      <c r="D129" s="249"/>
      <c r="E129" s="249"/>
      <c r="F129" s="249"/>
      <c r="G129" s="249"/>
      <c r="H129" s="249"/>
      <c r="I129" s="249"/>
      <c r="J129" s="249"/>
      <c r="K129" s="249"/>
      <c r="L129" s="249"/>
      <c r="M129" s="249"/>
      <c r="N129" s="248"/>
      <c r="O129" s="248"/>
      <c r="P129" s="248"/>
      <c r="Q129" s="248"/>
      <c r="R129" s="248"/>
      <c r="S129" s="248"/>
      <c r="T129" s="248"/>
      <c r="U129" s="248"/>
      <c r="V129" s="248"/>
      <c r="W129" s="248"/>
    </row>
    <row r="130" spans="1:23">
      <c r="A130" s="249"/>
      <c r="B130" s="249"/>
      <c r="C130" s="249"/>
      <c r="D130" s="249"/>
      <c r="E130" s="249"/>
      <c r="F130" s="249"/>
      <c r="G130" s="249"/>
      <c r="H130" s="249"/>
      <c r="I130" s="249"/>
      <c r="J130" s="249"/>
      <c r="K130" s="249"/>
      <c r="L130" s="249"/>
      <c r="M130" s="249"/>
      <c r="N130" s="248"/>
      <c r="O130" s="248"/>
      <c r="P130" s="248"/>
      <c r="Q130" s="248"/>
      <c r="R130" s="248"/>
      <c r="S130" s="248"/>
      <c r="T130" s="248"/>
      <c r="U130" s="248"/>
      <c r="V130" s="248"/>
      <c r="W130" s="248"/>
    </row>
    <row r="131" spans="1:23">
      <c r="A131" s="249"/>
      <c r="B131" s="249"/>
      <c r="C131" s="249"/>
      <c r="D131" s="249"/>
      <c r="E131" s="249"/>
      <c r="F131" s="249"/>
      <c r="G131" s="249"/>
      <c r="H131" s="249"/>
      <c r="I131" s="249"/>
      <c r="J131" s="249"/>
      <c r="K131" s="249"/>
      <c r="L131" s="249"/>
      <c r="M131" s="249"/>
      <c r="N131" s="248"/>
      <c r="O131" s="248"/>
      <c r="P131" s="248"/>
      <c r="Q131" s="248"/>
      <c r="R131" s="248"/>
      <c r="S131" s="248"/>
      <c r="T131" s="248"/>
      <c r="U131" s="248"/>
      <c r="V131" s="248"/>
      <c r="W131" s="248"/>
    </row>
    <row r="132" spans="1:23">
      <c r="A132" s="249"/>
      <c r="B132" s="249"/>
      <c r="C132" s="249"/>
      <c r="D132" s="249"/>
      <c r="E132" s="249"/>
      <c r="F132" s="249"/>
      <c r="G132" s="249"/>
      <c r="H132" s="249"/>
      <c r="I132" s="249"/>
      <c r="J132" s="249"/>
      <c r="K132" s="249"/>
      <c r="L132" s="249"/>
      <c r="M132" s="249"/>
      <c r="N132" s="248"/>
      <c r="O132" s="248"/>
      <c r="P132" s="248"/>
      <c r="Q132" s="248"/>
      <c r="R132" s="248"/>
      <c r="S132" s="248"/>
      <c r="T132" s="248"/>
      <c r="U132" s="248"/>
      <c r="V132" s="248"/>
      <c r="W132" s="248"/>
    </row>
    <row r="133" spans="1:23">
      <c r="A133" s="249"/>
      <c r="B133" s="249"/>
      <c r="C133" s="249"/>
      <c r="D133" s="249"/>
      <c r="E133" s="249"/>
      <c r="F133" s="249"/>
      <c r="G133" s="249"/>
      <c r="H133" s="249"/>
      <c r="I133" s="249"/>
      <c r="J133" s="249"/>
      <c r="K133" s="249"/>
      <c r="L133" s="249"/>
      <c r="M133" s="249"/>
      <c r="N133" s="248"/>
      <c r="O133" s="248"/>
      <c r="P133" s="248"/>
      <c r="Q133" s="248"/>
      <c r="R133" s="248"/>
      <c r="S133" s="248"/>
      <c r="T133" s="248"/>
      <c r="U133" s="248"/>
      <c r="V133" s="248"/>
      <c r="W133" s="248"/>
    </row>
    <row r="134" spans="1:23">
      <c r="A134" s="249"/>
      <c r="B134" s="249"/>
      <c r="C134" s="249"/>
      <c r="D134" s="249"/>
      <c r="E134" s="249"/>
      <c r="F134" s="249"/>
      <c r="G134" s="249"/>
      <c r="H134" s="249"/>
      <c r="I134" s="249"/>
      <c r="J134" s="249"/>
      <c r="K134" s="249"/>
      <c r="L134" s="249"/>
      <c r="M134" s="249"/>
      <c r="N134" s="248"/>
      <c r="O134" s="248"/>
      <c r="P134" s="248"/>
      <c r="Q134" s="248"/>
      <c r="R134" s="248"/>
      <c r="S134" s="248"/>
      <c r="T134" s="248"/>
      <c r="U134" s="248"/>
      <c r="V134" s="248"/>
      <c r="W134" s="248"/>
    </row>
    <row r="135" spans="1:23">
      <c r="A135" s="249"/>
      <c r="B135" s="249"/>
      <c r="C135" s="249"/>
      <c r="D135" s="249"/>
      <c r="E135" s="249"/>
      <c r="F135" s="249"/>
      <c r="G135" s="249"/>
      <c r="H135" s="249"/>
      <c r="I135" s="249"/>
      <c r="J135" s="249"/>
      <c r="K135" s="249"/>
      <c r="L135" s="249"/>
      <c r="M135" s="249"/>
      <c r="N135" s="248"/>
      <c r="O135" s="248"/>
      <c r="P135" s="248"/>
      <c r="Q135" s="248"/>
      <c r="R135" s="248"/>
      <c r="S135" s="248"/>
      <c r="T135" s="248"/>
      <c r="U135" s="248"/>
      <c r="V135" s="248"/>
      <c r="W135" s="248"/>
    </row>
    <row r="136" spans="1:23">
      <c r="A136" s="249"/>
      <c r="B136" s="249"/>
      <c r="C136" s="249"/>
      <c r="D136" s="249"/>
      <c r="E136" s="249"/>
      <c r="F136" s="249"/>
      <c r="G136" s="249"/>
      <c r="H136" s="249"/>
      <c r="I136" s="249"/>
      <c r="J136" s="249"/>
      <c r="K136" s="249"/>
      <c r="L136" s="249"/>
      <c r="M136" s="249"/>
      <c r="N136" s="248"/>
      <c r="O136" s="248"/>
      <c r="P136" s="248"/>
      <c r="Q136" s="248"/>
      <c r="R136" s="248"/>
      <c r="S136" s="248"/>
      <c r="T136" s="248"/>
      <c r="U136" s="248"/>
      <c r="V136" s="248"/>
      <c r="W136" s="248"/>
    </row>
    <row r="137" spans="1:23">
      <c r="A137" s="249"/>
      <c r="B137" s="249"/>
      <c r="C137" s="249"/>
      <c r="D137" s="249"/>
      <c r="E137" s="249"/>
      <c r="F137" s="249"/>
      <c r="G137" s="249"/>
      <c r="H137" s="249"/>
      <c r="I137" s="249"/>
      <c r="J137" s="249"/>
      <c r="K137" s="249"/>
      <c r="L137" s="249"/>
      <c r="M137" s="249"/>
      <c r="N137" s="248"/>
      <c r="O137" s="248"/>
      <c r="P137" s="248"/>
      <c r="Q137" s="248"/>
      <c r="R137" s="248"/>
      <c r="S137" s="248"/>
      <c r="T137" s="248"/>
      <c r="U137" s="248"/>
      <c r="V137" s="248"/>
      <c r="W137" s="248"/>
    </row>
    <row r="138" spans="1:23">
      <c r="A138" s="249"/>
      <c r="B138" s="249"/>
      <c r="C138" s="249"/>
      <c r="D138" s="249"/>
      <c r="E138" s="249"/>
      <c r="F138" s="249"/>
      <c r="G138" s="249"/>
      <c r="H138" s="249"/>
      <c r="I138" s="249"/>
      <c r="J138" s="249"/>
      <c r="K138" s="249"/>
      <c r="L138" s="249"/>
      <c r="M138" s="249"/>
      <c r="N138" s="248"/>
      <c r="O138" s="248"/>
      <c r="P138" s="248"/>
      <c r="Q138" s="248"/>
      <c r="R138" s="248"/>
      <c r="S138" s="248"/>
      <c r="T138" s="248"/>
      <c r="U138" s="248"/>
      <c r="V138" s="248"/>
      <c r="W138" s="248"/>
    </row>
    <row r="139" spans="1:23">
      <c r="A139" s="249"/>
      <c r="B139" s="249"/>
      <c r="C139" s="249"/>
      <c r="D139" s="249"/>
      <c r="E139" s="249"/>
      <c r="F139" s="249"/>
      <c r="G139" s="249"/>
      <c r="H139" s="249"/>
      <c r="I139" s="249"/>
      <c r="J139" s="249"/>
      <c r="K139" s="249"/>
      <c r="L139" s="249"/>
      <c r="M139" s="249"/>
      <c r="N139" s="248"/>
      <c r="O139" s="248"/>
      <c r="P139" s="248"/>
      <c r="Q139" s="248"/>
      <c r="R139" s="248"/>
      <c r="S139" s="248"/>
      <c r="T139" s="248"/>
      <c r="U139" s="248"/>
      <c r="V139" s="248"/>
      <c r="W139" s="248"/>
    </row>
    <row r="140" spans="1:23">
      <c r="A140" s="249"/>
      <c r="B140" s="249"/>
      <c r="C140" s="249"/>
      <c r="D140" s="249"/>
      <c r="E140" s="249"/>
      <c r="F140" s="249"/>
      <c r="G140" s="249"/>
      <c r="H140" s="249"/>
      <c r="I140" s="249"/>
      <c r="J140" s="249"/>
      <c r="K140" s="249"/>
      <c r="L140" s="249"/>
      <c r="M140" s="249"/>
      <c r="N140" s="248"/>
      <c r="O140" s="248"/>
      <c r="P140" s="248"/>
      <c r="Q140" s="248"/>
      <c r="R140" s="248"/>
      <c r="S140" s="248"/>
      <c r="T140" s="248"/>
      <c r="U140" s="248"/>
      <c r="V140" s="248"/>
      <c r="W140" s="248"/>
    </row>
    <row r="141" spans="1:23">
      <c r="A141" s="249"/>
      <c r="B141" s="249"/>
      <c r="C141" s="249"/>
      <c r="D141" s="249"/>
      <c r="E141" s="249"/>
      <c r="F141" s="249"/>
      <c r="G141" s="249"/>
      <c r="H141" s="249"/>
      <c r="I141" s="249"/>
      <c r="J141" s="249"/>
      <c r="K141" s="249"/>
      <c r="L141" s="249"/>
      <c r="M141" s="249"/>
      <c r="N141" s="248"/>
      <c r="O141" s="248"/>
      <c r="P141" s="248"/>
      <c r="Q141" s="248"/>
      <c r="R141" s="248"/>
      <c r="S141" s="248"/>
      <c r="T141" s="248"/>
      <c r="U141" s="248"/>
      <c r="V141" s="248"/>
      <c r="W141" s="248"/>
    </row>
    <row r="142" spans="1:23">
      <c r="A142" s="249"/>
      <c r="B142" s="249"/>
      <c r="C142" s="249"/>
      <c r="D142" s="249"/>
      <c r="E142" s="249"/>
      <c r="F142" s="249"/>
      <c r="G142" s="249"/>
      <c r="H142" s="249"/>
      <c r="I142" s="249"/>
      <c r="J142" s="249"/>
      <c r="K142" s="249"/>
      <c r="L142" s="249"/>
      <c r="M142" s="249"/>
      <c r="N142" s="248"/>
      <c r="O142" s="248"/>
      <c r="P142" s="248"/>
      <c r="Q142" s="248"/>
      <c r="R142" s="248"/>
      <c r="S142" s="248"/>
      <c r="T142" s="248"/>
      <c r="U142" s="248"/>
      <c r="V142" s="248"/>
      <c r="W142" s="248"/>
    </row>
    <row r="143" spans="1:23">
      <c r="A143" s="249"/>
      <c r="B143" s="249"/>
      <c r="C143" s="249"/>
      <c r="D143" s="249"/>
      <c r="E143" s="249"/>
      <c r="F143" s="249"/>
      <c r="G143" s="249"/>
      <c r="H143" s="249"/>
      <c r="I143" s="249"/>
      <c r="J143" s="249"/>
      <c r="K143" s="249"/>
      <c r="L143" s="249"/>
      <c r="M143" s="249"/>
      <c r="N143" s="248"/>
      <c r="O143" s="248"/>
      <c r="P143" s="248"/>
      <c r="Q143" s="248"/>
      <c r="R143" s="248"/>
      <c r="S143" s="248"/>
      <c r="T143" s="248"/>
      <c r="U143" s="248"/>
      <c r="V143" s="248"/>
      <c r="W143" s="248"/>
    </row>
    <row r="144" spans="1:23">
      <c r="A144" s="249"/>
      <c r="B144" s="249"/>
      <c r="C144" s="249"/>
      <c r="D144" s="249"/>
      <c r="E144" s="249"/>
      <c r="F144" s="249"/>
      <c r="G144" s="249"/>
      <c r="H144" s="249"/>
      <c r="I144" s="249"/>
      <c r="J144" s="249"/>
      <c r="K144" s="249"/>
      <c r="L144" s="249"/>
      <c r="M144" s="249"/>
      <c r="N144" s="248"/>
      <c r="O144" s="248"/>
      <c r="P144" s="248"/>
      <c r="Q144" s="248"/>
      <c r="R144" s="248"/>
      <c r="S144" s="248"/>
      <c r="T144" s="248"/>
      <c r="U144" s="248"/>
      <c r="V144" s="248"/>
      <c r="W144" s="248"/>
    </row>
    <row r="145" spans="1:23">
      <c r="A145" s="249"/>
      <c r="B145" s="249"/>
      <c r="C145" s="249"/>
      <c r="D145" s="249"/>
      <c r="E145" s="249"/>
      <c r="F145" s="249"/>
      <c r="G145" s="249"/>
      <c r="H145" s="249"/>
      <c r="I145" s="249"/>
      <c r="J145" s="249"/>
      <c r="K145" s="249"/>
      <c r="L145" s="249"/>
      <c r="M145" s="249"/>
      <c r="N145" s="248"/>
      <c r="O145" s="248"/>
      <c r="P145" s="248"/>
      <c r="Q145" s="248"/>
      <c r="R145" s="248"/>
      <c r="S145" s="248"/>
      <c r="T145" s="248"/>
      <c r="U145" s="248"/>
      <c r="V145" s="248"/>
      <c r="W145" s="248"/>
    </row>
    <row r="146" spans="1:23">
      <c r="A146" s="249"/>
      <c r="B146" s="249"/>
      <c r="C146" s="249"/>
      <c r="D146" s="249"/>
      <c r="E146" s="249"/>
      <c r="F146" s="249"/>
      <c r="G146" s="249"/>
      <c r="H146" s="249"/>
      <c r="I146" s="249"/>
      <c r="J146" s="249"/>
      <c r="K146" s="249"/>
      <c r="L146" s="249"/>
      <c r="M146" s="249"/>
      <c r="N146" s="248"/>
      <c r="O146" s="248"/>
      <c r="P146" s="248"/>
      <c r="Q146" s="248"/>
      <c r="R146" s="248"/>
      <c r="S146" s="248"/>
      <c r="T146" s="248"/>
      <c r="U146" s="248"/>
      <c r="V146" s="248"/>
      <c r="W146" s="248"/>
    </row>
    <row r="147" spans="1:23">
      <c r="A147" s="249"/>
      <c r="B147" s="249"/>
      <c r="C147" s="249"/>
      <c r="D147" s="249"/>
      <c r="E147" s="249"/>
      <c r="F147" s="249"/>
      <c r="G147" s="249"/>
      <c r="H147" s="249"/>
      <c r="I147" s="249"/>
      <c r="J147" s="249"/>
      <c r="K147" s="249"/>
      <c r="L147" s="249"/>
      <c r="M147" s="249"/>
      <c r="N147" s="248"/>
      <c r="O147" s="248"/>
      <c r="P147" s="248"/>
      <c r="Q147" s="248"/>
      <c r="R147" s="248"/>
      <c r="S147" s="248"/>
      <c r="T147" s="248"/>
      <c r="U147" s="248"/>
      <c r="V147" s="248"/>
      <c r="W147" s="248"/>
    </row>
    <row r="148" spans="1:23">
      <c r="A148" s="249"/>
      <c r="B148" s="249"/>
      <c r="C148" s="249"/>
      <c r="D148" s="249"/>
      <c r="E148" s="249"/>
      <c r="F148" s="249"/>
      <c r="G148" s="249"/>
      <c r="H148" s="249"/>
      <c r="I148" s="249"/>
      <c r="J148" s="249"/>
      <c r="K148" s="249"/>
      <c r="L148" s="249"/>
      <c r="M148" s="249"/>
      <c r="N148" s="248"/>
      <c r="O148" s="248"/>
      <c r="P148" s="248"/>
      <c r="Q148" s="248"/>
      <c r="R148" s="248"/>
      <c r="S148" s="248"/>
      <c r="T148" s="248"/>
      <c r="U148" s="248"/>
      <c r="V148" s="248"/>
      <c r="W148" s="248"/>
    </row>
    <row r="149" spans="1:23">
      <c r="A149" s="249"/>
      <c r="B149" s="249"/>
      <c r="C149" s="249"/>
      <c r="D149" s="249"/>
      <c r="E149" s="249"/>
      <c r="F149" s="249"/>
      <c r="G149" s="249"/>
      <c r="H149" s="249"/>
      <c r="I149" s="249"/>
      <c r="J149" s="249"/>
      <c r="K149" s="249"/>
      <c r="L149" s="249"/>
      <c r="M149" s="249"/>
      <c r="N149" s="248"/>
      <c r="O149" s="248"/>
      <c r="P149" s="248"/>
      <c r="Q149" s="248"/>
      <c r="R149" s="248"/>
      <c r="S149" s="248"/>
      <c r="T149" s="248"/>
      <c r="U149" s="248"/>
      <c r="V149" s="248"/>
      <c r="W149" s="248"/>
    </row>
    <row r="150" spans="1:23">
      <c r="A150" s="249"/>
      <c r="B150" s="249"/>
      <c r="C150" s="249"/>
      <c r="D150" s="249"/>
      <c r="E150" s="249"/>
      <c r="F150" s="249"/>
      <c r="G150" s="249"/>
      <c r="H150" s="249"/>
      <c r="I150" s="249"/>
      <c r="J150" s="249"/>
      <c r="K150" s="249"/>
      <c r="L150" s="249"/>
      <c r="M150" s="249"/>
      <c r="N150" s="248"/>
      <c r="O150" s="248"/>
      <c r="P150" s="248"/>
      <c r="Q150" s="248"/>
      <c r="R150" s="248"/>
      <c r="S150" s="248"/>
      <c r="T150" s="248"/>
      <c r="U150" s="248"/>
      <c r="V150" s="248"/>
      <c r="W150" s="248"/>
    </row>
    <row r="151" spans="1:23">
      <c r="A151" s="249"/>
      <c r="B151" s="249"/>
      <c r="C151" s="249"/>
      <c r="D151" s="249"/>
      <c r="E151" s="249"/>
      <c r="F151" s="249"/>
      <c r="G151" s="249"/>
      <c r="H151" s="249"/>
      <c r="I151" s="249"/>
      <c r="J151" s="249"/>
      <c r="K151" s="249"/>
      <c r="L151" s="249"/>
      <c r="M151" s="249"/>
      <c r="N151" s="248"/>
      <c r="O151" s="248"/>
      <c r="P151" s="248"/>
      <c r="Q151" s="248"/>
      <c r="R151" s="248"/>
      <c r="S151" s="248"/>
      <c r="T151" s="248"/>
      <c r="U151" s="248"/>
      <c r="V151" s="248"/>
      <c r="W151" s="248"/>
    </row>
    <row r="152" spans="1:23">
      <c r="A152" s="249"/>
      <c r="B152" s="249"/>
      <c r="C152" s="249"/>
      <c r="D152" s="249"/>
      <c r="E152" s="249"/>
      <c r="F152" s="249"/>
      <c r="G152" s="249"/>
      <c r="H152" s="249"/>
      <c r="I152" s="249"/>
      <c r="J152" s="249"/>
      <c r="K152" s="249"/>
      <c r="L152" s="249"/>
      <c r="M152" s="249"/>
      <c r="N152" s="248"/>
      <c r="O152" s="248"/>
      <c r="P152" s="248"/>
      <c r="Q152" s="248"/>
      <c r="R152" s="248"/>
      <c r="S152" s="248"/>
      <c r="T152" s="248"/>
      <c r="U152" s="248"/>
      <c r="V152" s="248"/>
      <c r="W152" s="248"/>
    </row>
    <row r="153" spans="1:23">
      <c r="A153" s="249"/>
      <c r="B153" s="249"/>
      <c r="C153" s="249"/>
      <c r="D153" s="249"/>
      <c r="E153" s="249"/>
      <c r="F153" s="249"/>
      <c r="G153" s="249"/>
      <c r="H153" s="249"/>
      <c r="I153" s="249"/>
      <c r="J153" s="249"/>
      <c r="K153" s="249"/>
      <c r="L153" s="249"/>
      <c r="M153" s="249"/>
      <c r="N153" s="248"/>
      <c r="O153" s="248"/>
      <c r="P153" s="248"/>
      <c r="Q153" s="248"/>
      <c r="R153" s="248"/>
      <c r="S153" s="248"/>
      <c r="T153" s="248"/>
      <c r="U153" s="248"/>
      <c r="V153" s="248"/>
      <c r="W153" s="248"/>
    </row>
    <row r="154" spans="1:23">
      <c r="A154" s="249"/>
      <c r="B154" s="249"/>
      <c r="C154" s="249"/>
      <c r="D154" s="249"/>
      <c r="E154" s="249"/>
      <c r="F154" s="249"/>
      <c r="G154" s="249"/>
      <c r="H154" s="249"/>
      <c r="I154" s="249"/>
      <c r="J154" s="249"/>
      <c r="K154" s="249"/>
      <c r="L154" s="249"/>
      <c r="M154" s="249"/>
      <c r="N154" s="248"/>
      <c r="O154" s="248"/>
      <c r="P154" s="248"/>
      <c r="Q154" s="248"/>
      <c r="R154" s="248"/>
      <c r="S154" s="248"/>
      <c r="T154" s="248"/>
      <c r="U154" s="248"/>
      <c r="V154" s="248"/>
      <c r="W154" s="248"/>
    </row>
    <row r="155" spans="1:23">
      <c r="A155" s="249"/>
      <c r="B155" s="249"/>
      <c r="C155" s="249"/>
      <c r="D155" s="249"/>
      <c r="E155" s="249"/>
      <c r="F155" s="249"/>
      <c r="G155" s="249"/>
      <c r="H155" s="249"/>
      <c r="I155" s="249"/>
      <c r="J155" s="249"/>
      <c r="K155" s="249"/>
      <c r="L155" s="249"/>
      <c r="M155" s="249"/>
      <c r="N155" s="248"/>
      <c r="O155" s="248"/>
      <c r="P155" s="248"/>
      <c r="Q155" s="248"/>
      <c r="R155" s="248"/>
      <c r="S155" s="248"/>
      <c r="T155" s="248"/>
      <c r="U155" s="248"/>
      <c r="V155" s="248"/>
      <c r="W155" s="248"/>
    </row>
    <row r="156" spans="1:23">
      <c r="A156" s="249"/>
      <c r="B156" s="249"/>
      <c r="C156" s="249"/>
      <c r="D156" s="249"/>
      <c r="E156" s="249"/>
      <c r="F156" s="249"/>
      <c r="G156" s="249"/>
      <c r="H156" s="249"/>
      <c r="I156" s="249"/>
      <c r="J156" s="249"/>
      <c r="K156" s="249"/>
      <c r="L156" s="249"/>
      <c r="M156" s="249"/>
      <c r="N156" s="248"/>
      <c r="O156" s="248"/>
      <c r="P156" s="248"/>
      <c r="Q156" s="248"/>
      <c r="R156" s="248"/>
      <c r="S156" s="248"/>
      <c r="T156" s="248"/>
      <c r="U156" s="248"/>
      <c r="V156" s="248"/>
      <c r="W156" s="248"/>
    </row>
    <row r="157" spans="1:23">
      <c r="A157" s="249"/>
      <c r="B157" s="249"/>
      <c r="C157" s="249"/>
      <c r="D157" s="249"/>
      <c r="E157" s="249"/>
      <c r="F157" s="249"/>
      <c r="G157" s="249"/>
      <c r="H157" s="249"/>
      <c r="I157" s="249"/>
      <c r="J157" s="249"/>
      <c r="K157" s="249"/>
      <c r="L157" s="249"/>
      <c r="M157" s="249"/>
      <c r="N157" s="248"/>
      <c r="O157" s="248"/>
      <c r="P157" s="248"/>
      <c r="Q157" s="248"/>
      <c r="R157" s="248"/>
      <c r="S157" s="248"/>
      <c r="T157" s="248"/>
      <c r="U157" s="248"/>
      <c r="V157" s="248"/>
      <c r="W157" s="248"/>
    </row>
    <row r="158" spans="1:23">
      <c r="A158" s="249"/>
      <c r="B158" s="249"/>
      <c r="C158" s="249"/>
      <c r="D158" s="249"/>
      <c r="E158" s="249"/>
      <c r="F158" s="249"/>
      <c r="G158" s="249"/>
      <c r="H158" s="249"/>
      <c r="I158" s="249"/>
      <c r="J158" s="249"/>
      <c r="K158" s="249"/>
      <c r="L158" s="249"/>
      <c r="M158" s="249"/>
      <c r="N158" s="248"/>
      <c r="O158" s="248"/>
      <c r="P158" s="248"/>
      <c r="Q158" s="248"/>
      <c r="R158" s="248"/>
      <c r="S158" s="248"/>
      <c r="T158" s="248"/>
      <c r="U158" s="248"/>
      <c r="V158" s="248"/>
      <c r="W158" s="248"/>
    </row>
    <row r="159" spans="1:23">
      <c r="A159" s="249"/>
      <c r="B159" s="249"/>
      <c r="C159" s="249"/>
      <c r="D159" s="249"/>
      <c r="E159" s="249"/>
      <c r="F159" s="249"/>
      <c r="G159" s="249"/>
      <c r="H159" s="249"/>
      <c r="I159" s="249"/>
      <c r="J159" s="249"/>
      <c r="K159" s="249"/>
      <c r="L159" s="249"/>
      <c r="M159" s="249"/>
      <c r="N159" s="248"/>
      <c r="O159" s="248"/>
      <c r="P159" s="248"/>
      <c r="Q159" s="248"/>
      <c r="R159" s="248"/>
      <c r="S159" s="248"/>
      <c r="T159" s="248"/>
      <c r="U159" s="248"/>
      <c r="V159" s="248"/>
      <c r="W159" s="248"/>
    </row>
    <row r="160" spans="1:23">
      <c r="A160" s="249"/>
      <c r="B160" s="249"/>
      <c r="C160" s="249"/>
      <c r="D160" s="249"/>
      <c r="E160" s="249"/>
      <c r="F160" s="249"/>
      <c r="G160" s="249"/>
      <c r="H160" s="249"/>
      <c r="I160" s="249"/>
      <c r="J160" s="249"/>
      <c r="K160" s="249"/>
      <c r="L160" s="249"/>
      <c r="M160" s="249"/>
      <c r="N160" s="248"/>
      <c r="O160" s="248"/>
      <c r="P160" s="248"/>
      <c r="Q160" s="248"/>
      <c r="R160" s="248"/>
      <c r="S160" s="248"/>
      <c r="T160" s="248"/>
      <c r="U160" s="248"/>
      <c r="V160" s="248"/>
      <c r="W160" s="248"/>
    </row>
    <row r="161" spans="1:23">
      <c r="A161" s="249"/>
      <c r="B161" s="249"/>
      <c r="C161" s="249"/>
      <c r="D161" s="249"/>
      <c r="E161" s="249"/>
      <c r="F161" s="249"/>
      <c r="G161" s="249"/>
      <c r="H161" s="249"/>
      <c r="I161" s="249"/>
      <c r="J161" s="249"/>
      <c r="K161" s="249"/>
      <c r="L161" s="249"/>
      <c r="M161" s="249"/>
      <c r="N161" s="248"/>
      <c r="O161" s="248"/>
      <c r="P161" s="248"/>
      <c r="Q161" s="248"/>
      <c r="R161" s="248"/>
      <c r="S161" s="248"/>
      <c r="T161" s="248"/>
      <c r="U161" s="248"/>
      <c r="V161" s="248"/>
      <c r="W161" s="248"/>
    </row>
    <row r="162" spans="1:23">
      <c r="A162" s="249"/>
      <c r="B162" s="249"/>
      <c r="C162" s="249"/>
      <c r="D162" s="249"/>
      <c r="E162" s="249"/>
      <c r="F162" s="249"/>
      <c r="G162" s="249"/>
      <c r="H162" s="249"/>
      <c r="I162" s="249"/>
      <c r="J162" s="249"/>
      <c r="K162" s="249"/>
      <c r="L162" s="249"/>
      <c r="M162" s="249"/>
      <c r="N162" s="248"/>
      <c r="O162" s="248"/>
      <c r="P162" s="248"/>
      <c r="Q162" s="248"/>
      <c r="R162" s="248"/>
      <c r="S162" s="248"/>
      <c r="T162" s="248"/>
      <c r="U162" s="248"/>
      <c r="V162" s="248"/>
      <c r="W162" s="248"/>
    </row>
    <row r="163" spans="1:23">
      <c r="A163" s="249"/>
      <c r="B163" s="249"/>
      <c r="C163" s="249"/>
      <c r="D163" s="249"/>
      <c r="E163" s="249"/>
      <c r="F163" s="249"/>
      <c r="G163" s="249"/>
      <c r="H163" s="249"/>
      <c r="I163" s="249"/>
      <c r="J163" s="249"/>
      <c r="K163" s="249"/>
      <c r="L163" s="249"/>
      <c r="M163" s="249"/>
      <c r="N163" s="248"/>
      <c r="O163" s="248"/>
      <c r="P163" s="248"/>
      <c r="Q163" s="248"/>
      <c r="R163" s="248"/>
      <c r="S163" s="248"/>
      <c r="T163" s="248"/>
      <c r="U163" s="248"/>
      <c r="V163" s="248"/>
      <c r="W163" s="248"/>
    </row>
    <row r="164" spans="1:23">
      <c r="A164" s="249"/>
      <c r="B164" s="249"/>
      <c r="C164" s="249"/>
      <c r="D164" s="249"/>
      <c r="E164" s="249"/>
      <c r="F164" s="249"/>
      <c r="G164" s="249"/>
      <c r="H164" s="249"/>
      <c r="I164" s="249"/>
      <c r="J164" s="249"/>
      <c r="K164" s="249"/>
      <c r="L164" s="249"/>
      <c r="M164" s="249"/>
      <c r="N164" s="248"/>
      <c r="O164" s="248"/>
      <c r="P164" s="248"/>
      <c r="Q164" s="248"/>
      <c r="R164" s="248"/>
      <c r="S164" s="248"/>
      <c r="T164" s="248"/>
      <c r="U164" s="248"/>
      <c r="V164" s="248"/>
      <c r="W164" s="248"/>
    </row>
    <row r="165" spans="1:23">
      <c r="A165" s="249"/>
      <c r="B165" s="249"/>
      <c r="C165" s="249"/>
      <c r="D165" s="249"/>
      <c r="E165" s="249"/>
      <c r="F165" s="249"/>
      <c r="G165" s="249"/>
      <c r="H165" s="249"/>
      <c r="I165" s="249"/>
      <c r="J165" s="249"/>
      <c r="K165" s="249"/>
      <c r="L165" s="249"/>
      <c r="M165" s="249"/>
      <c r="N165" s="248"/>
      <c r="O165" s="248"/>
      <c r="P165" s="248"/>
      <c r="Q165" s="248"/>
      <c r="R165" s="248"/>
      <c r="S165" s="248"/>
      <c r="T165" s="248"/>
      <c r="U165" s="248"/>
      <c r="V165" s="248"/>
      <c r="W165" s="248"/>
    </row>
    <row r="166" spans="1:23">
      <c r="A166" s="249"/>
      <c r="B166" s="249"/>
      <c r="C166" s="249"/>
      <c r="D166" s="249"/>
      <c r="E166" s="249"/>
      <c r="F166" s="249"/>
      <c r="G166" s="249"/>
      <c r="H166" s="249"/>
      <c r="I166" s="249"/>
      <c r="J166" s="249"/>
      <c r="K166" s="249"/>
      <c r="L166" s="249"/>
      <c r="M166" s="249"/>
      <c r="N166" s="248"/>
      <c r="O166" s="248"/>
      <c r="P166" s="248"/>
      <c r="Q166" s="248"/>
      <c r="R166" s="248"/>
      <c r="S166" s="248"/>
      <c r="T166" s="248"/>
      <c r="U166" s="248"/>
      <c r="V166" s="248"/>
      <c r="W166" s="248"/>
    </row>
    <row r="167" spans="1:23">
      <c r="A167" s="249"/>
      <c r="B167" s="249"/>
      <c r="C167" s="249"/>
      <c r="D167" s="249"/>
      <c r="E167" s="249"/>
      <c r="F167" s="249"/>
      <c r="G167" s="249"/>
      <c r="H167" s="249"/>
      <c r="I167" s="249"/>
      <c r="J167" s="249"/>
      <c r="K167" s="249"/>
      <c r="L167" s="249"/>
      <c r="M167" s="249"/>
      <c r="N167" s="248"/>
      <c r="O167" s="248"/>
      <c r="P167" s="248"/>
      <c r="Q167" s="248"/>
      <c r="R167" s="248"/>
      <c r="S167" s="248"/>
      <c r="T167" s="248"/>
      <c r="U167" s="248"/>
      <c r="V167" s="248"/>
      <c r="W167" s="248"/>
    </row>
    <row r="168" spans="1:23">
      <c r="A168" s="249"/>
      <c r="B168" s="249"/>
      <c r="C168" s="249"/>
      <c r="D168" s="249"/>
      <c r="E168" s="249"/>
      <c r="F168" s="249"/>
      <c r="G168" s="249"/>
      <c r="H168" s="249"/>
      <c r="I168" s="249"/>
      <c r="J168" s="249"/>
      <c r="K168" s="249"/>
      <c r="L168" s="249"/>
      <c r="M168" s="249"/>
      <c r="N168" s="248"/>
      <c r="O168" s="248"/>
      <c r="P168" s="248"/>
      <c r="Q168" s="248"/>
      <c r="R168" s="248"/>
      <c r="S168" s="248"/>
      <c r="T168" s="248"/>
      <c r="U168" s="248"/>
      <c r="V168" s="248"/>
      <c r="W168" s="248"/>
    </row>
    <row r="169" spans="1:23">
      <c r="A169" s="249"/>
      <c r="B169" s="249"/>
      <c r="C169" s="249"/>
      <c r="D169" s="249"/>
      <c r="E169" s="249"/>
      <c r="F169" s="249"/>
      <c r="G169" s="249"/>
      <c r="H169" s="249"/>
      <c r="I169" s="249"/>
      <c r="J169" s="249"/>
      <c r="K169" s="249"/>
      <c r="L169" s="249"/>
      <c r="M169" s="249"/>
      <c r="N169" s="248"/>
      <c r="O169" s="248"/>
      <c r="P169" s="248"/>
      <c r="Q169" s="248"/>
      <c r="R169" s="248"/>
      <c r="S169" s="248"/>
      <c r="T169" s="248"/>
      <c r="U169" s="248"/>
      <c r="V169" s="248"/>
      <c r="W169" s="248"/>
    </row>
    <row r="170" spans="1:23">
      <c r="A170" s="249"/>
      <c r="B170" s="249"/>
      <c r="C170" s="249"/>
      <c r="D170" s="249"/>
      <c r="E170" s="249"/>
      <c r="F170" s="249"/>
      <c r="G170" s="249"/>
      <c r="H170" s="249"/>
      <c r="I170" s="249"/>
      <c r="J170" s="249"/>
      <c r="K170" s="249"/>
      <c r="L170" s="249"/>
      <c r="M170" s="249"/>
      <c r="N170" s="248"/>
      <c r="O170" s="248"/>
      <c r="P170" s="248"/>
      <c r="Q170" s="248"/>
      <c r="R170" s="248"/>
      <c r="S170" s="248"/>
      <c r="T170" s="248"/>
      <c r="U170" s="248"/>
      <c r="V170" s="248"/>
      <c r="W170" s="248"/>
    </row>
    <row r="171" spans="1:23">
      <c r="A171" s="249"/>
      <c r="B171" s="249"/>
      <c r="C171" s="249"/>
      <c r="D171" s="249"/>
      <c r="E171" s="249"/>
      <c r="F171" s="249"/>
      <c r="G171" s="249"/>
      <c r="H171" s="249"/>
      <c r="I171" s="249"/>
      <c r="J171" s="249"/>
      <c r="K171" s="249"/>
      <c r="L171" s="249"/>
      <c r="M171" s="249"/>
      <c r="N171" s="248"/>
      <c r="O171" s="248"/>
      <c r="P171" s="248"/>
      <c r="Q171" s="248"/>
      <c r="R171" s="248"/>
      <c r="S171" s="248"/>
      <c r="T171" s="248"/>
      <c r="U171" s="248"/>
      <c r="V171" s="248"/>
      <c r="W171" s="248"/>
    </row>
    <row r="172" spans="1:23">
      <c r="A172" s="249"/>
      <c r="B172" s="249"/>
      <c r="C172" s="249"/>
      <c r="D172" s="249"/>
      <c r="E172" s="249"/>
      <c r="F172" s="249"/>
      <c r="G172" s="249"/>
      <c r="H172" s="249"/>
      <c r="I172" s="249"/>
      <c r="J172" s="249"/>
      <c r="K172" s="249"/>
      <c r="L172" s="249"/>
      <c r="M172" s="249"/>
      <c r="N172" s="248"/>
      <c r="O172" s="248"/>
      <c r="P172" s="248"/>
      <c r="Q172" s="248"/>
      <c r="R172" s="248"/>
      <c r="S172" s="248"/>
      <c r="T172" s="248"/>
      <c r="U172" s="248"/>
      <c r="V172" s="248"/>
      <c r="W172" s="248"/>
    </row>
    <row r="173" spans="1:23">
      <c r="A173" s="249"/>
      <c r="B173" s="249"/>
      <c r="C173" s="249"/>
      <c r="D173" s="249"/>
      <c r="E173" s="249"/>
      <c r="F173" s="249"/>
      <c r="G173" s="249"/>
      <c r="H173" s="249"/>
      <c r="I173" s="249"/>
      <c r="J173" s="249"/>
      <c r="K173" s="249"/>
      <c r="L173" s="249"/>
      <c r="M173" s="249"/>
      <c r="N173" s="248"/>
      <c r="O173" s="248"/>
      <c r="P173" s="248"/>
      <c r="Q173" s="248"/>
      <c r="R173" s="248"/>
      <c r="S173" s="248"/>
      <c r="T173" s="248"/>
      <c r="U173" s="248"/>
      <c r="V173" s="248"/>
      <c r="W173" s="248"/>
    </row>
    <row r="174" spans="1:23">
      <c r="A174" s="249"/>
      <c r="B174" s="249"/>
      <c r="C174" s="249"/>
      <c r="D174" s="249"/>
      <c r="E174" s="249"/>
      <c r="F174" s="249"/>
      <c r="G174" s="249"/>
      <c r="H174" s="249"/>
      <c r="I174" s="249"/>
      <c r="J174" s="249"/>
      <c r="K174" s="249"/>
      <c r="L174" s="249"/>
      <c r="M174" s="249"/>
      <c r="N174" s="248"/>
      <c r="O174" s="248"/>
      <c r="P174" s="248"/>
      <c r="Q174" s="248"/>
      <c r="R174" s="248"/>
      <c r="S174" s="248"/>
      <c r="T174" s="248"/>
      <c r="U174" s="248"/>
      <c r="V174" s="248"/>
      <c r="W174" s="248"/>
    </row>
    <row r="175" spans="1:23">
      <c r="A175" s="249"/>
      <c r="B175" s="249"/>
      <c r="C175" s="249"/>
      <c r="D175" s="249"/>
      <c r="E175" s="249"/>
      <c r="F175" s="249"/>
      <c r="G175" s="249"/>
      <c r="H175" s="249"/>
      <c r="I175" s="249"/>
      <c r="J175" s="249"/>
      <c r="K175" s="249"/>
      <c r="L175" s="249"/>
      <c r="M175" s="249"/>
      <c r="N175" s="248"/>
      <c r="O175" s="248"/>
      <c r="P175" s="248"/>
      <c r="Q175" s="248"/>
      <c r="R175" s="248"/>
      <c r="S175" s="248"/>
      <c r="T175" s="248"/>
      <c r="U175" s="248"/>
      <c r="V175" s="248"/>
      <c r="W175" s="248"/>
    </row>
    <row r="176" spans="1:23">
      <c r="A176" s="249"/>
      <c r="B176" s="249"/>
      <c r="C176" s="249"/>
      <c r="D176" s="249"/>
      <c r="E176" s="249"/>
      <c r="F176" s="249"/>
      <c r="G176" s="249"/>
      <c r="H176" s="249"/>
      <c r="I176" s="249"/>
      <c r="J176" s="249"/>
      <c r="K176" s="249"/>
      <c r="L176" s="249"/>
      <c r="M176" s="249"/>
      <c r="N176" s="248"/>
      <c r="O176" s="248"/>
      <c r="P176" s="248"/>
      <c r="Q176" s="248"/>
      <c r="R176" s="248"/>
      <c r="S176" s="248"/>
      <c r="T176" s="248"/>
      <c r="U176" s="248"/>
      <c r="V176" s="248"/>
      <c r="W176" s="248"/>
    </row>
    <row r="177" spans="1:23">
      <c r="A177" s="249"/>
      <c r="B177" s="249"/>
      <c r="C177" s="249"/>
      <c r="D177" s="249"/>
      <c r="E177" s="249"/>
      <c r="F177" s="249"/>
      <c r="G177" s="249"/>
      <c r="H177" s="249"/>
      <c r="I177" s="249"/>
      <c r="J177" s="249"/>
      <c r="K177" s="249"/>
      <c r="L177" s="249"/>
      <c r="M177" s="249"/>
      <c r="N177" s="248"/>
      <c r="O177" s="248"/>
      <c r="P177" s="248"/>
      <c r="Q177" s="248"/>
      <c r="R177" s="248"/>
      <c r="S177" s="248"/>
      <c r="T177" s="248"/>
      <c r="U177" s="248"/>
      <c r="V177" s="248"/>
      <c r="W177" s="248"/>
    </row>
    <row r="178" spans="1:23">
      <c r="A178" s="249"/>
      <c r="B178" s="249"/>
      <c r="C178" s="249"/>
      <c r="D178" s="249"/>
      <c r="E178" s="249"/>
      <c r="F178" s="249"/>
      <c r="G178" s="249"/>
      <c r="H178" s="249"/>
      <c r="I178" s="249"/>
      <c r="J178" s="249"/>
      <c r="K178" s="249"/>
      <c r="L178" s="249"/>
      <c r="M178" s="249"/>
      <c r="N178" s="248"/>
      <c r="O178" s="248"/>
      <c r="P178" s="248"/>
      <c r="Q178" s="248"/>
      <c r="R178" s="248"/>
      <c r="S178" s="248"/>
      <c r="T178" s="248"/>
      <c r="U178" s="248"/>
      <c r="V178" s="248"/>
      <c r="W178" s="248"/>
    </row>
    <row r="179" spans="1:23">
      <c r="A179" s="249"/>
      <c r="B179" s="249"/>
      <c r="C179" s="249"/>
      <c r="D179" s="249"/>
      <c r="E179" s="249"/>
      <c r="F179" s="249"/>
      <c r="G179" s="249"/>
      <c r="H179" s="249"/>
      <c r="I179" s="249"/>
      <c r="J179" s="249"/>
      <c r="K179" s="249"/>
      <c r="L179" s="249"/>
      <c r="M179" s="249"/>
      <c r="N179" s="248"/>
      <c r="O179" s="248"/>
      <c r="P179" s="248"/>
      <c r="Q179" s="248"/>
      <c r="R179" s="248"/>
      <c r="S179" s="248"/>
      <c r="T179" s="248"/>
      <c r="U179" s="248"/>
      <c r="V179" s="248"/>
      <c r="W179" s="248"/>
    </row>
    <row r="180" spans="1:23">
      <c r="A180" s="249"/>
      <c r="B180" s="249"/>
      <c r="C180" s="249"/>
      <c r="D180" s="249"/>
      <c r="E180" s="249"/>
      <c r="F180" s="249"/>
      <c r="G180" s="249"/>
      <c r="H180" s="249"/>
      <c r="I180" s="249"/>
      <c r="J180" s="249"/>
      <c r="K180" s="249"/>
      <c r="L180" s="249"/>
      <c r="M180" s="249"/>
      <c r="N180" s="248"/>
      <c r="O180" s="248"/>
      <c r="P180" s="248"/>
      <c r="Q180" s="248"/>
      <c r="R180" s="248"/>
      <c r="S180" s="248"/>
      <c r="T180" s="248"/>
      <c r="U180" s="248"/>
      <c r="V180" s="248"/>
      <c r="W180" s="248"/>
    </row>
    <row r="181" spans="1:23">
      <c r="A181" s="249"/>
      <c r="B181" s="249"/>
      <c r="C181" s="249"/>
      <c r="D181" s="249"/>
      <c r="E181" s="249"/>
      <c r="F181" s="249"/>
      <c r="G181" s="249"/>
      <c r="H181" s="249"/>
      <c r="I181" s="249"/>
      <c r="J181" s="249"/>
      <c r="K181" s="249"/>
      <c r="L181" s="249"/>
      <c r="M181" s="249"/>
      <c r="N181" s="248"/>
      <c r="O181" s="248"/>
      <c r="P181" s="248"/>
      <c r="Q181" s="248"/>
      <c r="R181" s="248"/>
      <c r="S181" s="248"/>
      <c r="T181" s="248"/>
      <c r="U181" s="248"/>
      <c r="V181" s="248"/>
      <c r="W181" s="248"/>
    </row>
    <row r="182" spans="1:23">
      <c r="A182" s="249"/>
      <c r="B182" s="249"/>
      <c r="C182" s="249"/>
      <c r="D182" s="249"/>
      <c r="E182" s="249"/>
      <c r="F182" s="249"/>
      <c r="G182" s="249"/>
      <c r="H182" s="249"/>
      <c r="I182" s="249"/>
      <c r="J182" s="249"/>
      <c r="K182" s="249"/>
      <c r="L182" s="249"/>
      <c r="M182" s="249"/>
      <c r="N182" s="248"/>
      <c r="O182" s="248"/>
      <c r="P182" s="248"/>
      <c r="Q182" s="248"/>
      <c r="R182" s="248"/>
      <c r="S182" s="248"/>
      <c r="T182" s="248"/>
      <c r="U182" s="248"/>
      <c r="V182" s="248"/>
      <c r="W182" s="248"/>
    </row>
    <row r="183" spans="1:23">
      <c r="A183" s="249"/>
      <c r="B183" s="249"/>
      <c r="C183" s="249"/>
      <c r="D183" s="249"/>
      <c r="E183" s="249"/>
      <c r="F183" s="249"/>
      <c r="G183" s="249"/>
      <c r="H183" s="249"/>
      <c r="I183" s="249"/>
      <c r="J183" s="249"/>
      <c r="K183" s="249"/>
      <c r="L183" s="249"/>
      <c r="M183" s="249"/>
      <c r="N183" s="248"/>
      <c r="O183" s="248"/>
      <c r="P183" s="248"/>
      <c r="Q183" s="248"/>
      <c r="R183" s="248"/>
      <c r="S183" s="248"/>
      <c r="T183" s="248"/>
      <c r="U183" s="248"/>
      <c r="V183" s="248"/>
      <c r="W183" s="248"/>
    </row>
    <row r="184" spans="1:23">
      <c r="A184" s="249"/>
      <c r="B184" s="249"/>
      <c r="C184" s="249"/>
      <c r="D184" s="249"/>
      <c r="E184" s="249"/>
      <c r="F184" s="249"/>
      <c r="G184" s="249"/>
      <c r="H184" s="249"/>
      <c r="I184" s="249"/>
      <c r="J184" s="249"/>
      <c r="K184" s="249"/>
      <c r="L184" s="249"/>
      <c r="M184" s="249"/>
      <c r="N184" s="248"/>
      <c r="O184" s="248"/>
      <c r="P184" s="248"/>
      <c r="Q184" s="248"/>
      <c r="R184" s="248"/>
      <c r="S184" s="248"/>
      <c r="T184" s="248"/>
      <c r="U184" s="248"/>
      <c r="V184" s="248"/>
      <c r="W184" s="248"/>
    </row>
    <row r="185" spans="1:23">
      <c r="A185" s="249"/>
      <c r="B185" s="249"/>
      <c r="C185" s="249"/>
      <c r="D185" s="249"/>
      <c r="E185" s="249"/>
      <c r="F185" s="249"/>
      <c r="G185" s="249"/>
      <c r="H185" s="249"/>
      <c r="I185" s="249"/>
      <c r="J185" s="249"/>
      <c r="K185" s="249"/>
      <c r="L185" s="249"/>
      <c r="M185" s="249"/>
      <c r="N185" s="248"/>
      <c r="O185" s="248"/>
      <c r="P185" s="248"/>
      <c r="Q185" s="248"/>
      <c r="R185" s="248"/>
      <c r="S185" s="248"/>
      <c r="T185" s="248"/>
      <c r="U185" s="248"/>
      <c r="V185" s="248"/>
      <c r="W185" s="248"/>
    </row>
    <row r="186" spans="1:23">
      <c r="A186" s="249"/>
      <c r="B186" s="249"/>
      <c r="C186" s="249"/>
      <c r="D186" s="249"/>
      <c r="E186" s="249"/>
      <c r="F186" s="249"/>
      <c r="G186" s="249"/>
      <c r="H186" s="249"/>
      <c r="I186" s="249"/>
      <c r="J186" s="249"/>
      <c r="K186" s="249"/>
      <c r="L186" s="249"/>
      <c r="M186" s="249"/>
      <c r="N186" s="248"/>
      <c r="O186" s="248"/>
      <c r="P186" s="248"/>
      <c r="Q186" s="248"/>
      <c r="R186" s="248"/>
      <c r="S186" s="248"/>
      <c r="T186" s="248"/>
      <c r="U186" s="248"/>
      <c r="V186" s="248"/>
      <c r="W186" s="248"/>
    </row>
    <row r="187" spans="1:23">
      <c r="A187" s="249"/>
      <c r="B187" s="249"/>
      <c r="C187" s="249"/>
      <c r="D187" s="249"/>
      <c r="E187" s="249"/>
      <c r="F187" s="249"/>
      <c r="G187" s="249"/>
      <c r="H187" s="249"/>
      <c r="I187" s="249"/>
      <c r="J187" s="249"/>
      <c r="K187" s="249"/>
      <c r="L187" s="249"/>
      <c r="M187" s="249"/>
      <c r="N187" s="248"/>
      <c r="O187" s="248"/>
      <c r="P187" s="248"/>
      <c r="Q187" s="248"/>
      <c r="R187" s="248"/>
      <c r="S187" s="248"/>
      <c r="T187" s="248"/>
      <c r="U187" s="248"/>
      <c r="V187" s="248"/>
      <c r="W187" s="248"/>
    </row>
    <row r="188" spans="1:23">
      <c r="A188" s="249"/>
      <c r="B188" s="249"/>
      <c r="C188" s="249"/>
      <c r="D188" s="249"/>
      <c r="E188" s="249"/>
      <c r="F188" s="249"/>
      <c r="G188" s="249"/>
      <c r="H188" s="249"/>
      <c r="I188" s="249"/>
      <c r="J188" s="249"/>
      <c r="K188" s="249"/>
      <c r="L188" s="249"/>
      <c r="M188" s="249"/>
      <c r="N188" s="248"/>
      <c r="O188" s="248"/>
      <c r="P188" s="248"/>
      <c r="Q188" s="248"/>
      <c r="R188" s="248"/>
      <c r="S188" s="248"/>
      <c r="T188" s="248"/>
      <c r="U188" s="248"/>
      <c r="V188" s="248"/>
      <c r="W188" s="248"/>
    </row>
    <row r="189" spans="1:23">
      <c r="A189" s="249"/>
      <c r="B189" s="249"/>
      <c r="C189" s="249"/>
      <c r="D189" s="249"/>
      <c r="E189" s="249"/>
      <c r="F189" s="249"/>
      <c r="G189" s="249"/>
      <c r="H189" s="249"/>
      <c r="I189" s="249"/>
      <c r="J189" s="249"/>
      <c r="K189" s="249"/>
      <c r="L189" s="249"/>
      <c r="M189" s="249"/>
      <c r="N189" s="248"/>
      <c r="O189" s="248"/>
      <c r="P189" s="248"/>
      <c r="Q189" s="248"/>
      <c r="R189" s="248"/>
      <c r="S189" s="248"/>
      <c r="T189" s="248"/>
      <c r="U189" s="248"/>
      <c r="V189" s="248"/>
      <c r="W189" s="248"/>
    </row>
    <row r="190" spans="1:23">
      <c r="A190" s="249"/>
      <c r="B190" s="249"/>
      <c r="C190" s="249"/>
      <c r="D190" s="249"/>
      <c r="E190" s="249"/>
      <c r="F190" s="249"/>
      <c r="G190" s="249"/>
      <c r="H190" s="249"/>
      <c r="I190" s="249"/>
      <c r="J190" s="249"/>
      <c r="K190" s="249"/>
      <c r="L190" s="249"/>
      <c r="M190" s="249"/>
      <c r="N190" s="248"/>
      <c r="O190" s="248"/>
      <c r="P190" s="248"/>
      <c r="Q190" s="248"/>
      <c r="R190" s="248"/>
      <c r="S190" s="248"/>
      <c r="T190" s="248"/>
      <c r="U190" s="248"/>
      <c r="V190" s="248"/>
      <c r="W190" s="248"/>
    </row>
    <row r="191" spans="1:23">
      <c r="A191" s="249"/>
      <c r="B191" s="249"/>
      <c r="C191" s="249"/>
      <c r="D191" s="249"/>
      <c r="E191" s="249"/>
      <c r="F191" s="249"/>
      <c r="G191" s="249"/>
      <c r="H191" s="249"/>
      <c r="I191" s="249"/>
      <c r="J191" s="249"/>
      <c r="K191" s="249"/>
      <c r="L191" s="249"/>
      <c r="M191" s="249"/>
      <c r="N191" s="248"/>
      <c r="O191" s="248"/>
      <c r="P191" s="248"/>
      <c r="Q191" s="248"/>
      <c r="R191" s="248"/>
      <c r="S191" s="248"/>
      <c r="T191" s="248"/>
      <c r="U191" s="248"/>
      <c r="V191" s="248"/>
      <c r="W191" s="248"/>
    </row>
    <row r="192" spans="1:23">
      <c r="A192" s="249"/>
      <c r="B192" s="249"/>
      <c r="C192" s="249"/>
      <c r="D192" s="249"/>
      <c r="E192" s="249"/>
      <c r="F192" s="249"/>
      <c r="G192" s="249"/>
      <c r="H192" s="249"/>
      <c r="I192" s="249"/>
      <c r="J192" s="249"/>
      <c r="K192" s="249"/>
      <c r="L192" s="249"/>
      <c r="M192" s="249"/>
      <c r="N192" s="248"/>
      <c r="O192" s="248"/>
      <c r="P192" s="248"/>
      <c r="Q192" s="248"/>
      <c r="R192" s="248"/>
      <c r="S192" s="248"/>
      <c r="T192" s="248"/>
      <c r="U192" s="248"/>
      <c r="V192" s="248"/>
      <c r="W192" s="248"/>
    </row>
    <row r="193" spans="1:23">
      <c r="A193" s="249"/>
      <c r="B193" s="249"/>
      <c r="C193" s="249"/>
      <c r="D193" s="249"/>
      <c r="E193" s="249"/>
      <c r="F193" s="249"/>
      <c r="G193" s="249"/>
      <c r="H193" s="249"/>
      <c r="I193" s="249"/>
      <c r="J193" s="249"/>
      <c r="K193" s="249"/>
      <c r="L193" s="249"/>
      <c r="M193" s="249"/>
      <c r="N193" s="248"/>
      <c r="O193" s="248"/>
      <c r="P193" s="248"/>
      <c r="Q193" s="248"/>
      <c r="R193" s="248"/>
      <c r="S193" s="248"/>
      <c r="T193" s="248"/>
      <c r="U193" s="248"/>
      <c r="V193" s="248"/>
      <c r="W193" s="248"/>
    </row>
  </sheetData>
  <sheetProtection algorithmName="SHA-512" hashValue="0jXyEAqglIEZ12OVXHvTX+4Yyl9gN/sH7i1UgMHO5adcaVv/1tMcgrYhoMQGX+k3yN61RLQddT5yLFcPOxNvXg==" saltValue="+GKkUU56hAVRwyDuceJf/g==" spinCount="100000" sheet="1" formatCells="0" formatColumns="0" formatRows="0" insertColumns="0" insertRows="0" insertHyperlinks="0" deleteColumns="0" deleteRows="0" sort="0" autoFilter="0" pivotTables="0"/>
  <sortState xmlns:xlrd2="http://schemas.microsoft.com/office/spreadsheetml/2017/richdata2" ref="E43:H61">
    <sortCondition ref="H43:H61"/>
  </sortState>
  <mergeCells count="26">
    <mergeCell ref="J40:M41"/>
    <mergeCell ref="E40:H41"/>
    <mergeCell ref="A1:A4"/>
    <mergeCell ref="A40:C41"/>
    <mergeCell ref="A14:G14"/>
    <mergeCell ref="M1:M4"/>
    <mergeCell ref="K1:L4"/>
    <mergeCell ref="C1:J4"/>
    <mergeCell ref="A56:B56"/>
    <mergeCell ref="A57:B57"/>
    <mergeCell ref="A58:B58"/>
    <mergeCell ref="A64:C66"/>
    <mergeCell ref="A52:C53"/>
    <mergeCell ref="A60:B60"/>
    <mergeCell ref="A59:B59"/>
    <mergeCell ref="A61:B61"/>
    <mergeCell ref="A42:B42"/>
    <mergeCell ref="A54:B54"/>
    <mergeCell ref="A55:B55"/>
    <mergeCell ref="A43:B43"/>
    <mergeCell ref="A44:B44"/>
    <mergeCell ref="A45:B45"/>
    <mergeCell ref="A46:B46"/>
    <mergeCell ref="A47:B47"/>
    <mergeCell ref="A49:B49"/>
    <mergeCell ref="A48:B48"/>
  </mergeCells>
  <pageMargins left="0.56999999999999995" right="0.17" top="0.44" bottom="0.77" header="0.32" footer="0.66"/>
  <pageSetup paperSize="5" scale="1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720D2-8B97-4FA7-A840-939F0086406B}">
  <sheetPr codeName="Sheet6"/>
  <dimension ref="A1:Q154"/>
  <sheetViews>
    <sheetView workbookViewId="0">
      <selection activeCell="C34" sqref="C34"/>
    </sheetView>
  </sheetViews>
  <sheetFormatPr defaultRowHeight="12.75"/>
  <cols>
    <col min="1" max="1" width="29.42578125" bestFit="1" customWidth="1"/>
    <col min="2" max="2" width="19.5703125" style="7" bestFit="1" customWidth="1"/>
    <col min="3" max="3" width="16.5703125" style="7" bestFit="1" customWidth="1"/>
    <col min="4" max="4" width="29.28515625" style="7" bestFit="1" customWidth="1"/>
    <col min="5" max="5" width="16" style="7" bestFit="1" customWidth="1"/>
    <col min="6" max="6" width="16.28515625" style="7" bestFit="1" customWidth="1"/>
    <col min="7" max="7" width="24.5703125" style="7" bestFit="1" customWidth="1"/>
    <col min="8" max="8" width="16.28515625" bestFit="1" customWidth="1"/>
    <col min="9" max="9" width="25.28515625" bestFit="1" customWidth="1"/>
    <col min="10" max="10" width="25.42578125" bestFit="1" customWidth="1"/>
    <col min="11" max="11" width="9.140625" bestFit="1" customWidth="1"/>
    <col min="12" max="12" width="7.42578125" style="157" bestFit="1" customWidth="1"/>
    <col min="13" max="13" width="25.28515625" bestFit="1" customWidth="1"/>
    <col min="14" max="14" width="14" bestFit="1" customWidth="1"/>
    <col min="15" max="15" width="13.5703125" style="156" bestFit="1" customWidth="1"/>
    <col min="16" max="17" width="15.5703125" bestFit="1" customWidth="1"/>
    <col min="18" max="25" width="8" bestFit="1" customWidth="1"/>
    <col min="26" max="39" width="9" bestFit="1" customWidth="1"/>
  </cols>
  <sheetData>
    <row r="1" spans="1:15" s="28" customFormat="1" ht="22.5">
      <c r="A1" s="167" t="s">
        <v>23</v>
      </c>
      <c r="B1" s="168" t="s">
        <v>0</v>
      </c>
      <c r="C1" s="168" t="s">
        <v>338</v>
      </c>
      <c r="D1" s="168" t="s">
        <v>1</v>
      </c>
      <c r="E1" s="168" t="s">
        <v>2</v>
      </c>
      <c r="F1" s="168" t="s">
        <v>3</v>
      </c>
      <c r="G1" s="168" t="s">
        <v>4</v>
      </c>
      <c r="H1" s="169"/>
      <c r="I1" s="169"/>
      <c r="J1" s="169"/>
      <c r="K1" s="169"/>
      <c r="L1" s="170"/>
      <c r="M1" s="169"/>
      <c r="N1" s="169"/>
      <c r="O1" s="171"/>
    </row>
    <row r="2" spans="1:15" ht="13.5" thickBot="1">
      <c r="A2" s="172">
        <v>45375</v>
      </c>
      <c r="B2" s="173">
        <v>147035725.61499929</v>
      </c>
      <c r="C2" s="173">
        <v>0</v>
      </c>
      <c r="D2" s="173">
        <v>0</v>
      </c>
      <c r="E2" s="173">
        <v>0</v>
      </c>
      <c r="F2" s="173">
        <v>0</v>
      </c>
      <c r="G2" s="174">
        <v>147035725.61499929</v>
      </c>
      <c r="J2" s="175"/>
      <c r="O2" s="176"/>
    </row>
    <row r="3" spans="1:15" ht="13.5" thickBot="1">
      <c r="A3" s="172">
        <v>45376</v>
      </c>
      <c r="B3" s="173">
        <v>147035725.61499929</v>
      </c>
      <c r="C3" s="173">
        <v>0</v>
      </c>
      <c r="D3" s="173">
        <v>0</v>
      </c>
      <c r="E3" s="173">
        <v>0</v>
      </c>
      <c r="F3" s="173">
        <v>0</v>
      </c>
      <c r="G3" s="174">
        <v>147035725.61499929</v>
      </c>
      <c r="H3" s="239" t="s">
        <v>23</v>
      </c>
      <c r="I3" s="217" t="s">
        <v>1868</v>
      </c>
      <c r="L3"/>
      <c r="M3" s="176"/>
      <c r="O3" s="176"/>
    </row>
    <row r="4" spans="1:15" ht="13.5" thickBot="1">
      <c r="A4" s="172">
        <v>45377</v>
      </c>
      <c r="B4" s="173">
        <v>147035725.61499929</v>
      </c>
      <c r="C4" s="173">
        <v>-4666154.4399999995</v>
      </c>
      <c r="D4" s="173">
        <v>1610705.12</v>
      </c>
      <c r="E4" s="173">
        <v>33153361.370000008</v>
      </c>
      <c r="F4" s="173">
        <v>-16714658.66</v>
      </c>
      <c r="G4" s="174">
        <v>160418979.00499931</v>
      </c>
      <c r="H4" s="240">
        <v>45375</v>
      </c>
      <c r="I4" s="213">
        <v>147035725.61499929</v>
      </c>
      <c r="L4" s="216" t="s">
        <v>23</v>
      </c>
      <c r="M4" s="218" t="s">
        <v>1868</v>
      </c>
      <c r="O4" s="176"/>
    </row>
    <row r="5" spans="1:15" ht="13.5" thickBot="1">
      <c r="A5" s="172">
        <v>45378</v>
      </c>
      <c r="B5" s="173">
        <v>160418979.00499931</v>
      </c>
      <c r="C5" s="173">
        <v>-16719763.309999997</v>
      </c>
      <c r="D5" s="173">
        <v>14925011.479999999</v>
      </c>
      <c r="E5" s="173">
        <v>2746237.8900000006</v>
      </c>
      <c r="F5" s="173">
        <v>-1506915.5</v>
      </c>
      <c r="G5" s="174">
        <v>159863549.56499928</v>
      </c>
      <c r="H5" s="240">
        <v>45376</v>
      </c>
      <c r="I5" s="214">
        <v>147035725.61499929</v>
      </c>
      <c r="L5" s="222">
        <v>45404</v>
      </c>
      <c r="M5" s="218">
        <v>152131957.86499923</v>
      </c>
      <c r="O5" s="176"/>
    </row>
    <row r="6" spans="1:15">
      <c r="A6" s="172">
        <v>45379</v>
      </c>
      <c r="B6" s="173">
        <v>159863549.56499928</v>
      </c>
      <c r="C6" s="173">
        <v>-11733905.669999992</v>
      </c>
      <c r="D6" s="173">
        <v>6232862.2899999991</v>
      </c>
      <c r="E6" s="173">
        <v>20003875.220000003</v>
      </c>
      <c r="F6" s="173">
        <v>-9476654.4600000009</v>
      </c>
      <c r="G6" s="174">
        <v>164889726.94499928</v>
      </c>
      <c r="H6" s="240">
        <v>45377</v>
      </c>
      <c r="I6" s="214">
        <v>160418979.00499931</v>
      </c>
      <c r="L6"/>
      <c r="O6" s="176"/>
    </row>
    <row r="7" spans="1:15">
      <c r="A7" s="172">
        <v>45380</v>
      </c>
      <c r="B7" s="173">
        <v>164889726.94499928</v>
      </c>
      <c r="C7" s="173">
        <v>-2780035.4600000004</v>
      </c>
      <c r="D7" s="173">
        <v>16378999.819999998</v>
      </c>
      <c r="E7" s="173">
        <v>730400.37999999989</v>
      </c>
      <c r="F7" s="173">
        <v>-66318179.950000003</v>
      </c>
      <c r="G7" s="174">
        <v>112900911.73499925</v>
      </c>
      <c r="H7" s="240">
        <v>45378</v>
      </c>
      <c r="I7" s="214">
        <v>159863549.56499928</v>
      </c>
      <c r="L7"/>
      <c r="O7" s="176"/>
    </row>
    <row r="8" spans="1:15">
      <c r="A8" s="172">
        <v>45381</v>
      </c>
      <c r="B8" s="173">
        <v>112900911.73499925</v>
      </c>
      <c r="C8" s="173">
        <v>-5430343.6299999999</v>
      </c>
      <c r="D8" s="173">
        <v>6221701.21</v>
      </c>
      <c r="E8" s="173">
        <v>59294637.829999998</v>
      </c>
      <c r="F8" s="173">
        <v>-1504159.03</v>
      </c>
      <c r="G8" s="174">
        <v>171482748.11499926</v>
      </c>
      <c r="H8" s="240">
        <v>45379</v>
      </c>
      <c r="I8" s="214">
        <v>164889726.94499928</v>
      </c>
      <c r="L8"/>
      <c r="O8" s="176"/>
    </row>
    <row r="9" spans="1:15">
      <c r="A9" s="172">
        <v>45382</v>
      </c>
      <c r="B9" s="173">
        <v>171482748.11499926</v>
      </c>
      <c r="C9" s="173">
        <v>0</v>
      </c>
      <c r="D9" s="173">
        <v>0</v>
      </c>
      <c r="E9" s="173">
        <v>0</v>
      </c>
      <c r="F9" s="173">
        <v>0</v>
      </c>
      <c r="G9" s="174">
        <v>171482748.11499926</v>
      </c>
      <c r="H9" s="240">
        <v>45380</v>
      </c>
      <c r="I9" s="214">
        <v>112900911.73499925</v>
      </c>
      <c r="L9"/>
      <c r="O9" s="176"/>
    </row>
    <row r="10" spans="1:15">
      <c r="A10" s="172">
        <v>45383</v>
      </c>
      <c r="B10" s="173">
        <v>171482748.11499926</v>
      </c>
      <c r="C10" s="173">
        <v>0</v>
      </c>
      <c r="D10" s="173">
        <v>0</v>
      </c>
      <c r="E10" s="173">
        <v>0</v>
      </c>
      <c r="F10" s="173">
        <v>0</v>
      </c>
      <c r="G10" s="174">
        <v>171482748.11499926</v>
      </c>
      <c r="H10" s="240">
        <v>45381</v>
      </c>
      <c r="I10" s="214">
        <v>171482748.11499926</v>
      </c>
      <c r="L10"/>
      <c r="O10" s="176"/>
    </row>
    <row r="11" spans="1:15">
      <c r="A11" s="172">
        <v>45384</v>
      </c>
      <c r="B11" s="173">
        <v>171482748.11499926</v>
      </c>
      <c r="C11" s="173">
        <v>-4106842.99</v>
      </c>
      <c r="D11" s="173">
        <v>2694484.31</v>
      </c>
      <c r="E11" s="173">
        <v>1342902.3600000003</v>
      </c>
      <c r="F11" s="173">
        <v>-864098.75</v>
      </c>
      <c r="G11" s="174">
        <v>170549193.04499927</v>
      </c>
      <c r="H11" s="240">
        <v>45382</v>
      </c>
      <c r="I11" s="214">
        <v>171482748.11499926</v>
      </c>
      <c r="L11"/>
      <c r="O11" s="176"/>
    </row>
    <row r="12" spans="1:15">
      <c r="A12" s="172">
        <v>45385</v>
      </c>
      <c r="B12" s="173">
        <v>170549193.04499927</v>
      </c>
      <c r="C12" s="173">
        <v>-4173812.8600000013</v>
      </c>
      <c r="D12" s="173">
        <v>1837533.64</v>
      </c>
      <c r="E12" s="173">
        <v>77967100.5</v>
      </c>
      <c r="F12" s="173">
        <v>-1246397.68</v>
      </c>
      <c r="G12" s="174">
        <v>244933616.64499924</v>
      </c>
      <c r="H12" s="240">
        <v>45383</v>
      </c>
      <c r="I12" s="214">
        <v>171482748.11499926</v>
      </c>
      <c r="L12"/>
      <c r="O12" s="176"/>
    </row>
    <row r="13" spans="1:15">
      <c r="A13" s="172">
        <v>45386</v>
      </c>
      <c r="B13" s="173">
        <v>244933616.64499924</v>
      </c>
      <c r="C13" s="173">
        <v>-63154573.93999999</v>
      </c>
      <c r="D13" s="173">
        <v>8869915.9800000004</v>
      </c>
      <c r="E13" s="173">
        <v>475905.32999999996</v>
      </c>
      <c r="F13" s="173">
        <v>-38312967.18</v>
      </c>
      <c r="G13" s="174">
        <v>152811896.83499923</v>
      </c>
      <c r="H13" s="240">
        <v>45384</v>
      </c>
      <c r="I13" s="214">
        <v>170549193.04499927</v>
      </c>
      <c r="L13"/>
      <c r="O13" s="176"/>
    </row>
    <row r="14" spans="1:15">
      <c r="A14" s="172">
        <v>45387</v>
      </c>
      <c r="B14" s="173">
        <v>152811896.83499923</v>
      </c>
      <c r="C14" s="173">
        <v>-9729623.5799999963</v>
      </c>
      <c r="D14" s="173">
        <v>2531617.0700000003</v>
      </c>
      <c r="E14" s="173">
        <v>36817247.099999987</v>
      </c>
      <c r="F14" s="173">
        <v>-3804994.64</v>
      </c>
      <c r="G14" s="174">
        <v>178626142.78499925</v>
      </c>
      <c r="H14" s="240">
        <v>45385</v>
      </c>
      <c r="I14" s="214">
        <v>244933616.64499924</v>
      </c>
      <c r="L14"/>
      <c r="O14" s="176"/>
    </row>
    <row r="15" spans="1:15">
      <c r="A15" s="172">
        <v>45388</v>
      </c>
      <c r="B15" s="173">
        <v>178626142.78499925</v>
      </c>
      <c r="C15" s="173">
        <v>-62602.27</v>
      </c>
      <c r="D15" s="173">
        <v>294595.83</v>
      </c>
      <c r="E15" s="173">
        <v>0</v>
      </c>
      <c r="F15" s="173">
        <v>0</v>
      </c>
      <c r="G15" s="174">
        <v>178858136.34499925</v>
      </c>
      <c r="H15" s="240">
        <v>45386</v>
      </c>
      <c r="I15" s="214">
        <v>152811896.83499923</v>
      </c>
      <c r="L15"/>
      <c r="O15" s="176"/>
    </row>
    <row r="16" spans="1:15">
      <c r="A16" s="172">
        <v>45389</v>
      </c>
      <c r="B16" s="173">
        <v>178858136.34499925</v>
      </c>
      <c r="C16" s="173">
        <v>0</v>
      </c>
      <c r="D16" s="173">
        <v>0</v>
      </c>
      <c r="E16" s="173">
        <v>0</v>
      </c>
      <c r="F16" s="173">
        <v>0</v>
      </c>
      <c r="G16" s="174">
        <v>178858136.34499925</v>
      </c>
      <c r="H16" s="240">
        <v>45387</v>
      </c>
      <c r="I16" s="214">
        <v>178626142.78499925</v>
      </c>
      <c r="L16"/>
      <c r="O16" s="176"/>
    </row>
    <row r="17" spans="1:15">
      <c r="A17" s="172">
        <v>45390</v>
      </c>
      <c r="B17" s="173">
        <v>178858136.34499925</v>
      </c>
      <c r="C17" s="173">
        <v>0</v>
      </c>
      <c r="D17" s="173">
        <v>0</v>
      </c>
      <c r="E17" s="173">
        <v>0</v>
      </c>
      <c r="F17" s="173">
        <v>0</v>
      </c>
      <c r="G17" s="174">
        <v>178858136.34499925</v>
      </c>
      <c r="H17" s="240">
        <v>45388</v>
      </c>
      <c r="I17" s="214">
        <v>178858136.34499925</v>
      </c>
      <c r="L17"/>
      <c r="O17" s="176"/>
    </row>
    <row r="18" spans="1:15">
      <c r="A18" s="172">
        <v>45391</v>
      </c>
      <c r="B18" s="173">
        <v>178858136.34499925</v>
      </c>
      <c r="C18" s="173">
        <v>-3906691.189999999</v>
      </c>
      <c r="D18" s="173">
        <v>842850.14</v>
      </c>
      <c r="E18" s="173">
        <v>250341.22999999998</v>
      </c>
      <c r="F18" s="173">
        <v>-15777615.34</v>
      </c>
      <c r="G18" s="174">
        <v>160267021.18499923</v>
      </c>
      <c r="H18" s="240">
        <v>45389</v>
      </c>
      <c r="I18" s="214">
        <v>178858136.34499925</v>
      </c>
      <c r="L18"/>
      <c r="O18" s="176"/>
    </row>
    <row r="19" spans="1:15">
      <c r="A19" s="172">
        <v>45392</v>
      </c>
      <c r="B19" s="173">
        <v>160267021.18499923</v>
      </c>
      <c r="C19" s="173">
        <v>-2177263.9099999997</v>
      </c>
      <c r="D19" s="173">
        <v>886796.1</v>
      </c>
      <c r="E19" s="173">
        <v>115403.13</v>
      </c>
      <c r="F19" s="173">
        <v>-527834.09000000008</v>
      </c>
      <c r="G19" s="174">
        <v>158564122.41499922</v>
      </c>
      <c r="H19" s="240">
        <v>45390</v>
      </c>
      <c r="I19" s="214">
        <v>178858136.34499925</v>
      </c>
      <c r="L19"/>
      <c r="O19" s="176"/>
    </row>
    <row r="20" spans="1:15">
      <c r="A20" s="172">
        <v>45393</v>
      </c>
      <c r="B20" s="173">
        <v>158564122.41499922</v>
      </c>
      <c r="C20" s="173">
        <v>-12222040.600000005</v>
      </c>
      <c r="D20" s="173">
        <v>1201249.3999999997</v>
      </c>
      <c r="E20" s="173">
        <v>11640</v>
      </c>
      <c r="F20" s="173">
        <v>-474191.1</v>
      </c>
      <c r="G20" s="174">
        <v>147080780.11499923</v>
      </c>
      <c r="H20" s="240">
        <v>45391</v>
      </c>
      <c r="I20" s="214">
        <v>160267021.18499923</v>
      </c>
      <c r="L20"/>
      <c r="O20" s="176"/>
    </row>
    <row r="21" spans="1:15">
      <c r="A21" s="172">
        <v>45394</v>
      </c>
      <c r="B21" s="173">
        <v>147080780.11499923</v>
      </c>
      <c r="C21" s="173">
        <v>-2335811.2700000005</v>
      </c>
      <c r="D21" s="173">
        <v>1306431.8899999999</v>
      </c>
      <c r="E21" s="173">
        <v>57409819</v>
      </c>
      <c r="F21" s="173">
        <v>-100542293.16</v>
      </c>
      <c r="G21" s="174">
        <v>102918926.57499921</v>
      </c>
      <c r="H21" s="240">
        <v>45392</v>
      </c>
      <c r="I21" s="214">
        <v>158564122.41499922</v>
      </c>
      <c r="L21"/>
      <c r="O21" s="176"/>
    </row>
    <row r="22" spans="1:15">
      <c r="A22" s="172">
        <v>45395</v>
      </c>
      <c r="B22" s="173">
        <v>102918926.57499921</v>
      </c>
      <c r="C22" s="173">
        <v>-9786574.4399999995</v>
      </c>
      <c r="D22" s="173">
        <v>948116.48999999987</v>
      </c>
      <c r="E22" s="173">
        <v>776354.09000000008</v>
      </c>
      <c r="F22" s="173">
        <v>-864917.71</v>
      </c>
      <c r="G22" s="174">
        <v>93991905.00499922</v>
      </c>
      <c r="H22" s="240">
        <v>45393</v>
      </c>
      <c r="I22" s="214">
        <v>147080780.11499923</v>
      </c>
      <c r="L22"/>
      <c r="O22" s="176"/>
    </row>
    <row r="23" spans="1:15">
      <c r="A23" s="172">
        <v>45396</v>
      </c>
      <c r="B23" s="173">
        <v>93991905.00499922</v>
      </c>
      <c r="C23" s="173">
        <v>0</v>
      </c>
      <c r="D23" s="173">
        <v>0</v>
      </c>
      <c r="E23" s="173">
        <v>0</v>
      </c>
      <c r="F23" s="173">
        <v>0</v>
      </c>
      <c r="G23" s="174">
        <v>93991905.00499922</v>
      </c>
      <c r="H23" s="240">
        <v>45394</v>
      </c>
      <c r="I23" s="214">
        <v>102918926.57499921</v>
      </c>
      <c r="L23"/>
      <c r="O23" s="176"/>
    </row>
    <row r="24" spans="1:15">
      <c r="A24" s="172">
        <v>45397</v>
      </c>
      <c r="B24" s="173">
        <v>93991905.00499922</v>
      </c>
      <c r="C24" s="173">
        <v>0</v>
      </c>
      <c r="D24" s="173">
        <v>0</v>
      </c>
      <c r="E24" s="173">
        <v>0</v>
      </c>
      <c r="F24" s="173">
        <v>0</v>
      </c>
      <c r="G24" s="174">
        <v>93991905.00499922</v>
      </c>
      <c r="H24" s="240">
        <v>45395</v>
      </c>
      <c r="I24" s="214">
        <v>93991905.00499922</v>
      </c>
      <c r="L24"/>
      <c r="O24" s="176"/>
    </row>
    <row r="25" spans="1:15">
      <c r="A25" s="172">
        <v>45398</v>
      </c>
      <c r="B25" s="173">
        <v>93991905.00499922</v>
      </c>
      <c r="C25" s="173">
        <v>-3393718.2899999996</v>
      </c>
      <c r="D25" s="173">
        <v>26021366.279999997</v>
      </c>
      <c r="E25" s="173">
        <v>493863.74999999994</v>
      </c>
      <c r="F25" s="173">
        <v>-3632982.7199999997</v>
      </c>
      <c r="G25" s="174">
        <v>113480434.02499922</v>
      </c>
      <c r="H25" s="240">
        <v>45396</v>
      </c>
      <c r="I25" s="214">
        <v>93991905.00499922</v>
      </c>
      <c r="L25"/>
      <c r="O25" s="176"/>
    </row>
    <row r="26" spans="1:15">
      <c r="A26" s="172">
        <v>45399</v>
      </c>
      <c r="B26" s="173">
        <v>113480434.02499922</v>
      </c>
      <c r="C26" s="173">
        <v>-3301154.28</v>
      </c>
      <c r="D26" s="173">
        <v>1531836.7799999998</v>
      </c>
      <c r="E26" s="173">
        <v>17100204.509999998</v>
      </c>
      <c r="F26" s="173">
        <v>-1803788.47</v>
      </c>
      <c r="G26" s="174">
        <v>127007532.56499922</v>
      </c>
      <c r="H26" s="240">
        <v>45397</v>
      </c>
      <c r="I26" s="214">
        <v>93991905.00499922</v>
      </c>
      <c r="L26"/>
      <c r="O26" s="176"/>
    </row>
    <row r="27" spans="1:15">
      <c r="A27" s="172">
        <v>45400</v>
      </c>
      <c r="B27" s="173">
        <v>127007532.56499922</v>
      </c>
      <c r="C27" s="173">
        <v>-2318368.8400000003</v>
      </c>
      <c r="D27" s="173">
        <v>1202269.03</v>
      </c>
      <c r="E27" s="173">
        <v>5377943.2600000007</v>
      </c>
      <c r="F27" s="173">
        <v>-513897.24000000005</v>
      </c>
      <c r="G27" s="174">
        <v>130755478.77499923</v>
      </c>
      <c r="H27" s="240">
        <v>45398</v>
      </c>
      <c r="I27" s="214">
        <v>113480434.02499922</v>
      </c>
      <c r="L27"/>
      <c r="O27" s="176"/>
    </row>
    <row r="28" spans="1:15">
      <c r="A28" s="172">
        <v>45401</v>
      </c>
      <c r="B28" s="173">
        <v>130755478.77499923</v>
      </c>
      <c r="C28" s="173">
        <v>-2305976.3299999996</v>
      </c>
      <c r="D28" s="173">
        <v>8232076.5700000003</v>
      </c>
      <c r="E28" s="173">
        <v>26906250.760000002</v>
      </c>
      <c r="F28" s="173">
        <v>-516716.94999999995</v>
      </c>
      <c r="G28" s="174">
        <v>163071112.82499924</v>
      </c>
      <c r="H28" s="240">
        <v>45399</v>
      </c>
      <c r="I28" s="214">
        <v>127007532.56499922</v>
      </c>
      <c r="L28"/>
      <c r="O28" s="176"/>
    </row>
    <row r="29" spans="1:15">
      <c r="A29" s="172">
        <v>45402</v>
      </c>
      <c r="B29" s="173">
        <v>163071112.82499924</v>
      </c>
      <c r="C29" s="173">
        <v>-2777534.8299999996</v>
      </c>
      <c r="D29" s="173">
        <v>527448.82999999984</v>
      </c>
      <c r="E29" s="173">
        <v>9266.409999999998</v>
      </c>
      <c r="F29" s="173">
        <v>-8698335.370000001</v>
      </c>
      <c r="G29" s="174">
        <v>152131957.86499923</v>
      </c>
      <c r="H29" s="240">
        <v>45400</v>
      </c>
      <c r="I29" s="214">
        <v>130755478.77499923</v>
      </c>
      <c r="L29"/>
      <c r="O29" s="176"/>
    </row>
    <row r="30" spans="1:15">
      <c r="A30" s="172">
        <v>45403</v>
      </c>
      <c r="B30" s="173">
        <v>152131957.86499923</v>
      </c>
      <c r="C30" s="173">
        <v>0</v>
      </c>
      <c r="D30" s="173">
        <v>0</v>
      </c>
      <c r="E30" s="173">
        <v>0</v>
      </c>
      <c r="F30" s="173">
        <v>0</v>
      </c>
      <c r="G30" s="174">
        <v>152131957.86499923</v>
      </c>
      <c r="H30" s="240">
        <v>45401</v>
      </c>
      <c r="I30" s="214">
        <v>163071112.82499924</v>
      </c>
      <c r="L30"/>
      <c r="O30" s="176"/>
    </row>
    <row r="31" spans="1:15">
      <c r="A31" s="172">
        <v>45404</v>
      </c>
      <c r="B31" s="173">
        <v>152131957.86499923</v>
      </c>
      <c r="C31" s="173">
        <v>0</v>
      </c>
      <c r="D31" s="173">
        <v>0</v>
      </c>
      <c r="E31" s="173">
        <v>0</v>
      </c>
      <c r="F31" s="173">
        <v>0</v>
      </c>
      <c r="G31" s="174">
        <v>152131957.86499923</v>
      </c>
      <c r="H31" s="240">
        <v>45402</v>
      </c>
      <c r="I31" s="214">
        <v>152131957.86499923</v>
      </c>
      <c r="L31"/>
      <c r="O31" s="176"/>
    </row>
    <row r="32" spans="1:15">
      <c r="A32" s="30"/>
      <c r="B32" s="31"/>
      <c r="C32" s="32"/>
      <c r="D32" s="32"/>
      <c r="E32" s="32"/>
      <c r="F32" s="32"/>
      <c r="G32" s="39"/>
      <c r="H32" s="240">
        <v>45403</v>
      </c>
      <c r="I32" s="214">
        <v>152131957.86499923</v>
      </c>
      <c r="L32"/>
      <c r="O32" s="176"/>
    </row>
    <row r="33" spans="1:17" ht="13.5" thickBot="1">
      <c r="H33" s="222">
        <v>45404</v>
      </c>
      <c r="I33" s="215">
        <v>152131957.86499923</v>
      </c>
      <c r="L33"/>
      <c r="O33" s="176"/>
    </row>
    <row r="34" spans="1:17">
      <c r="L34"/>
      <c r="O34" s="176"/>
    </row>
    <row r="35" spans="1:17">
      <c r="O35" s="176"/>
    </row>
    <row r="36" spans="1:17">
      <c r="A36" s="172"/>
      <c r="B36" s="173"/>
      <c r="C36" s="173"/>
      <c r="D36" s="173"/>
      <c r="E36" s="173"/>
      <c r="F36" s="173"/>
      <c r="G36" s="174"/>
      <c r="O36" s="176"/>
    </row>
    <row r="37" spans="1:17" ht="13.5" thickBot="1">
      <c r="A37" s="178"/>
      <c r="B37" s="179"/>
      <c r="C37" s="179"/>
      <c r="D37" s="179"/>
      <c r="E37" s="179"/>
      <c r="F37" s="179"/>
      <c r="G37" s="179"/>
      <c r="H37" s="180"/>
      <c r="I37" s="180"/>
      <c r="J37" s="180"/>
      <c r="K37" s="180"/>
      <c r="L37" s="181"/>
      <c r="M37" s="180"/>
      <c r="N37" s="180"/>
      <c r="O37" s="182"/>
    </row>
    <row r="39" spans="1:17" ht="13.5" thickBot="1"/>
    <row r="40" spans="1:17" ht="16.5" customHeight="1" thickBot="1">
      <c r="A40" s="192" t="s">
        <v>1902</v>
      </c>
      <c r="B40" s="193"/>
      <c r="D40" s="155" t="s">
        <v>1922</v>
      </c>
      <c r="E40" s="223" t="s">
        <v>1924</v>
      </c>
      <c r="G40" s="365" t="s">
        <v>3093</v>
      </c>
      <c r="H40" s="368"/>
      <c r="I40" s="369"/>
    </row>
    <row r="41" spans="1:17" ht="13.5" customHeight="1" thickBot="1">
      <c r="A41" s="177" t="s">
        <v>1906</v>
      </c>
      <c r="B41" s="194" t="s">
        <v>192</v>
      </c>
      <c r="D41" s="191" t="s">
        <v>1903</v>
      </c>
      <c r="E41" s="224">
        <v>231140964.21000001</v>
      </c>
      <c r="G41" s="365" t="s">
        <v>3094</v>
      </c>
      <c r="H41" s="366" t="s">
        <v>3095</v>
      </c>
      <c r="I41" s="367" t="s">
        <v>192</v>
      </c>
      <c r="L41" s="392"/>
      <c r="M41" s="393"/>
      <c r="N41" s="393"/>
      <c r="O41" s="393"/>
      <c r="P41" s="393"/>
      <c r="Q41" s="23"/>
    </row>
    <row r="42" spans="1:17">
      <c r="A42" s="195" t="s">
        <v>1903</v>
      </c>
      <c r="B42" s="247">
        <v>231140964.21000001</v>
      </c>
      <c r="D42" s="191" t="s">
        <v>1894</v>
      </c>
      <c r="E42" s="224">
        <v>86926872.989999995</v>
      </c>
      <c r="F42"/>
      <c r="G42" s="371" t="s">
        <v>4203</v>
      </c>
      <c r="H42" s="370">
        <v>65035</v>
      </c>
      <c r="I42" s="413">
        <v>-54212922.460000001</v>
      </c>
      <c r="J42" s="7"/>
      <c r="K42" s="23"/>
      <c r="L42" s="7"/>
      <c r="M42" s="7"/>
      <c r="N42" s="7"/>
      <c r="O42" s="7"/>
      <c r="P42" s="7"/>
      <c r="Q42" s="7"/>
    </row>
    <row r="43" spans="1:17" ht="15" customHeight="1">
      <c r="A43" s="195" t="s">
        <v>1894</v>
      </c>
      <c r="B43" s="247">
        <v>86926872.989999995</v>
      </c>
      <c r="D43" s="191" t="s">
        <v>1879</v>
      </c>
      <c r="E43" s="224">
        <v>7302001.8600000003</v>
      </c>
      <c r="G43" s="371" t="s">
        <v>3473</v>
      </c>
      <c r="H43" s="370">
        <v>55010</v>
      </c>
      <c r="I43" s="413">
        <v>-19061347.129999999</v>
      </c>
      <c r="L43" s="7"/>
      <c r="M43" s="7"/>
      <c r="N43" s="7"/>
      <c r="O43" s="7"/>
      <c r="P43" s="7"/>
      <c r="Q43" s="7"/>
    </row>
    <row r="44" spans="1:17">
      <c r="A44" s="195" t="s">
        <v>2842</v>
      </c>
      <c r="B44" s="247">
        <v>121838143.48</v>
      </c>
      <c r="C44" s="147"/>
      <c r="D44" s="191" t="s">
        <v>2114</v>
      </c>
      <c r="E44" s="224">
        <v>1003017347.21</v>
      </c>
      <c r="G44" s="371" t="s">
        <v>4220</v>
      </c>
      <c r="H44" s="370">
        <v>65100</v>
      </c>
      <c r="I44" s="413">
        <v>-7778784.6499999994</v>
      </c>
      <c r="L44" s="7"/>
      <c r="M44" s="7"/>
      <c r="N44" s="7"/>
      <c r="O44" s="7"/>
      <c r="P44" s="7"/>
      <c r="Q44" s="7"/>
    </row>
    <row r="45" spans="1:17" ht="15.75" customHeight="1">
      <c r="A45" s="195" t="s">
        <v>2841</v>
      </c>
      <c r="B45" s="247">
        <v>-6856424.8850002298</v>
      </c>
      <c r="C45" s="186"/>
      <c r="D45" s="191" t="s">
        <v>1884</v>
      </c>
      <c r="E45" s="224">
        <v>395902662.45999998</v>
      </c>
      <c r="F45" s="219"/>
      <c r="G45" s="371" t="s">
        <v>4221</v>
      </c>
      <c r="H45" s="370">
        <v>65140</v>
      </c>
      <c r="I45" s="413">
        <v>-7688055.6299999999</v>
      </c>
      <c r="J45" s="219"/>
      <c r="L45" s="7"/>
      <c r="M45" s="7"/>
      <c r="N45" s="7"/>
      <c r="O45" s="7"/>
      <c r="P45" s="7"/>
      <c r="Q45" s="7"/>
    </row>
    <row r="46" spans="1:17">
      <c r="A46" s="195" t="s">
        <v>1879</v>
      </c>
      <c r="B46" s="247">
        <v>7302001.8600000003</v>
      </c>
      <c r="D46" s="191" t="s">
        <v>1895</v>
      </c>
      <c r="E46" s="224">
        <v>46997994.530000001</v>
      </c>
      <c r="F46"/>
      <c r="G46" s="371" t="s">
        <v>4170</v>
      </c>
      <c r="H46" s="370">
        <v>40090</v>
      </c>
      <c r="I46" s="413">
        <v>-6856424.8899999959</v>
      </c>
      <c r="J46" s="219"/>
      <c r="L46" s="7"/>
      <c r="M46" s="7"/>
      <c r="N46" s="7"/>
      <c r="O46" s="7"/>
      <c r="P46" s="7"/>
      <c r="Q46" s="7"/>
    </row>
    <row r="47" spans="1:17" ht="15.75">
      <c r="A47" s="196" t="s">
        <v>2114</v>
      </c>
      <c r="B47" s="247">
        <v>1003017347.21</v>
      </c>
      <c r="C47" s="186"/>
      <c r="D47" s="191" t="s">
        <v>1904</v>
      </c>
      <c r="E47" s="224">
        <v>249754489.75</v>
      </c>
      <c r="F47"/>
      <c r="G47" s="371" t="s">
        <v>3566</v>
      </c>
      <c r="H47" s="370">
        <v>30100</v>
      </c>
      <c r="I47" s="413">
        <v>-6691656.9599997131</v>
      </c>
      <c r="J47" s="219"/>
      <c r="L47" s="7"/>
      <c r="M47" s="7"/>
      <c r="N47" s="7"/>
      <c r="O47" s="7"/>
      <c r="P47" s="7"/>
      <c r="Q47" s="7"/>
    </row>
    <row r="48" spans="1:17" ht="15.75" customHeight="1">
      <c r="A48" s="196" t="s">
        <v>1884</v>
      </c>
      <c r="B48" s="247">
        <v>395902662.45999998</v>
      </c>
      <c r="C48" s="186"/>
      <c r="D48" s="191" t="s">
        <v>1905</v>
      </c>
      <c r="E48" s="224">
        <v>613687644.39999998</v>
      </c>
      <c r="F48"/>
      <c r="G48" s="371" t="s">
        <v>3475</v>
      </c>
      <c r="H48" s="370">
        <v>21450</v>
      </c>
      <c r="I48" s="413">
        <v>-5691867.2299999977</v>
      </c>
      <c r="J48" s="219"/>
      <c r="L48" s="7"/>
      <c r="M48" s="7"/>
      <c r="N48" s="7"/>
      <c r="O48" s="7"/>
      <c r="P48" s="7"/>
      <c r="Q48" s="7"/>
    </row>
    <row r="49" spans="1:17" ht="15.75" customHeight="1">
      <c r="A49" s="196" t="s">
        <v>1895</v>
      </c>
      <c r="B49" s="247">
        <v>46997994.530000001</v>
      </c>
      <c r="C49" s="186"/>
      <c r="D49" s="191" t="s">
        <v>2842</v>
      </c>
      <c r="E49" s="224">
        <v>121838143.48</v>
      </c>
      <c r="F49"/>
      <c r="G49" s="371" t="s">
        <v>4222</v>
      </c>
      <c r="H49" s="370">
        <v>65190</v>
      </c>
      <c r="I49" s="413">
        <v>-3381530.46</v>
      </c>
      <c r="J49" s="219"/>
      <c r="L49" s="7"/>
      <c r="M49" s="7"/>
      <c r="N49" s="7"/>
      <c r="O49" s="7"/>
      <c r="P49" s="7"/>
      <c r="Q49" s="7"/>
    </row>
    <row r="50" spans="1:17" ht="15.75" customHeight="1">
      <c r="A50" s="196" t="s">
        <v>1904</v>
      </c>
      <c r="B50" s="247">
        <v>249754489.75</v>
      </c>
      <c r="C50" s="186"/>
      <c r="D50" s="191" t="s">
        <v>2841</v>
      </c>
      <c r="E50" s="224">
        <v>-6856424.8850002298</v>
      </c>
      <c r="F50"/>
      <c r="G50" s="371" t="s">
        <v>4136</v>
      </c>
      <c r="H50" s="370">
        <v>11197</v>
      </c>
      <c r="I50" s="413">
        <v>-2910635.7600000002</v>
      </c>
      <c r="J50" s="219"/>
    </row>
    <row r="51" spans="1:17" ht="15.75">
      <c r="A51" s="196" t="s">
        <v>1905</v>
      </c>
      <c r="B51" s="247">
        <v>613687644.39999998</v>
      </c>
      <c r="C51" s="186"/>
      <c r="D51" s="190" t="s">
        <v>1923</v>
      </c>
      <c r="E51" s="223">
        <v>2749711696.0049996</v>
      </c>
      <c r="F51"/>
      <c r="G51" s="371" t="s">
        <v>3474</v>
      </c>
      <c r="H51" s="370">
        <v>40600</v>
      </c>
      <c r="I51" s="413">
        <v>-2755107.7399999998</v>
      </c>
      <c r="J51" s="219"/>
      <c r="K51" s="187"/>
      <c r="L51" s="187"/>
      <c r="M51" s="186"/>
      <c r="N51" s="187"/>
      <c r="O51" s="187"/>
    </row>
    <row r="52" spans="1:17" ht="15.75" customHeight="1">
      <c r="A52" s="197" t="s">
        <v>1907</v>
      </c>
      <c r="B52" s="194"/>
      <c r="C52" s="186"/>
      <c r="D52"/>
      <c r="E52"/>
      <c r="F52"/>
      <c r="G52" s="371" t="s">
        <v>4075</v>
      </c>
      <c r="H52" s="370">
        <v>45310</v>
      </c>
      <c r="I52" s="413">
        <v>-2517250.3899999987</v>
      </c>
      <c r="J52" s="219"/>
      <c r="K52" s="187"/>
      <c r="L52" s="187"/>
      <c r="M52" s="187"/>
    </row>
    <row r="53" spans="1:17" ht="15.75" customHeight="1">
      <c r="A53" s="177" t="s">
        <v>1906</v>
      </c>
      <c r="B53" s="194" t="s">
        <v>192</v>
      </c>
      <c r="C53" s="186"/>
      <c r="D53" s="155" t="s">
        <v>1928</v>
      </c>
      <c r="E53" t="s">
        <v>1930</v>
      </c>
      <c r="F53"/>
      <c r="G53" s="371" t="s">
        <v>4223</v>
      </c>
      <c r="H53" s="370">
        <v>65130</v>
      </c>
      <c r="I53" s="379">
        <v>-2346875.7399999998</v>
      </c>
      <c r="J53" s="219"/>
      <c r="K53" s="187"/>
      <c r="L53" s="187"/>
      <c r="M53" s="187"/>
    </row>
    <row r="54" spans="1:17" ht="15.75" customHeight="1">
      <c r="A54" s="195" t="s">
        <v>1909</v>
      </c>
      <c r="B54" s="247">
        <v>4097947.87</v>
      </c>
      <c r="C54" s="186"/>
      <c r="D54" s="191" t="s">
        <v>1929</v>
      </c>
      <c r="E54" s="229">
        <v>152131957.86499923</v>
      </c>
      <c r="F54"/>
      <c r="G54" s="371" t="s">
        <v>4218</v>
      </c>
      <c r="H54" s="370">
        <v>65085</v>
      </c>
      <c r="I54" s="379">
        <v>-2124905</v>
      </c>
      <c r="K54" s="187"/>
      <c r="L54" s="187"/>
      <c r="M54" s="187"/>
    </row>
    <row r="55" spans="1:17" ht="15.75">
      <c r="A55" s="195" t="s">
        <v>1910</v>
      </c>
      <c r="B55" s="247">
        <v>2189956405.2600002</v>
      </c>
      <c r="C55" s="186"/>
      <c r="D55" s="191" t="s">
        <v>1947</v>
      </c>
      <c r="E55" s="229">
        <v>2749711696.0049996</v>
      </c>
      <c r="F55"/>
      <c r="G55" s="371" t="s">
        <v>4204</v>
      </c>
      <c r="H55" s="370">
        <v>65176</v>
      </c>
      <c r="I55" s="379">
        <v>-1693146.5</v>
      </c>
      <c r="J55" s="187"/>
      <c r="K55" s="187"/>
      <c r="L55" s="187"/>
      <c r="M55" s="187"/>
    </row>
    <row r="56" spans="1:17" ht="15.75" customHeight="1">
      <c r="A56" s="195" t="s">
        <v>1911</v>
      </c>
      <c r="B56" s="247">
        <v>3429573273.1599998</v>
      </c>
      <c r="C56" s="186"/>
      <c r="D56" s="191" t="s">
        <v>1926</v>
      </c>
      <c r="E56" s="229">
        <v>14028374174.790003</v>
      </c>
      <c r="F56"/>
      <c r="G56" s="371" t="s">
        <v>3745</v>
      </c>
      <c r="H56" s="370">
        <v>22800</v>
      </c>
      <c r="I56" s="379">
        <v>-1517500.4800000002</v>
      </c>
      <c r="J56" s="187"/>
      <c r="K56" s="187"/>
      <c r="L56" s="187"/>
      <c r="M56" s="187"/>
    </row>
    <row r="57" spans="1:17" ht="15.75">
      <c r="A57" s="195" t="s">
        <v>1912</v>
      </c>
      <c r="B57" s="247">
        <v>2964496.52</v>
      </c>
      <c r="C57" s="186"/>
      <c r="D57" s="161" t="s">
        <v>1923</v>
      </c>
      <c r="E57" s="234">
        <v>16930217828.660002</v>
      </c>
      <c r="F57"/>
      <c r="G57" s="371"/>
      <c r="H57" s="370"/>
      <c r="I57" s="379"/>
      <c r="J57" s="187"/>
      <c r="K57" s="187"/>
      <c r="L57" s="187"/>
      <c r="M57" s="187"/>
    </row>
    <row r="58" spans="1:17" ht="15.75">
      <c r="A58" s="195" t="s">
        <v>1908</v>
      </c>
      <c r="B58" s="247">
        <v>12266474.93</v>
      </c>
      <c r="C58" s="186"/>
      <c r="D58" s="191"/>
      <c r="E58" s="186"/>
      <c r="F58"/>
      <c r="G58" s="371"/>
      <c r="H58" s="370"/>
      <c r="I58" s="379"/>
      <c r="J58" s="151"/>
      <c r="K58" s="151"/>
      <c r="L58" s="151"/>
      <c r="M58" s="151"/>
    </row>
    <row r="59" spans="1:17" ht="15.75">
      <c r="A59" s="195" t="s">
        <v>1913</v>
      </c>
      <c r="B59" s="247">
        <v>7701418286.0500002</v>
      </c>
      <c r="C59" s="186"/>
      <c r="D59" s="191"/>
      <c r="E59" s="188"/>
      <c r="F59" s="186"/>
      <c r="G59" s="371"/>
      <c r="H59" s="370"/>
      <c r="I59" s="379"/>
      <c r="J59" s="151"/>
      <c r="K59" s="151"/>
      <c r="L59" s="151"/>
      <c r="M59" s="151"/>
    </row>
    <row r="60" spans="1:17" ht="16.5" thickBot="1">
      <c r="A60" s="195" t="s">
        <v>1914</v>
      </c>
      <c r="B60" s="247">
        <v>1044999.34</v>
      </c>
      <c r="C60" s="186"/>
      <c r="D60" s="412"/>
      <c r="E60" s="188"/>
      <c r="F60" s="186"/>
      <c r="G60" s="371"/>
      <c r="H60" s="370"/>
      <c r="I60" s="379"/>
      <c r="J60" s="151"/>
      <c r="K60" s="151"/>
      <c r="L60" s="151"/>
      <c r="M60" s="151"/>
    </row>
    <row r="61" spans="1:17" ht="16.5" thickBot="1">
      <c r="A61" s="195" t="s">
        <v>1915</v>
      </c>
      <c r="B61" s="247">
        <v>322949204.57999998</v>
      </c>
      <c r="C61" s="188"/>
      <c r="D61" s="412"/>
      <c r="E61" s="186"/>
      <c r="F61" s="188"/>
      <c r="G61" s="372" t="s">
        <v>2176</v>
      </c>
      <c r="H61" s="373"/>
      <c r="I61" s="378">
        <f>SUM(I42:I60)</f>
        <v>-127228011.01999971</v>
      </c>
      <c r="J61" s="151"/>
      <c r="K61" s="151"/>
      <c r="L61" s="151"/>
      <c r="M61" s="151"/>
    </row>
    <row r="62" spans="1:17" ht="15.75">
      <c r="A62" s="195" t="s">
        <v>1916</v>
      </c>
      <c r="B62" s="247">
        <v>45125699.439999998</v>
      </c>
      <c r="C62" s="188"/>
      <c r="D62" s="189"/>
      <c r="E62" s="189"/>
      <c r="F62" s="188"/>
      <c r="G62" s="188"/>
      <c r="H62" s="230"/>
      <c r="I62" s="151"/>
      <c r="J62" s="151"/>
      <c r="K62" s="151"/>
      <c r="L62" s="151"/>
      <c r="M62" s="151"/>
    </row>
    <row r="63" spans="1:17" ht="15.75">
      <c r="A63" s="195" t="s">
        <v>1917</v>
      </c>
      <c r="B63" s="247">
        <v>-2755107.74</v>
      </c>
      <c r="C63" s="186"/>
      <c r="D63" s="186"/>
      <c r="E63" s="187"/>
      <c r="F63" s="186"/>
      <c r="G63" s="186"/>
      <c r="H63" s="151"/>
      <c r="I63" s="151"/>
      <c r="J63" s="151"/>
      <c r="K63" s="151"/>
      <c r="L63" s="151"/>
      <c r="M63" s="151"/>
    </row>
    <row r="64" spans="1:17" ht="15.75">
      <c r="A64" s="195" t="s">
        <v>1918</v>
      </c>
      <c r="B64" s="247">
        <v>-1517500.48</v>
      </c>
      <c r="C64" s="189"/>
      <c r="D64" s="186"/>
      <c r="E64" s="187"/>
      <c r="F64" s="189"/>
      <c r="G64" s="189"/>
      <c r="H64" s="151"/>
      <c r="I64" s="151"/>
      <c r="J64" s="151"/>
      <c r="K64" s="151"/>
      <c r="L64" s="151"/>
      <c r="M64" s="151"/>
    </row>
    <row r="65" spans="1:12" ht="15" customHeight="1">
      <c r="A65" s="195" t="s">
        <v>1919</v>
      </c>
      <c r="B65" s="247">
        <v>20606011.989999998</v>
      </c>
      <c r="C65" s="186"/>
      <c r="F65" s="187"/>
      <c r="G65" s="187"/>
    </row>
    <row r="66" spans="1:12" ht="15.75">
      <c r="A66" s="195" t="s">
        <v>1920</v>
      </c>
      <c r="B66" s="247">
        <v>0</v>
      </c>
      <c r="C66" s="186"/>
      <c r="F66" s="187"/>
      <c r="G66" s="187"/>
    </row>
    <row r="67" spans="1:12">
      <c r="A67" s="195" t="s">
        <v>2113</v>
      </c>
      <c r="B67" s="247">
        <v>55642856.259999998</v>
      </c>
    </row>
    <row r="68" spans="1:12" ht="13.5" thickBot="1">
      <c r="A68" s="195" t="s">
        <v>1921</v>
      </c>
      <c r="B68" s="247">
        <v>247001127.61000001</v>
      </c>
      <c r="K68" s="7"/>
      <c r="L68" s="7"/>
    </row>
    <row r="69" spans="1:12" ht="13.5" thickBot="1">
      <c r="A69" s="199" t="s">
        <v>1928</v>
      </c>
      <c r="B69" s="201" t="s">
        <v>192</v>
      </c>
      <c r="D69" s="219"/>
      <c r="E69"/>
      <c r="K69" s="7"/>
      <c r="L69" s="7"/>
    </row>
    <row r="70" spans="1:12">
      <c r="A70" s="200" t="s">
        <v>1896</v>
      </c>
      <c r="B70" s="202">
        <f>SUM(B42:B51)</f>
        <v>2749711696.0049996</v>
      </c>
      <c r="F70"/>
    </row>
    <row r="71" spans="1:12">
      <c r="A71" s="200" t="s">
        <v>1926</v>
      </c>
      <c r="B71" s="202">
        <f>SUM(B54:B68)</f>
        <v>14028374174.790003</v>
      </c>
      <c r="E71" s="219"/>
      <c r="F71"/>
    </row>
    <row r="72" spans="1:12">
      <c r="A72" s="200" t="s">
        <v>1927</v>
      </c>
      <c r="B72" s="202">
        <f>GETPIVOTDATA("Ending 
Balance",$L$4,"Date",DATE(2024,4,22))</f>
        <v>152131957.86499923</v>
      </c>
      <c r="D72" s="237"/>
      <c r="E72"/>
      <c r="F72"/>
    </row>
    <row r="73" spans="1:12" ht="13.5" thickBot="1">
      <c r="A73" s="178"/>
      <c r="B73" s="202"/>
      <c r="D73"/>
      <c r="E73"/>
      <c r="F73"/>
    </row>
    <row r="74" spans="1:12" ht="13.5" thickBot="1">
      <c r="A74" s="198" t="s">
        <v>1925</v>
      </c>
      <c r="B74" s="203">
        <f>B70+B71+B72</f>
        <v>16930217828.660002</v>
      </c>
      <c r="D74"/>
      <c r="E74"/>
      <c r="F74"/>
    </row>
    <row r="75" spans="1:12">
      <c r="D75"/>
      <c r="E75"/>
      <c r="F75"/>
    </row>
    <row r="76" spans="1:12">
      <c r="D76"/>
      <c r="E76"/>
    </row>
    <row r="77" spans="1:12" ht="15.75">
      <c r="A77" s="204" t="s">
        <v>1934</v>
      </c>
      <c r="B77" s="231" t="s">
        <v>192</v>
      </c>
      <c r="C77"/>
      <c r="D77" s="204" t="s">
        <v>1935</v>
      </c>
      <c r="E77" s="231" t="s">
        <v>192</v>
      </c>
    </row>
    <row r="78" spans="1:12" ht="15">
      <c r="A78" s="40" t="s">
        <v>3692</v>
      </c>
      <c r="B78" s="235">
        <v>75934786.719999999</v>
      </c>
      <c r="D78" s="59" t="s">
        <v>4202</v>
      </c>
      <c r="E78" s="235">
        <v>-79193593.819999993</v>
      </c>
      <c r="F78"/>
    </row>
    <row r="79" spans="1:12" ht="15">
      <c r="A79" s="40" t="s">
        <v>205</v>
      </c>
      <c r="B79" s="235">
        <v>40000000</v>
      </c>
      <c r="C79" s="40"/>
      <c r="D79" s="59" t="s">
        <v>4158</v>
      </c>
      <c r="E79" s="235">
        <v>-15599592.380000001</v>
      </c>
      <c r="F79" s="219"/>
    </row>
    <row r="80" spans="1:12" ht="15">
      <c r="A80" s="40" t="s">
        <v>4026</v>
      </c>
      <c r="B80" s="235">
        <v>6693744</v>
      </c>
      <c r="C80" s="40"/>
      <c r="D80" s="59" t="s">
        <v>4153</v>
      </c>
      <c r="E80" s="235">
        <v>-11378982.140000001</v>
      </c>
      <c r="F80" s="219"/>
      <c r="G80"/>
    </row>
    <row r="81" spans="1:15" ht="15">
      <c r="A81" s="40"/>
      <c r="B81" s="235"/>
      <c r="D81" s="59" t="s">
        <v>4154</v>
      </c>
      <c r="E81" s="235">
        <v>-10970906.48</v>
      </c>
      <c r="F81" s="219"/>
    </row>
    <row r="82" spans="1:15" ht="15">
      <c r="A82" s="59"/>
      <c r="B82" s="235"/>
      <c r="D82" s="59" t="s">
        <v>4241</v>
      </c>
      <c r="E82" s="235">
        <v>-1370182.92</v>
      </c>
      <c r="F82" s="219"/>
    </row>
    <row r="83" spans="1:15" ht="15">
      <c r="A83" s="40"/>
      <c r="B83" s="235"/>
      <c r="D83" s="59"/>
      <c r="E83" s="235"/>
      <c r="F83" s="219"/>
    </row>
    <row r="84" spans="1:15" ht="15">
      <c r="A84" s="59"/>
      <c r="B84" s="235"/>
      <c r="D84" s="59"/>
      <c r="E84" s="235"/>
      <c r="F84"/>
    </row>
    <row r="85" spans="1:15" ht="15">
      <c r="A85" s="40"/>
      <c r="B85" s="235"/>
      <c r="D85" s="59"/>
      <c r="E85" s="235"/>
      <c r="F85"/>
    </row>
    <row r="86" spans="1:15" ht="15">
      <c r="A86" s="40"/>
      <c r="B86" s="235"/>
      <c r="D86" s="59"/>
      <c r="E86" s="235"/>
      <c r="F86"/>
    </row>
    <row r="87" spans="1:15" ht="15">
      <c r="D87" s="59"/>
      <c r="E87" s="235"/>
      <c r="F87"/>
      <c r="G87"/>
    </row>
    <row r="88" spans="1:15" ht="15">
      <c r="A88" s="40"/>
      <c r="B88" s="235"/>
      <c r="D88" s="59"/>
      <c r="E88" s="235"/>
      <c r="F88"/>
    </row>
    <row r="89" spans="1:15" ht="15.75" thickBot="1">
      <c r="A89" s="205" t="s">
        <v>1932</v>
      </c>
      <c r="B89" s="206">
        <f>SUM(B78:B88)</f>
        <v>122628530.72</v>
      </c>
      <c r="D89" s="207" t="s">
        <v>1933</v>
      </c>
      <c r="E89" s="236">
        <f>SUM(E78:E88)</f>
        <v>-118513257.73999999</v>
      </c>
      <c r="F89"/>
    </row>
    <row r="90" spans="1:15" ht="13.5" thickTop="1">
      <c r="F90"/>
    </row>
    <row r="91" spans="1:15">
      <c r="F91"/>
    </row>
    <row r="92" spans="1:15" ht="13.5" thickBot="1">
      <c r="F92"/>
    </row>
    <row r="93" spans="1:15" ht="13.5" customHeight="1" thickBot="1">
      <c r="A93" s="183" t="s">
        <v>1873</v>
      </c>
      <c r="B93" s="183" t="s">
        <v>1943</v>
      </c>
      <c r="C93" s="183" t="s">
        <v>1945</v>
      </c>
      <c r="D93" s="183" t="s">
        <v>1944</v>
      </c>
    </row>
    <row r="94" spans="1:15" ht="15.75" customHeight="1" thickBot="1">
      <c r="A94" s="184" t="s">
        <v>1874</v>
      </c>
      <c r="B94" s="7">
        <v>11641312587.719999</v>
      </c>
      <c r="C94" s="410">
        <v>1771493113.47</v>
      </c>
      <c r="D94" s="221">
        <f t="shared" ref="D94:D114" si="0">B94-C94</f>
        <v>9869819474.25</v>
      </c>
      <c r="F94" s="466" t="s">
        <v>1936</v>
      </c>
      <c r="G94" s="467"/>
      <c r="H94" s="468"/>
      <c r="K94" s="157"/>
      <c r="L94"/>
      <c r="N94" s="156"/>
      <c r="O94"/>
    </row>
    <row r="95" spans="1:15" ht="15.75" customHeight="1" thickBot="1">
      <c r="A95" s="185" t="s">
        <v>1875</v>
      </c>
      <c r="B95" s="7">
        <v>14212229.49</v>
      </c>
      <c r="C95" s="410">
        <v>0</v>
      </c>
      <c r="D95" s="221">
        <f t="shared" si="0"/>
        <v>14212229.49</v>
      </c>
      <c r="F95" s="380" t="s">
        <v>21</v>
      </c>
      <c r="G95" s="381" t="s">
        <v>1942</v>
      </c>
      <c r="H95" s="382" t="s">
        <v>192</v>
      </c>
      <c r="K95" s="157"/>
      <c r="L95"/>
      <c r="N95" s="156"/>
      <c r="O95"/>
    </row>
    <row r="96" spans="1:15" ht="12.75" customHeight="1">
      <c r="A96" s="185" t="s">
        <v>1876</v>
      </c>
      <c r="B96" s="7">
        <v>0</v>
      </c>
      <c r="C96" s="410">
        <v>0</v>
      </c>
      <c r="D96" s="221">
        <f t="shared" si="0"/>
        <v>0</v>
      </c>
      <c r="F96" s="375">
        <v>101100</v>
      </c>
      <c r="G96" s="376" t="s">
        <v>1938</v>
      </c>
      <c r="H96" s="209">
        <f>16821972962.49+1</f>
        <v>16821972963.49</v>
      </c>
      <c r="I96" s="219"/>
      <c r="K96" s="157"/>
      <c r="L96"/>
      <c r="N96" s="156"/>
      <c r="O96"/>
    </row>
    <row r="97" spans="1:15" ht="38.25" customHeight="1">
      <c r="A97" s="185" t="s">
        <v>1877</v>
      </c>
      <c r="B97" s="7">
        <v>46984565.859999999</v>
      </c>
      <c r="C97" s="411">
        <v>240882.06</v>
      </c>
      <c r="D97" s="221">
        <f t="shared" si="0"/>
        <v>46743683.799999997</v>
      </c>
      <c r="F97" s="375">
        <v>101101</v>
      </c>
      <c r="G97" s="376" t="s">
        <v>1939</v>
      </c>
      <c r="H97" s="209">
        <v>106568238.66999999</v>
      </c>
      <c r="J97" s="7"/>
      <c r="K97" s="157"/>
      <c r="L97"/>
      <c r="N97" s="156"/>
      <c r="O97"/>
    </row>
    <row r="98" spans="1:15" ht="12.75" customHeight="1">
      <c r="A98" s="185" t="s">
        <v>1878</v>
      </c>
      <c r="B98" s="7">
        <v>96071112.5</v>
      </c>
      <c r="C98" s="410">
        <v>0</v>
      </c>
      <c r="D98" s="221">
        <f t="shared" si="0"/>
        <v>96071112.5</v>
      </c>
      <c r="F98" s="375">
        <v>101200</v>
      </c>
      <c r="G98" s="376" t="s">
        <v>1940</v>
      </c>
      <c r="H98" s="209">
        <v>690547.33</v>
      </c>
      <c r="K98" s="157"/>
      <c r="L98"/>
      <c r="N98" s="156"/>
      <c r="O98"/>
    </row>
    <row r="99" spans="1:15" ht="25.5">
      <c r="A99" s="185" t="s">
        <v>2175</v>
      </c>
      <c r="B99" s="7">
        <v>0</v>
      </c>
      <c r="C99" s="410">
        <v>0</v>
      </c>
      <c r="D99" s="221">
        <f t="shared" si="0"/>
        <v>0</v>
      </c>
      <c r="F99" s="375">
        <v>105100</v>
      </c>
      <c r="G99" s="376" t="s">
        <v>1941</v>
      </c>
      <c r="H99" s="209">
        <v>986080</v>
      </c>
      <c r="K99" s="157"/>
      <c r="L99"/>
      <c r="N99" s="156"/>
      <c r="O99"/>
    </row>
    <row r="100" spans="1:15" ht="13.5" thickBot="1">
      <c r="A100" s="185" t="s">
        <v>1879</v>
      </c>
      <c r="B100" s="7">
        <v>-2560056.38</v>
      </c>
      <c r="C100" s="410">
        <v>159356.71</v>
      </c>
      <c r="D100" s="221">
        <f t="shared" si="0"/>
        <v>-2719413.09</v>
      </c>
      <c r="F100" s="375"/>
      <c r="G100" s="377" t="s">
        <v>2726</v>
      </c>
      <c r="H100" s="209">
        <v>0</v>
      </c>
      <c r="K100" s="157"/>
      <c r="L100"/>
      <c r="N100" s="156"/>
      <c r="O100"/>
    </row>
    <row r="101" spans="1:15" ht="13.5" customHeight="1" thickBot="1">
      <c r="A101" s="185" t="s">
        <v>1880</v>
      </c>
      <c r="B101" s="7">
        <v>322957386.33999997</v>
      </c>
      <c r="C101" s="410">
        <v>0</v>
      </c>
      <c r="D101" s="221">
        <f t="shared" si="0"/>
        <v>322957386.33999997</v>
      </c>
      <c r="F101" s="210"/>
      <c r="G101" s="211" t="s">
        <v>1937</v>
      </c>
      <c r="H101" s="212">
        <f>SUM(H96:H100)</f>
        <v>16930217829.49</v>
      </c>
      <c r="K101" s="157"/>
      <c r="L101"/>
      <c r="N101" s="156"/>
      <c r="O101"/>
    </row>
    <row r="102" spans="1:15" ht="12.75" customHeight="1" thickTop="1">
      <c r="A102" s="185" t="s">
        <v>1881</v>
      </c>
      <c r="B102" s="7">
        <v>152131957.86000001</v>
      </c>
      <c r="C102" s="410">
        <v>152131957.86000001</v>
      </c>
      <c r="D102" s="221">
        <f t="shared" si="0"/>
        <v>0</v>
      </c>
      <c r="H102" s="7"/>
      <c r="K102" s="157"/>
      <c r="L102"/>
      <c r="N102" s="156"/>
      <c r="O102"/>
    </row>
    <row r="103" spans="1:15" ht="12.75" customHeight="1">
      <c r="A103" s="185" t="s">
        <v>1882</v>
      </c>
      <c r="B103" s="7">
        <v>1228379326.5599999</v>
      </c>
      <c r="C103" s="410">
        <v>464416833.22000003</v>
      </c>
      <c r="D103" s="221">
        <f t="shared" si="0"/>
        <v>763962493.33999991</v>
      </c>
      <c r="G103"/>
      <c r="K103" s="157"/>
      <c r="L103"/>
      <c r="N103" s="156"/>
      <c r="O103"/>
    </row>
    <row r="104" spans="1:15" ht="12.75" customHeight="1">
      <c r="A104" s="185" t="s">
        <v>1883</v>
      </c>
      <c r="B104" s="7">
        <v>58444323.649999999</v>
      </c>
      <c r="C104" s="410">
        <v>35270128.810000002</v>
      </c>
      <c r="D104" s="221">
        <f t="shared" si="0"/>
        <v>23174194.839999996</v>
      </c>
      <c r="G104"/>
      <c r="K104" s="157"/>
      <c r="L104"/>
      <c r="N104" s="156"/>
      <c r="O104"/>
    </row>
    <row r="105" spans="1:15" ht="12.75" customHeight="1">
      <c r="A105" s="185" t="s">
        <v>1884</v>
      </c>
      <c r="B105" s="7">
        <v>558289.85</v>
      </c>
      <c r="C105" s="410">
        <v>526069.34</v>
      </c>
      <c r="D105" s="221">
        <f t="shared" si="0"/>
        <v>32220.510000000009</v>
      </c>
      <c r="G105"/>
      <c r="L105"/>
      <c r="O105"/>
    </row>
    <row r="106" spans="1:15" ht="12.75" customHeight="1">
      <c r="A106" s="185" t="s">
        <v>1885</v>
      </c>
      <c r="B106" s="7">
        <v>20222452.91</v>
      </c>
      <c r="C106" s="410">
        <v>0</v>
      </c>
      <c r="D106" s="221">
        <f t="shared" si="0"/>
        <v>20222452.91</v>
      </c>
      <c r="G106" s="155" t="s">
        <v>1942</v>
      </c>
      <c r="H106" s="219" t="s">
        <v>1924</v>
      </c>
      <c r="L106"/>
      <c r="O106"/>
    </row>
    <row r="107" spans="1:15" ht="12.75" customHeight="1">
      <c r="A107" s="185" t="s">
        <v>1886</v>
      </c>
      <c r="B107" s="7">
        <v>46275083.200000003</v>
      </c>
      <c r="C107" s="410">
        <v>0</v>
      </c>
      <c r="D107" s="221">
        <f t="shared" si="0"/>
        <v>46275083.200000003</v>
      </c>
      <c r="G107" s="190" t="s">
        <v>1938</v>
      </c>
      <c r="H107" s="158">
        <v>16821972963.49</v>
      </c>
      <c r="L107"/>
      <c r="O107"/>
    </row>
    <row r="108" spans="1:15" ht="12.75" customHeight="1">
      <c r="A108" s="185" t="s">
        <v>1887</v>
      </c>
      <c r="B108" s="7">
        <v>5490759.6500000004</v>
      </c>
      <c r="C108" s="410">
        <v>0</v>
      </c>
      <c r="D108" s="221">
        <f t="shared" si="0"/>
        <v>5490759.6500000004</v>
      </c>
      <c r="G108" s="190" t="s">
        <v>1940</v>
      </c>
      <c r="H108" s="158">
        <v>690547.33</v>
      </c>
      <c r="L108"/>
      <c r="O108"/>
    </row>
    <row r="109" spans="1:15" ht="12.75" customHeight="1">
      <c r="A109" s="185" t="s">
        <v>1888</v>
      </c>
      <c r="B109" s="7">
        <v>663437014.51999998</v>
      </c>
      <c r="C109" s="410">
        <v>43958565.299999997</v>
      </c>
      <c r="D109" s="221">
        <f t="shared" si="0"/>
        <v>619478449.22000003</v>
      </c>
      <c r="G109" s="190" t="s">
        <v>1941</v>
      </c>
      <c r="H109" s="158">
        <v>986080</v>
      </c>
      <c r="L109"/>
      <c r="O109"/>
    </row>
    <row r="110" spans="1:15" ht="12.75" customHeight="1">
      <c r="A110" s="185" t="s">
        <v>1889</v>
      </c>
      <c r="B110" s="7">
        <v>1456206730.1700001</v>
      </c>
      <c r="C110" s="410">
        <v>2895205.11</v>
      </c>
      <c r="D110" s="221">
        <f t="shared" si="0"/>
        <v>1453311525.0600002</v>
      </c>
      <c r="G110" s="190" t="s">
        <v>1939</v>
      </c>
      <c r="H110" s="158">
        <v>106568238.66999999</v>
      </c>
      <c r="L110"/>
      <c r="O110"/>
    </row>
    <row r="111" spans="1:15" ht="12.75" customHeight="1">
      <c r="A111" s="185" t="s">
        <v>1890</v>
      </c>
      <c r="B111" s="7">
        <v>216999124.19999999</v>
      </c>
      <c r="C111" s="410">
        <v>7797050.8700000001</v>
      </c>
      <c r="D111" s="221">
        <f t="shared" si="0"/>
        <v>209202073.32999998</v>
      </c>
      <c r="G111" s="190" t="s">
        <v>2726</v>
      </c>
      <c r="H111" s="158">
        <v>0</v>
      </c>
      <c r="L111"/>
      <c r="O111"/>
    </row>
    <row r="112" spans="1:15" ht="12.75" customHeight="1">
      <c r="A112" s="185" t="s">
        <v>1891</v>
      </c>
      <c r="B112" s="7">
        <v>738419472.99000001</v>
      </c>
      <c r="C112" s="410">
        <v>369723991.74000001</v>
      </c>
      <c r="D112" s="221">
        <f t="shared" si="0"/>
        <v>368695481.25</v>
      </c>
      <c r="G112" s="190" t="s">
        <v>1923</v>
      </c>
      <c r="H112" s="158">
        <v>16930217829.49</v>
      </c>
      <c r="L112"/>
      <c r="O112"/>
    </row>
    <row r="113" spans="1:15">
      <c r="A113" s="185" t="s">
        <v>1892</v>
      </c>
      <c r="B113" s="7">
        <v>120332411.59</v>
      </c>
      <c r="C113" s="410">
        <v>23900.35</v>
      </c>
      <c r="D113" s="221">
        <f t="shared" si="0"/>
        <v>120308511.24000001</v>
      </c>
      <c r="G113"/>
      <c r="L113"/>
      <c r="O113"/>
    </row>
    <row r="114" spans="1:15" ht="13.5" customHeight="1" thickBot="1">
      <c r="A114" s="185" t="s">
        <v>1893</v>
      </c>
      <c r="B114" s="7">
        <v>104343055.98</v>
      </c>
      <c r="C114" s="410">
        <v>104343055.98</v>
      </c>
      <c r="D114" s="221">
        <f t="shared" si="0"/>
        <v>0</v>
      </c>
      <c r="G114" s="219">
        <f>B74-B115</f>
        <v>0</v>
      </c>
      <c r="L114"/>
      <c r="O114"/>
    </row>
    <row r="115" spans="1:15" ht="16.5" thickBot="1">
      <c r="A115" s="208" t="s">
        <v>1923</v>
      </c>
      <c r="B115" s="414">
        <f>SUM(B94:B114)</f>
        <v>16930217828.660002</v>
      </c>
      <c r="C115" s="220">
        <f>SUM(C94:C114)</f>
        <v>2952980110.8199997</v>
      </c>
      <c r="D115" s="220">
        <f>SUM(D94:D114)</f>
        <v>13977237717.839998</v>
      </c>
      <c r="G115" s="219"/>
      <c r="L115"/>
      <c r="O115"/>
    </row>
    <row r="116" spans="1:15" ht="13.5" thickTop="1">
      <c r="G116"/>
      <c r="L116"/>
      <c r="O116"/>
    </row>
    <row r="117" spans="1:15">
      <c r="G117"/>
      <c r="L117"/>
      <c r="O117"/>
    </row>
    <row r="118" spans="1:15">
      <c r="A118" s="155" t="s">
        <v>1946</v>
      </c>
      <c r="B118" t="s">
        <v>1954</v>
      </c>
      <c r="C118" t="s">
        <v>1955</v>
      </c>
      <c r="D118" t="s">
        <v>1956</v>
      </c>
      <c r="G118" s="158"/>
      <c r="L118"/>
      <c r="O118"/>
    </row>
    <row r="119" spans="1:15">
      <c r="A119" s="190" t="s">
        <v>1874</v>
      </c>
      <c r="B119" s="219">
        <v>11641312587.719999</v>
      </c>
      <c r="C119" s="158">
        <v>1771493113.47</v>
      </c>
      <c r="D119" s="219">
        <v>9869819474.25</v>
      </c>
      <c r="G119"/>
      <c r="L119"/>
      <c r="O119"/>
    </row>
    <row r="120" spans="1:15">
      <c r="A120" s="190" t="s">
        <v>1878</v>
      </c>
      <c r="B120" s="219">
        <v>96071112.5</v>
      </c>
      <c r="C120" s="158">
        <v>0</v>
      </c>
      <c r="D120" s="219">
        <v>96071112.5</v>
      </c>
      <c r="G120"/>
      <c r="L120"/>
      <c r="O120"/>
    </row>
    <row r="121" spans="1:15">
      <c r="A121" s="190" t="s">
        <v>1875</v>
      </c>
      <c r="B121" s="219">
        <v>14212229.49</v>
      </c>
      <c r="C121" s="158">
        <v>0</v>
      </c>
      <c r="D121" s="219">
        <v>14212229.49</v>
      </c>
      <c r="G121"/>
      <c r="L121"/>
      <c r="O121"/>
    </row>
    <row r="122" spans="1:15" hidden="1">
      <c r="A122" s="190" t="s">
        <v>1877</v>
      </c>
      <c r="B122" s="219">
        <v>46984565.859999999</v>
      </c>
      <c r="C122" s="158">
        <v>240882.06</v>
      </c>
      <c r="D122" s="219">
        <v>46743683.799999997</v>
      </c>
      <c r="G122"/>
    </row>
    <row r="123" spans="1:15">
      <c r="A123" s="190" t="s">
        <v>2175</v>
      </c>
      <c r="B123" s="219">
        <v>0</v>
      </c>
      <c r="C123" s="158">
        <v>0</v>
      </c>
      <c r="D123" s="219">
        <v>0</v>
      </c>
    </row>
    <row r="124" spans="1:15">
      <c r="A124" s="190" t="s">
        <v>1879</v>
      </c>
      <c r="B124" s="219">
        <v>-2560056.38</v>
      </c>
      <c r="C124" s="158">
        <v>159356.71</v>
      </c>
      <c r="D124" s="219">
        <v>-2719413.09</v>
      </c>
    </row>
    <row r="125" spans="1:15" hidden="1">
      <c r="A125" s="190" t="s">
        <v>1880</v>
      </c>
      <c r="B125" s="219">
        <v>322957386.33999997</v>
      </c>
      <c r="C125" s="158">
        <v>0</v>
      </c>
      <c r="D125" s="219">
        <v>322957386.33999997</v>
      </c>
    </row>
    <row r="126" spans="1:15">
      <c r="A126" s="190" t="s">
        <v>1876</v>
      </c>
      <c r="B126" s="219">
        <v>0</v>
      </c>
      <c r="C126" s="158">
        <v>0</v>
      </c>
      <c r="D126" s="219">
        <v>0</v>
      </c>
    </row>
    <row r="127" spans="1:15">
      <c r="A127" s="190" t="s">
        <v>1881</v>
      </c>
      <c r="B127" s="219">
        <v>152131957.86000001</v>
      </c>
      <c r="C127" s="158">
        <v>152131957.86000001</v>
      </c>
      <c r="D127" s="219">
        <v>0</v>
      </c>
    </row>
    <row r="128" spans="1:15">
      <c r="A128" s="190" t="s">
        <v>1882</v>
      </c>
      <c r="B128" s="219">
        <v>1228379326.5599999</v>
      </c>
      <c r="C128" s="158">
        <v>464416833.22000003</v>
      </c>
      <c r="D128" s="219">
        <v>763962493.33999991</v>
      </c>
    </row>
    <row r="129" spans="1:4">
      <c r="A129" s="190" t="s">
        <v>1883</v>
      </c>
      <c r="B129" s="219">
        <v>58444323.649999999</v>
      </c>
      <c r="C129" s="158">
        <v>35270128.810000002</v>
      </c>
      <c r="D129" s="219">
        <v>23174194.839999996</v>
      </c>
    </row>
    <row r="130" spans="1:4">
      <c r="A130" s="190" t="s">
        <v>1884</v>
      </c>
      <c r="B130" s="219">
        <v>558289.85</v>
      </c>
      <c r="C130" s="158">
        <v>526069.34</v>
      </c>
      <c r="D130" s="219">
        <v>32220.510000000009</v>
      </c>
    </row>
    <row r="131" spans="1:4">
      <c r="A131" s="190" t="s">
        <v>1885</v>
      </c>
      <c r="B131" s="219">
        <v>20222452.91</v>
      </c>
      <c r="C131" s="158">
        <v>0</v>
      </c>
      <c r="D131" s="219">
        <v>20222452.91</v>
      </c>
    </row>
    <row r="132" spans="1:4">
      <c r="A132" s="190" t="s">
        <v>1887</v>
      </c>
      <c r="B132" s="219">
        <v>5490759.6500000004</v>
      </c>
      <c r="C132" s="158">
        <v>0</v>
      </c>
      <c r="D132" s="219">
        <v>5490759.6500000004</v>
      </c>
    </row>
    <row r="133" spans="1:4">
      <c r="A133" s="190" t="s">
        <v>1886</v>
      </c>
      <c r="B133" s="219">
        <v>46275083.200000003</v>
      </c>
      <c r="C133" s="158">
        <v>0</v>
      </c>
      <c r="D133" s="219">
        <v>46275083.200000003</v>
      </c>
    </row>
    <row r="134" spans="1:4">
      <c r="A134" s="190" t="s">
        <v>1888</v>
      </c>
      <c r="B134" s="219">
        <v>663437014.51999998</v>
      </c>
      <c r="C134" s="158">
        <v>43958565.299999997</v>
      </c>
      <c r="D134" s="219">
        <v>619478449.22000003</v>
      </c>
    </row>
    <row r="135" spans="1:4">
      <c r="A135" s="190" t="s">
        <v>1889</v>
      </c>
      <c r="B135" s="219">
        <v>1456206730.1700001</v>
      </c>
      <c r="C135" s="158">
        <v>2895205.11</v>
      </c>
      <c r="D135" s="219">
        <v>1453311525.0600002</v>
      </c>
    </row>
    <row r="136" spans="1:4">
      <c r="A136" s="190" t="s">
        <v>1890</v>
      </c>
      <c r="B136" s="219">
        <v>216999124.19999999</v>
      </c>
      <c r="C136" s="158">
        <v>7797050.8700000001</v>
      </c>
      <c r="D136" s="219">
        <v>209202073.32999998</v>
      </c>
    </row>
    <row r="137" spans="1:4" ht="12.75" hidden="1" customHeight="1">
      <c r="A137" s="190" t="s">
        <v>1891</v>
      </c>
      <c r="B137" s="219">
        <v>738419472.99000001</v>
      </c>
      <c r="C137" s="158">
        <v>369723991.74000001</v>
      </c>
      <c r="D137" s="219">
        <v>368695481.25</v>
      </c>
    </row>
    <row r="138" spans="1:4">
      <c r="A138" s="190" t="s">
        <v>1893</v>
      </c>
      <c r="B138" s="219">
        <v>104343055.98</v>
      </c>
      <c r="C138" s="158">
        <v>104343055.98</v>
      </c>
      <c r="D138" s="219">
        <v>0</v>
      </c>
    </row>
    <row r="139" spans="1:4">
      <c r="A139" s="190" t="s">
        <v>1892</v>
      </c>
      <c r="B139" s="219">
        <v>120332411.59</v>
      </c>
      <c r="C139" s="158">
        <v>23900.35</v>
      </c>
      <c r="D139" s="219">
        <v>120308511.24000001</v>
      </c>
    </row>
    <row r="140" spans="1:4">
      <c r="A140" s="190" t="s">
        <v>1923</v>
      </c>
      <c r="B140" s="158">
        <v>16930217828.660002</v>
      </c>
      <c r="C140" s="158">
        <v>2952980110.8199997</v>
      </c>
      <c r="D140" s="158">
        <v>13977237717.839998</v>
      </c>
    </row>
    <row r="141" spans="1:4">
      <c r="B141"/>
      <c r="C141"/>
      <c r="D141"/>
    </row>
    <row r="147" spans="10:10">
      <c r="J147" s="237"/>
    </row>
    <row r="148" spans="10:10">
      <c r="J148" s="237"/>
    </row>
    <row r="149" spans="10:10">
      <c r="J149" s="237"/>
    </row>
    <row r="150" spans="10:10">
      <c r="J150" s="237"/>
    </row>
    <row r="151" spans="10:10">
      <c r="J151" s="237"/>
    </row>
    <row r="153" spans="10:10">
      <c r="J153" s="237"/>
    </row>
    <row r="154" spans="10:10">
      <c r="J154" s="237"/>
    </row>
  </sheetData>
  <sheetProtection algorithmName="SHA-512" hashValue="ZJBxhZFGC0fY5Oxh++ypDunkqOI6ZOri22REZDf7BIOuW3A+K23gs9TMFA4wmAxgY7d/QNPyNZ9AEpPsjEPuOg==" saltValue="85X2Neqjv3Dpf0gH6evxxQ==" spinCount="100000" sheet="1" formatCells="0" formatColumns="0" formatRows="0" insertColumns="0" insertRows="0" insertHyperlinks="0" deleteColumns="0" deleteRows="0" sort="0" autoFilter="0" pivotTables="0"/>
  <mergeCells count="1">
    <mergeCell ref="F94:H94"/>
  </mergeCell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1028"/>
  <sheetViews>
    <sheetView zoomScale="110" zoomScaleNormal="110" workbookViewId="0">
      <pane ySplit="1" topLeftCell="A981" activePane="bottomLeft" state="frozen"/>
      <selection activeCell="A97" sqref="A97"/>
      <selection pane="bottomLeft" activeCell="D1029" sqref="D1029"/>
    </sheetView>
  </sheetViews>
  <sheetFormatPr defaultColWidth="9.140625" defaultRowHeight="11.25"/>
  <cols>
    <col min="1" max="1" width="7" style="28" bestFit="1" customWidth="1"/>
    <col min="2" max="2" width="11.28515625" style="31" bestFit="1" customWidth="1"/>
    <col min="3" max="4" width="13.5703125" style="32" bestFit="1" customWidth="1"/>
    <col min="5" max="5" width="12.85546875" style="32" bestFit="1" customWidth="1"/>
    <col min="6" max="6" width="15.28515625" style="32" bestFit="1" customWidth="1"/>
    <col min="7" max="7" width="15.140625" style="39" bestFit="1" customWidth="1"/>
    <col min="8" max="8" width="5.140625" style="29" bestFit="1" customWidth="1"/>
    <col min="9" max="9" width="5.140625" style="29" customWidth="1"/>
    <col min="10" max="10" width="16.140625" style="32" bestFit="1" customWidth="1"/>
    <col min="11" max="12" width="12" style="28" bestFit="1" customWidth="1"/>
    <col min="13" max="13" width="11.7109375" style="28" bestFit="1" customWidth="1"/>
    <col min="14" max="14" width="16.140625" style="28" customWidth="1"/>
    <col min="15" max="16384" width="9.140625" style="28"/>
  </cols>
  <sheetData>
    <row r="1" spans="1:9" ht="22.5">
      <c r="A1" s="24" t="s">
        <v>23</v>
      </c>
      <c r="B1" s="25" t="s">
        <v>0</v>
      </c>
      <c r="C1" s="26" t="s">
        <v>338</v>
      </c>
      <c r="D1" s="26" t="s">
        <v>1</v>
      </c>
      <c r="E1" s="26" t="s">
        <v>2</v>
      </c>
      <c r="F1" s="26" t="s">
        <v>3</v>
      </c>
      <c r="G1" s="25" t="s">
        <v>4</v>
      </c>
      <c r="H1" s="27" t="s">
        <v>17</v>
      </c>
      <c r="I1" s="27"/>
    </row>
    <row r="2" spans="1:9">
      <c r="A2" s="30">
        <v>44378</v>
      </c>
      <c r="B2" s="31">
        <v>225834049.00499916</v>
      </c>
      <c r="C2" s="43">
        <v>-15886.86</v>
      </c>
      <c r="D2" s="32">
        <v>5685174.1799999997</v>
      </c>
      <c r="E2" s="43">
        <v>489454.93</v>
      </c>
      <c r="F2" s="32">
        <v>-64114896.769999973</v>
      </c>
      <c r="G2" s="31">
        <v>167877894.48499918</v>
      </c>
      <c r="H2" s="29" t="s">
        <v>365</v>
      </c>
    </row>
    <row r="3" spans="1:9">
      <c r="A3" s="30">
        <v>44379</v>
      </c>
      <c r="B3" s="31">
        <f t="shared" ref="B3" si="0">G2</f>
        <v>167877894.48499918</v>
      </c>
      <c r="C3" s="43">
        <v>-818758.14999999991</v>
      </c>
      <c r="D3" s="32">
        <v>348519792.43000001</v>
      </c>
      <c r="E3" s="43">
        <v>8997893.5500000007</v>
      </c>
      <c r="F3" s="32">
        <v>-144690.12</v>
      </c>
      <c r="G3" s="31">
        <f t="shared" ref="G3" si="1">SUM(B3:F3)</f>
        <v>524432132.19499916</v>
      </c>
      <c r="H3" s="29" t="s">
        <v>366</v>
      </c>
    </row>
    <row r="4" spans="1:9">
      <c r="A4" s="30">
        <v>44380</v>
      </c>
      <c r="B4" s="31">
        <f t="shared" ref="B4" si="2">G3</f>
        <v>524432132.19499916</v>
      </c>
      <c r="C4" s="43">
        <v>-1323250.6200000001</v>
      </c>
      <c r="D4" s="32">
        <v>830452.14000000013</v>
      </c>
      <c r="E4" s="43">
        <v>112635.94</v>
      </c>
      <c r="F4" s="32">
        <v>-759533.14</v>
      </c>
      <c r="G4" s="31">
        <f t="shared" ref="G4" si="3">SUM(B4:F4)</f>
        <v>523292436.51499915</v>
      </c>
    </row>
    <row r="5" spans="1:9">
      <c r="A5" s="30">
        <v>44381</v>
      </c>
      <c r="B5" s="31">
        <f t="shared" ref="B5" si="4">G4</f>
        <v>523292436.51499915</v>
      </c>
      <c r="C5" s="43">
        <v>0</v>
      </c>
      <c r="D5" s="32">
        <v>0</v>
      </c>
      <c r="E5" s="43">
        <v>0</v>
      </c>
      <c r="F5" s="32">
        <v>0</v>
      </c>
      <c r="G5" s="31">
        <f t="shared" ref="G5" si="5">SUM(B5:F5)</f>
        <v>523292436.51499915</v>
      </c>
    </row>
    <row r="6" spans="1:9">
      <c r="A6" s="30">
        <v>44382</v>
      </c>
      <c r="B6" s="31">
        <f t="shared" ref="B6" si="6">G5</f>
        <v>523292436.51499915</v>
      </c>
      <c r="C6" s="43">
        <v>0</v>
      </c>
      <c r="D6" s="32">
        <v>0</v>
      </c>
      <c r="E6" s="43">
        <v>0</v>
      </c>
      <c r="F6" s="32">
        <v>0</v>
      </c>
      <c r="G6" s="31">
        <f t="shared" ref="G6" si="7">SUM(B6:F6)</f>
        <v>523292436.51499915</v>
      </c>
    </row>
    <row r="7" spans="1:9">
      <c r="A7" s="30">
        <v>44383</v>
      </c>
      <c r="B7" s="31">
        <f t="shared" ref="B7" si="8">G6</f>
        <v>523292436.51499915</v>
      </c>
      <c r="C7" s="43">
        <v>0</v>
      </c>
      <c r="D7" s="32">
        <v>0</v>
      </c>
      <c r="E7" s="43">
        <v>36324202.210000001</v>
      </c>
      <c r="F7" s="32">
        <v>-390709</v>
      </c>
      <c r="G7" s="31">
        <f t="shared" ref="G7" si="9">SUM(B7:F7)</f>
        <v>559225929.72499919</v>
      </c>
      <c r="H7" s="29" t="s">
        <v>367</v>
      </c>
    </row>
    <row r="8" spans="1:9">
      <c r="A8" s="30">
        <v>44384</v>
      </c>
      <c r="B8" s="31">
        <f t="shared" ref="B8" si="10">G7</f>
        <v>559225929.72499919</v>
      </c>
      <c r="C8" s="43">
        <v>-1295557.25</v>
      </c>
      <c r="D8" s="32">
        <v>2544901.8800000004</v>
      </c>
      <c r="E8" s="43">
        <v>2334279.1100000003</v>
      </c>
      <c r="F8" s="32">
        <v>-70842299.749999985</v>
      </c>
      <c r="G8" s="31">
        <f t="shared" ref="G8" si="11">SUM(B8:F8)</f>
        <v>491967253.7149992</v>
      </c>
      <c r="H8" s="29" t="s">
        <v>368</v>
      </c>
    </row>
    <row r="9" spans="1:9">
      <c r="A9" s="30">
        <v>44385</v>
      </c>
      <c r="B9" s="31">
        <f t="shared" ref="B9" si="12">G8</f>
        <v>491967253.7149992</v>
      </c>
      <c r="C9" s="43">
        <v>-1140127.49</v>
      </c>
      <c r="D9" s="32">
        <v>1609065.13</v>
      </c>
      <c r="E9" s="43">
        <v>431843.87</v>
      </c>
      <c r="F9" s="32">
        <v>-26839732.080000002</v>
      </c>
      <c r="G9" s="31">
        <f t="shared" ref="G9" si="13">SUM(B9:F9)</f>
        <v>466028303.14499921</v>
      </c>
      <c r="H9" s="29" t="s">
        <v>370</v>
      </c>
    </row>
    <row r="10" spans="1:9">
      <c r="A10" s="30">
        <v>44386</v>
      </c>
      <c r="B10" s="31">
        <f t="shared" ref="B10:B23" si="14">G9</f>
        <v>466028303.14499921</v>
      </c>
      <c r="C10" s="43">
        <v>-2293121.7199999997</v>
      </c>
      <c r="D10" s="32">
        <v>3556659.41</v>
      </c>
      <c r="E10" s="43">
        <v>83474.66</v>
      </c>
      <c r="F10" s="32">
        <v>-68979947.400000036</v>
      </c>
      <c r="G10" s="31">
        <f t="shared" ref="G10:G23" si="15">SUM(B10:F10)</f>
        <v>398395368.09499919</v>
      </c>
      <c r="H10" s="29" t="s">
        <v>371</v>
      </c>
    </row>
    <row r="11" spans="1:9">
      <c r="A11" s="30">
        <v>44387</v>
      </c>
      <c r="B11" s="31">
        <f t="shared" si="14"/>
        <v>398395368.09499919</v>
      </c>
      <c r="C11" s="43">
        <v>-1385365.4599999997</v>
      </c>
      <c r="D11" s="32">
        <v>4484323.63</v>
      </c>
      <c r="E11" s="43">
        <v>65552933.289999999</v>
      </c>
      <c r="F11" s="32">
        <v>-25295532.699999999</v>
      </c>
      <c r="G11" s="31">
        <f t="shared" si="15"/>
        <v>441751726.85499924</v>
      </c>
      <c r="H11" s="29" t="s">
        <v>372</v>
      </c>
    </row>
    <row r="12" spans="1:9">
      <c r="A12" s="30">
        <v>44388</v>
      </c>
      <c r="B12" s="31">
        <f t="shared" si="14"/>
        <v>441751726.85499924</v>
      </c>
      <c r="C12" s="43">
        <v>0</v>
      </c>
      <c r="D12" s="32">
        <v>0</v>
      </c>
      <c r="E12" s="43">
        <v>0</v>
      </c>
      <c r="F12" s="32">
        <v>0</v>
      </c>
      <c r="G12" s="31">
        <f t="shared" si="15"/>
        <v>441751726.85499924</v>
      </c>
    </row>
    <row r="13" spans="1:9">
      <c r="A13" s="30">
        <v>44389</v>
      </c>
      <c r="B13" s="31">
        <f t="shared" si="14"/>
        <v>441751726.85499924</v>
      </c>
      <c r="C13" s="43">
        <v>0</v>
      </c>
      <c r="D13" s="32">
        <v>0</v>
      </c>
      <c r="E13" s="43">
        <v>0</v>
      </c>
      <c r="F13" s="32">
        <v>0</v>
      </c>
      <c r="G13" s="31">
        <f t="shared" si="15"/>
        <v>441751726.85499924</v>
      </c>
    </row>
    <row r="14" spans="1:9">
      <c r="A14" s="30">
        <v>44390</v>
      </c>
      <c r="B14" s="31">
        <f t="shared" si="14"/>
        <v>441751726.85499924</v>
      </c>
      <c r="C14" s="43">
        <v>-176372.18000000002</v>
      </c>
      <c r="D14" s="32">
        <v>3993028.05</v>
      </c>
      <c r="E14" s="43">
        <v>9207774.5800000001</v>
      </c>
      <c r="F14" s="32">
        <v>-1663251.79</v>
      </c>
      <c r="G14" s="31">
        <f t="shared" si="15"/>
        <v>453112905.51499921</v>
      </c>
      <c r="H14" s="29" t="s">
        <v>373</v>
      </c>
    </row>
    <row r="15" spans="1:9">
      <c r="A15" s="30">
        <v>44391</v>
      </c>
      <c r="B15" s="31">
        <f t="shared" si="14"/>
        <v>453112905.51499921</v>
      </c>
      <c r="C15" s="43">
        <v>-835680.35000000009</v>
      </c>
      <c r="D15" s="32">
        <v>1591376.09</v>
      </c>
      <c r="E15" s="43">
        <v>1247996.83</v>
      </c>
      <c r="F15" s="32">
        <v>-999910.79000000027</v>
      </c>
      <c r="G15" s="31">
        <f t="shared" si="15"/>
        <v>454116687.29499912</v>
      </c>
    </row>
    <row r="16" spans="1:9">
      <c r="A16" s="30">
        <v>44392</v>
      </c>
      <c r="B16" s="31">
        <f t="shared" si="14"/>
        <v>454116687.29499912</v>
      </c>
      <c r="C16" s="43">
        <v>-1614751.7100000002</v>
      </c>
      <c r="D16" s="32">
        <v>806836.00000000012</v>
      </c>
      <c r="E16" s="43">
        <v>11489341.49</v>
      </c>
      <c r="F16" s="32">
        <v>-3072325.29</v>
      </c>
      <c r="G16" s="31">
        <f t="shared" si="15"/>
        <v>461725787.78499913</v>
      </c>
      <c r="H16" s="29" t="s">
        <v>374</v>
      </c>
    </row>
    <row r="17" spans="1:8">
      <c r="A17" s="30">
        <v>44393</v>
      </c>
      <c r="B17" s="31">
        <f t="shared" si="14"/>
        <v>461725787.78499913</v>
      </c>
      <c r="C17" s="43">
        <v>-969675.46000000008</v>
      </c>
      <c r="D17" s="32">
        <v>2623625.36</v>
      </c>
      <c r="E17" s="43">
        <v>672702.85</v>
      </c>
      <c r="F17" s="32">
        <v>-2484802.4600000004</v>
      </c>
      <c r="G17" s="31">
        <f t="shared" si="15"/>
        <v>461567638.07499921</v>
      </c>
      <c r="H17" s="29" t="s">
        <v>375</v>
      </c>
    </row>
    <row r="18" spans="1:8">
      <c r="A18" s="30">
        <v>44394</v>
      </c>
      <c r="B18" s="31">
        <f t="shared" si="14"/>
        <v>461567638.07499921</v>
      </c>
      <c r="C18" s="43">
        <v>-1323167.7599999998</v>
      </c>
      <c r="D18" s="32">
        <v>5214651.7300000004</v>
      </c>
      <c r="E18" s="43">
        <v>0</v>
      </c>
      <c r="F18" s="32">
        <v>0</v>
      </c>
      <c r="G18" s="31">
        <f t="shared" si="15"/>
        <v>465459122.04499924</v>
      </c>
    </row>
    <row r="19" spans="1:8">
      <c r="A19" s="30">
        <v>44395</v>
      </c>
      <c r="B19" s="31">
        <f t="shared" si="14"/>
        <v>465459122.04499924</v>
      </c>
      <c r="C19" s="43">
        <v>0</v>
      </c>
      <c r="D19" s="32">
        <v>0</v>
      </c>
      <c r="E19" s="43">
        <v>0</v>
      </c>
      <c r="F19" s="32">
        <v>0</v>
      </c>
      <c r="G19" s="31">
        <f t="shared" si="15"/>
        <v>465459122.04499924</v>
      </c>
    </row>
    <row r="20" spans="1:8">
      <c r="A20" s="30">
        <v>44396</v>
      </c>
      <c r="B20" s="31">
        <f t="shared" si="14"/>
        <v>465459122.04499924</v>
      </c>
      <c r="C20" s="43">
        <v>0</v>
      </c>
      <c r="D20" s="32">
        <v>0</v>
      </c>
      <c r="E20" s="43">
        <v>0</v>
      </c>
      <c r="F20" s="32">
        <v>0</v>
      </c>
      <c r="G20" s="31">
        <f t="shared" si="15"/>
        <v>465459122.04499924</v>
      </c>
    </row>
    <row r="21" spans="1:8">
      <c r="A21" s="30">
        <v>44397</v>
      </c>
      <c r="B21" s="31">
        <f t="shared" si="14"/>
        <v>465459122.04499924</v>
      </c>
      <c r="C21" s="43">
        <v>-845717.2</v>
      </c>
      <c r="D21" s="32">
        <v>5992754.6699999999</v>
      </c>
      <c r="E21" s="43">
        <v>0</v>
      </c>
      <c r="F21" s="32">
        <v>-120051.1</v>
      </c>
      <c r="G21" s="31">
        <f t="shared" si="15"/>
        <v>470486108.41499925</v>
      </c>
      <c r="H21" s="29" t="s">
        <v>376</v>
      </c>
    </row>
    <row r="22" spans="1:8">
      <c r="A22" s="30">
        <v>44398</v>
      </c>
      <c r="B22" s="31">
        <f t="shared" si="14"/>
        <v>470486108.41499925</v>
      </c>
      <c r="C22" s="43">
        <v>-202521947.52000001</v>
      </c>
      <c r="D22" s="32">
        <v>803498.39999999991</v>
      </c>
      <c r="E22" s="43">
        <v>25931001.190000001</v>
      </c>
      <c r="F22" s="32">
        <v>-65845815.139999986</v>
      </c>
      <c r="G22" s="31">
        <f t="shared" si="15"/>
        <v>228852845.34499925</v>
      </c>
      <c r="H22" s="29" t="s">
        <v>377</v>
      </c>
    </row>
    <row r="23" spans="1:8">
      <c r="A23" s="30">
        <v>44399</v>
      </c>
      <c r="B23" s="31">
        <f t="shared" si="14"/>
        <v>228852845.34499925</v>
      </c>
      <c r="C23" s="43">
        <v>-819686.10999999987</v>
      </c>
      <c r="D23" s="32">
        <v>1648206.17</v>
      </c>
      <c r="E23" s="43">
        <v>441070.14</v>
      </c>
      <c r="F23" s="32">
        <v>-302334.83999999997</v>
      </c>
      <c r="G23" s="31">
        <f t="shared" si="15"/>
        <v>229820100.70499921</v>
      </c>
    </row>
    <row r="24" spans="1:8">
      <c r="A24" s="30">
        <v>44400</v>
      </c>
      <c r="B24" s="31">
        <f t="shared" ref="B24:B37" si="16">G23</f>
        <v>229820100.70499921</v>
      </c>
      <c r="C24" s="43">
        <v>-1613504.8099999996</v>
      </c>
      <c r="D24" s="32">
        <v>3073396.6600000006</v>
      </c>
      <c r="E24" s="43">
        <v>1499353.4</v>
      </c>
      <c r="F24" s="32">
        <v>-13740720.049999999</v>
      </c>
      <c r="G24" s="31">
        <f t="shared" ref="G24:G37" si="17">SUM(B24:F24)</f>
        <v>219038625.9049992</v>
      </c>
      <c r="H24" s="29" t="s">
        <v>378</v>
      </c>
    </row>
    <row r="25" spans="1:8">
      <c r="A25" s="30">
        <v>44401</v>
      </c>
      <c r="B25" s="31">
        <f t="shared" si="16"/>
        <v>219038625.9049992</v>
      </c>
      <c r="C25" s="43">
        <v>-2376756.87</v>
      </c>
      <c r="D25" s="32">
        <v>4376916.7600000007</v>
      </c>
      <c r="E25" s="43">
        <v>78023736.469999999</v>
      </c>
      <c r="F25" s="32">
        <v>-3048534.7299999995</v>
      </c>
      <c r="G25" s="31">
        <f t="shared" si="17"/>
        <v>296013987.53499913</v>
      </c>
      <c r="H25" s="29" t="s">
        <v>379</v>
      </c>
    </row>
    <row r="26" spans="1:8">
      <c r="A26" s="30">
        <v>44402</v>
      </c>
      <c r="B26" s="31">
        <f t="shared" si="16"/>
        <v>296013987.53499913</v>
      </c>
      <c r="C26" s="43">
        <v>0</v>
      </c>
      <c r="D26" s="32">
        <v>0</v>
      </c>
      <c r="E26" s="43">
        <v>0</v>
      </c>
      <c r="F26" s="32">
        <v>-10540.91</v>
      </c>
      <c r="G26" s="31">
        <f t="shared" si="17"/>
        <v>296003446.62499911</v>
      </c>
    </row>
    <row r="27" spans="1:8">
      <c r="A27" s="30">
        <v>44403</v>
      </c>
      <c r="B27" s="31">
        <f t="shared" si="16"/>
        <v>296003446.62499911</v>
      </c>
      <c r="C27" s="43">
        <v>0</v>
      </c>
      <c r="D27" s="32">
        <v>0</v>
      </c>
      <c r="E27" s="43">
        <v>0</v>
      </c>
      <c r="F27" s="32">
        <v>-102.46000000000001</v>
      </c>
      <c r="G27" s="31">
        <f t="shared" si="17"/>
        <v>296003344.16499913</v>
      </c>
    </row>
    <row r="28" spans="1:8">
      <c r="A28" s="30">
        <v>44404</v>
      </c>
      <c r="B28" s="31">
        <f t="shared" si="16"/>
        <v>296003344.16499913</v>
      </c>
      <c r="C28" s="43">
        <v>-681300.02000000014</v>
      </c>
      <c r="D28" s="32">
        <v>6443158.6700000009</v>
      </c>
      <c r="E28" s="43">
        <v>834140.30999999994</v>
      </c>
      <c r="F28" s="32">
        <v>-725625.96</v>
      </c>
      <c r="G28" s="31">
        <f t="shared" si="17"/>
        <v>301873717.16499919</v>
      </c>
      <c r="H28" s="29" t="s">
        <v>380</v>
      </c>
    </row>
    <row r="29" spans="1:8">
      <c r="A29" s="30">
        <v>44405</v>
      </c>
      <c r="B29" s="31">
        <f t="shared" si="16"/>
        <v>301873717.16499919</v>
      </c>
      <c r="C29" s="43">
        <v>-910205.14</v>
      </c>
      <c r="D29" s="32">
        <v>3695876.9000000004</v>
      </c>
      <c r="E29" s="43">
        <v>2904731.09</v>
      </c>
      <c r="F29" s="32">
        <v>-56888.93</v>
      </c>
      <c r="G29" s="31">
        <f t="shared" si="17"/>
        <v>307507231.08499914</v>
      </c>
      <c r="H29" s="29" t="s">
        <v>381</v>
      </c>
    </row>
    <row r="30" spans="1:8">
      <c r="A30" s="30">
        <v>44406</v>
      </c>
      <c r="B30" s="31">
        <f t="shared" si="16"/>
        <v>307507231.08499914</v>
      </c>
      <c r="C30" s="43">
        <v>-1946212.56</v>
      </c>
      <c r="D30" s="32">
        <v>5570753.6099999994</v>
      </c>
      <c r="E30" s="43">
        <v>2117796.12</v>
      </c>
      <c r="F30" s="32">
        <v>-44704661.039999999</v>
      </c>
      <c r="G30" s="31">
        <f t="shared" si="17"/>
        <v>268544907.21499914</v>
      </c>
      <c r="H30" s="29" t="s">
        <v>382</v>
      </c>
    </row>
    <row r="31" spans="1:8">
      <c r="A31" s="30">
        <v>44407</v>
      </c>
      <c r="B31" s="31">
        <f t="shared" si="16"/>
        <v>268544907.21499914</v>
      </c>
      <c r="C31" s="43">
        <v>-3783061.0700000003</v>
      </c>
      <c r="D31" s="32">
        <v>4608018.34</v>
      </c>
      <c r="E31" s="43">
        <v>914855.41999999993</v>
      </c>
      <c r="F31" s="32">
        <v>-3967857.26</v>
      </c>
      <c r="G31" s="31">
        <f t="shared" si="17"/>
        <v>266316862.64499915</v>
      </c>
      <c r="H31" s="29" t="s">
        <v>383</v>
      </c>
    </row>
    <row r="32" spans="1:8">
      <c r="A32" s="30">
        <v>44408</v>
      </c>
      <c r="B32" s="31">
        <f t="shared" si="16"/>
        <v>266316862.64499915</v>
      </c>
      <c r="C32" s="43">
        <v>-3865211.2599999993</v>
      </c>
      <c r="D32" s="32">
        <v>3040061.6</v>
      </c>
      <c r="E32" s="43">
        <v>1009.6</v>
      </c>
      <c r="F32" s="32">
        <v>-59850</v>
      </c>
      <c r="G32" s="31">
        <f t="shared" si="17"/>
        <v>265432872.58499914</v>
      </c>
    </row>
    <row r="33" spans="1:8">
      <c r="A33" s="30">
        <v>44409</v>
      </c>
      <c r="B33" s="31">
        <f t="shared" si="16"/>
        <v>265432872.58499914</v>
      </c>
      <c r="C33" s="43">
        <v>0</v>
      </c>
      <c r="D33" s="32">
        <v>0</v>
      </c>
      <c r="E33" s="43">
        <v>0</v>
      </c>
      <c r="F33" s="32">
        <v>0</v>
      </c>
      <c r="G33" s="31">
        <f t="shared" si="17"/>
        <v>265432872.58499914</v>
      </c>
    </row>
    <row r="34" spans="1:8">
      <c r="A34" s="30">
        <v>44410</v>
      </c>
      <c r="B34" s="31">
        <f t="shared" si="16"/>
        <v>265432872.58499914</v>
      </c>
      <c r="C34" s="43">
        <v>0</v>
      </c>
      <c r="D34" s="32">
        <v>0</v>
      </c>
      <c r="E34" s="43">
        <v>0.03</v>
      </c>
      <c r="F34" s="32">
        <v>-76.88</v>
      </c>
      <c r="G34" s="31">
        <f t="shared" si="17"/>
        <v>265432795.73499915</v>
      </c>
    </row>
    <row r="35" spans="1:8">
      <c r="A35" s="30">
        <v>44411</v>
      </c>
      <c r="B35" s="31">
        <f t="shared" si="16"/>
        <v>265432795.73499915</v>
      </c>
      <c r="C35" s="43">
        <v>-2816693.3400000008</v>
      </c>
      <c r="D35" s="32">
        <v>2482750.61</v>
      </c>
      <c r="E35" s="43">
        <f>15891940.49</f>
        <v>15891940.49</v>
      </c>
      <c r="F35" s="32">
        <v>-11265902.210000001</v>
      </c>
      <c r="G35" s="31">
        <f t="shared" si="17"/>
        <v>269724891.28499919</v>
      </c>
      <c r="H35" s="29" t="s">
        <v>384</v>
      </c>
    </row>
    <row r="36" spans="1:8">
      <c r="A36" s="30">
        <v>44412</v>
      </c>
      <c r="B36" s="31">
        <f t="shared" si="16"/>
        <v>269724891.28499919</v>
      </c>
      <c r="C36" s="43">
        <v>-1726162.8499999994</v>
      </c>
      <c r="D36" s="32">
        <v>1178652.3399999996</v>
      </c>
      <c r="E36" s="43">
        <v>269211.42</v>
      </c>
      <c r="F36" s="32">
        <v>-6906830.3399999989</v>
      </c>
      <c r="G36" s="31">
        <f t="shared" si="17"/>
        <v>262539761.85499921</v>
      </c>
      <c r="H36" s="29" t="s">
        <v>385</v>
      </c>
    </row>
    <row r="37" spans="1:8">
      <c r="A37" s="30">
        <v>44413</v>
      </c>
      <c r="B37" s="31">
        <f t="shared" si="16"/>
        <v>262539761.85499921</v>
      </c>
      <c r="C37" s="43">
        <v>-1555745.8100000003</v>
      </c>
      <c r="D37" s="32">
        <v>216419.95000000004</v>
      </c>
      <c r="E37" s="43">
        <v>19204524.18</v>
      </c>
      <c r="F37" s="32">
        <v>-4124997.4999999995</v>
      </c>
      <c r="G37" s="31">
        <f t="shared" si="17"/>
        <v>276279962.67499918</v>
      </c>
      <c r="H37" s="29" t="s">
        <v>386</v>
      </c>
    </row>
    <row r="38" spans="1:8">
      <c r="A38" s="30">
        <v>44414</v>
      </c>
      <c r="B38" s="31">
        <f t="shared" ref="B38:B50" si="18">G37</f>
        <v>276279962.67499918</v>
      </c>
      <c r="C38" s="43">
        <v>-1691950.16</v>
      </c>
      <c r="D38" s="32">
        <v>6014089.9000000004</v>
      </c>
      <c r="E38" s="43">
        <v>19115570.309999999</v>
      </c>
      <c r="F38" s="32">
        <v>-1274062.82</v>
      </c>
      <c r="G38" s="31">
        <f t="shared" ref="G38:G44" si="19">SUM(B38:F38)</f>
        <v>298443609.90499914</v>
      </c>
      <c r="H38" s="29" t="s">
        <v>387</v>
      </c>
    </row>
    <row r="39" spans="1:8">
      <c r="A39" s="30">
        <v>44415</v>
      </c>
      <c r="B39" s="31">
        <f t="shared" si="18"/>
        <v>298443609.90499914</v>
      </c>
      <c r="C39" s="43">
        <v>-4954646.4799999995</v>
      </c>
      <c r="D39" s="32">
        <v>3571947.1399999997</v>
      </c>
      <c r="E39" s="43">
        <v>3777900.1</v>
      </c>
      <c r="F39" s="32">
        <v>-1031483.61</v>
      </c>
      <c r="G39" s="31">
        <f t="shared" si="19"/>
        <v>299807327.05499911</v>
      </c>
      <c r="H39" s="29" t="s">
        <v>388</v>
      </c>
    </row>
    <row r="40" spans="1:8">
      <c r="A40" s="30">
        <v>44416</v>
      </c>
      <c r="B40" s="31">
        <f t="shared" si="18"/>
        <v>299807327.05499911</v>
      </c>
      <c r="C40" s="43">
        <v>0</v>
      </c>
      <c r="D40" s="32">
        <v>0</v>
      </c>
      <c r="E40" s="43">
        <v>0</v>
      </c>
      <c r="F40" s="32">
        <v>0</v>
      </c>
      <c r="G40" s="31">
        <f t="shared" si="19"/>
        <v>299807327.05499911</v>
      </c>
    </row>
    <row r="41" spans="1:8">
      <c r="A41" s="30">
        <v>44417</v>
      </c>
      <c r="B41" s="31">
        <f t="shared" si="18"/>
        <v>299807327.05499911</v>
      </c>
      <c r="C41" s="43">
        <v>0</v>
      </c>
      <c r="D41" s="32">
        <v>0</v>
      </c>
      <c r="E41" s="43">
        <v>0</v>
      </c>
      <c r="F41" s="32">
        <v>0</v>
      </c>
      <c r="G41" s="31">
        <f t="shared" si="19"/>
        <v>299807327.05499911</v>
      </c>
    </row>
    <row r="42" spans="1:8">
      <c r="A42" s="30">
        <v>44418</v>
      </c>
      <c r="B42" s="31">
        <f t="shared" si="18"/>
        <v>299807327.05499911</v>
      </c>
      <c r="C42" s="43">
        <v>-1159169.4999999998</v>
      </c>
      <c r="D42" s="32">
        <v>1573523.3299999996</v>
      </c>
      <c r="E42" s="43">
        <v>19940666.579999998</v>
      </c>
      <c r="F42" s="32">
        <v>-65817602.930000007</v>
      </c>
      <c r="G42" s="31">
        <f t="shared" si="19"/>
        <v>254344744.53499907</v>
      </c>
      <c r="H42" s="29" t="s">
        <v>389</v>
      </c>
    </row>
    <row r="43" spans="1:8">
      <c r="A43" s="30">
        <v>44419</v>
      </c>
      <c r="B43" s="31">
        <f t="shared" si="18"/>
        <v>254344744.53499907</v>
      </c>
      <c r="C43" s="43">
        <v>-2877791.2399999998</v>
      </c>
      <c r="D43" s="32">
        <v>1793739.29</v>
      </c>
      <c r="E43" s="43">
        <v>3529491.41</v>
      </c>
      <c r="F43" s="32">
        <v>-1585709.83</v>
      </c>
      <c r="G43" s="31">
        <f t="shared" si="19"/>
        <v>255204474.16499904</v>
      </c>
      <c r="H43" s="29" t="s">
        <v>390</v>
      </c>
    </row>
    <row r="44" spans="1:8">
      <c r="A44" s="30">
        <v>44420</v>
      </c>
      <c r="B44" s="31">
        <f t="shared" si="18"/>
        <v>255204474.16499904</v>
      </c>
      <c r="C44" s="43">
        <v>-5082016.2699999986</v>
      </c>
      <c r="D44" s="32">
        <v>3131884.7199999997</v>
      </c>
      <c r="E44" s="43">
        <v>10869481.359999999</v>
      </c>
      <c r="F44" s="32">
        <v>-13368057.780000001</v>
      </c>
      <c r="G44" s="31">
        <f t="shared" si="19"/>
        <v>250755766.19499901</v>
      </c>
      <c r="H44" s="29" t="s">
        <v>391</v>
      </c>
    </row>
    <row r="45" spans="1:8">
      <c r="A45" s="30">
        <v>44421</v>
      </c>
      <c r="B45" s="31">
        <f t="shared" si="18"/>
        <v>250755766.19499901</v>
      </c>
      <c r="C45" s="43">
        <v>-1273816.5899999999</v>
      </c>
      <c r="D45" s="32">
        <v>3580029.8899999997</v>
      </c>
      <c r="E45" s="43">
        <v>2246691.73</v>
      </c>
      <c r="F45" s="32">
        <v>-237598.46000000002</v>
      </c>
      <c r="G45" s="31">
        <f>SUM(B45:F45)</f>
        <v>255071072.76499897</v>
      </c>
      <c r="H45" s="29" t="s">
        <v>392</v>
      </c>
    </row>
    <row r="46" spans="1:8">
      <c r="A46" s="30">
        <v>44422</v>
      </c>
      <c r="B46" s="31">
        <f t="shared" si="18"/>
        <v>255071072.76499897</v>
      </c>
      <c r="C46" s="43">
        <v>-2182741.8499999996</v>
      </c>
      <c r="D46" s="32">
        <v>3336715.9699999997</v>
      </c>
      <c r="E46" s="43">
        <v>19900024.449999999</v>
      </c>
      <c r="F46" s="32">
        <v>0</v>
      </c>
      <c r="G46" s="31">
        <f t="shared" ref="G46:G50" si="20">SUM(B46:F46)</f>
        <v>276125071.33499897</v>
      </c>
      <c r="H46" s="29" t="s">
        <v>393</v>
      </c>
    </row>
    <row r="47" spans="1:8">
      <c r="A47" s="30">
        <v>44423</v>
      </c>
      <c r="B47" s="31">
        <f t="shared" si="18"/>
        <v>276125071.33499897</v>
      </c>
      <c r="C47" s="43">
        <v>0</v>
      </c>
      <c r="D47" s="32">
        <v>0</v>
      </c>
      <c r="E47" s="43">
        <v>0</v>
      </c>
      <c r="F47" s="32">
        <v>0</v>
      </c>
      <c r="G47" s="31">
        <f t="shared" si="20"/>
        <v>276125071.33499897</v>
      </c>
    </row>
    <row r="48" spans="1:8">
      <c r="A48" s="30">
        <v>44424</v>
      </c>
      <c r="B48" s="31">
        <f t="shared" si="18"/>
        <v>276125071.33499897</v>
      </c>
      <c r="C48" s="43">
        <v>0</v>
      </c>
      <c r="D48" s="32">
        <v>0</v>
      </c>
      <c r="E48" s="43">
        <v>0</v>
      </c>
      <c r="F48" s="32">
        <v>0</v>
      </c>
      <c r="G48" s="31">
        <f t="shared" si="20"/>
        <v>276125071.33499897</v>
      </c>
    </row>
    <row r="49" spans="1:8">
      <c r="A49" s="30">
        <v>44425</v>
      </c>
      <c r="B49" s="31">
        <f t="shared" si="18"/>
        <v>276125071.33499897</v>
      </c>
      <c r="C49" s="43">
        <v>-3625103.1</v>
      </c>
      <c r="D49" s="32">
        <v>532413.6100000001</v>
      </c>
      <c r="E49" s="43">
        <v>379688.17000000004</v>
      </c>
      <c r="F49" s="32">
        <v>-102564.46</v>
      </c>
      <c r="G49" s="31">
        <f t="shared" si="20"/>
        <v>273309505.55499899</v>
      </c>
      <c r="H49" s="29" t="s">
        <v>394</v>
      </c>
    </row>
    <row r="50" spans="1:8">
      <c r="A50" s="30">
        <v>44426</v>
      </c>
      <c r="B50" s="31">
        <f t="shared" si="18"/>
        <v>273309505.55499899</v>
      </c>
      <c r="C50" s="43">
        <v>-2282070.9400000004</v>
      </c>
      <c r="D50" s="32">
        <v>838846.47</v>
      </c>
      <c r="E50" s="43">
        <v>7710307.6500000004</v>
      </c>
      <c r="F50" s="32">
        <v>-864705.22</v>
      </c>
      <c r="G50" s="31">
        <f t="shared" si="20"/>
        <v>278711883.51499897</v>
      </c>
      <c r="H50" s="29" t="s">
        <v>395</v>
      </c>
    </row>
    <row r="51" spans="1:8">
      <c r="A51" s="30">
        <v>44427</v>
      </c>
      <c r="B51" s="31">
        <f t="shared" ref="B51" si="21">G50</f>
        <v>278711883.51499897</v>
      </c>
      <c r="C51" s="43">
        <v>-990899.0399999998</v>
      </c>
      <c r="D51" s="32">
        <v>3415707.33</v>
      </c>
      <c r="E51" s="43">
        <v>4350835.8100000005</v>
      </c>
      <c r="F51" s="32">
        <v>-29434987.349999998</v>
      </c>
      <c r="G51" s="31">
        <f t="shared" ref="G51" si="22">SUM(B51:F51)</f>
        <v>256052540.26499894</v>
      </c>
      <c r="H51" s="29" t="s">
        <v>396</v>
      </c>
    </row>
    <row r="52" spans="1:8">
      <c r="A52" s="30">
        <v>44428</v>
      </c>
      <c r="B52" s="31">
        <f t="shared" ref="B52:B63" si="23">G51</f>
        <v>256052540.26499894</v>
      </c>
      <c r="C52" s="43">
        <v>-513026.14000000013</v>
      </c>
      <c r="D52" s="32">
        <v>16728138.469999999</v>
      </c>
      <c r="E52" s="43">
        <v>14478832.4</v>
      </c>
      <c r="F52" s="32">
        <v>-773388.34000000008</v>
      </c>
      <c r="G52" s="31">
        <f>SUM(B52:F52)</f>
        <v>285973096.65499896</v>
      </c>
      <c r="H52" s="29" t="s">
        <v>397</v>
      </c>
    </row>
    <row r="53" spans="1:8">
      <c r="A53" s="30">
        <v>44429</v>
      </c>
      <c r="B53" s="31">
        <f t="shared" si="23"/>
        <v>285973096.65499896</v>
      </c>
      <c r="C53" s="43">
        <v>-1559198.75</v>
      </c>
      <c r="D53" s="32">
        <v>989769.14</v>
      </c>
      <c r="E53" s="43">
        <v>2617087.7400000002</v>
      </c>
      <c r="F53" s="32">
        <v>-89699657.459999993</v>
      </c>
      <c r="G53" s="31">
        <f>SUM(B53:F53)</f>
        <v>198321097.32499897</v>
      </c>
      <c r="H53" s="29" t="s">
        <v>398</v>
      </c>
    </row>
    <row r="54" spans="1:8">
      <c r="A54" s="30">
        <v>44430</v>
      </c>
      <c r="B54" s="31">
        <f t="shared" si="23"/>
        <v>198321097.32499897</v>
      </c>
      <c r="C54" s="43">
        <v>0</v>
      </c>
      <c r="D54" s="32">
        <v>0</v>
      </c>
      <c r="E54" s="43">
        <v>0</v>
      </c>
      <c r="F54" s="32">
        <v>0</v>
      </c>
      <c r="G54" s="31">
        <f t="shared" ref="G54:G63" si="24">SUM(B54:F54)</f>
        <v>198321097.32499897</v>
      </c>
    </row>
    <row r="55" spans="1:8">
      <c r="A55" s="30">
        <v>44431</v>
      </c>
      <c r="B55" s="31">
        <f t="shared" si="23"/>
        <v>198321097.32499897</v>
      </c>
      <c r="C55" s="43">
        <v>0</v>
      </c>
      <c r="D55" s="32">
        <v>0</v>
      </c>
      <c r="E55" s="43">
        <v>0</v>
      </c>
      <c r="F55" s="32">
        <v>0</v>
      </c>
      <c r="G55" s="31">
        <f t="shared" si="24"/>
        <v>198321097.32499897</v>
      </c>
    </row>
    <row r="56" spans="1:8">
      <c r="A56" s="30">
        <v>44432</v>
      </c>
      <c r="B56" s="31">
        <f t="shared" si="23"/>
        <v>198321097.32499897</v>
      </c>
      <c r="C56" s="43">
        <v>-329587.90999999992</v>
      </c>
      <c r="D56" s="32">
        <v>1147238.48</v>
      </c>
      <c r="E56" s="43">
        <v>12188637.679999998</v>
      </c>
      <c r="F56" s="32">
        <v>-2533489.11</v>
      </c>
      <c r="G56" s="31">
        <f t="shared" si="24"/>
        <v>208793896.46499896</v>
      </c>
      <c r="H56" s="29" t="s">
        <v>399</v>
      </c>
    </row>
    <row r="57" spans="1:8">
      <c r="A57" s="30">
        <v>44433</v>
      </c>
      <c r="B57" s="31">
        <f t="shared" si="23"/>
        <v>208793896.46499896</v>
      </c>
      <c r="C57" s="43">
        <v>-759747.17999999993</v>
      </c>
      <c r="D57" s="32">
        <v>612353.51</v>
      </c>
      <c r="E57" s="43">
        <v>86155215.680000007</v>
      </c>
      <c r="F57" s="32">
        <v>-11784389.910000002</v>
      </c>
      <c r="G57" s="31">
        <f t="shared" si="24"/>
        <v>283017328.56499892</v>
      </c>
      <c r="H57" s="29" t="s">
        <v>400</v>
      </c>
    </row>
    <row r="58" spans="1:8">
      <c r="A58" s="30">
        <v>44434</v>
      </c>
      <c r="B58" s="31">
        <f t="shared" si="23"/>
        <v>283017328.56499892</v>
      </c>
      <c r="C58" s="43">
        <v>-1943361.8199999996</v>
      </c>
      <c r="D58" s="32">
        <v>1724251.4799999997</v>
      </c>
      <c r="E58" s="43">
        <v>24969394.469999999</v>
      </c>
      <c r="F58" s="32">
        <v>-24617731.899999995</v>
      </c>
      <c r="G58" s="31">
        <f t="shared" si="24"/>
        <v>283149880.794999</v>
      </c>
      <c r="H58" s="29" t="s">
        <v>401</v>
      </c>
    </row>
    <row r="59" spans="1:8">
      <c r="A59" s="30">
        <v>44435</v>
      </c>
      <c r="B59" s="31">
        <f t="shared" si="23"/>
        <v>283149880.794999</v>
      </c>
      <c r="C59" s="43">
        <v>-1457700.45</v>
      </c>
      <c r="D59" s="32">
        <v>250437.23999999987</v>
      </c>
      <c r="E59" s="43">
        <v>12552902.58</v>
      </c>
      <c r="F59" s="32">
        <v>-6330380.6800000025</v>
      </c>
      <c r="G59" s="31">
        <f t="shared" si="24"/>
        <v>288165139.484999</v>
      </c>
      <c r="H59" s="29" t="s">
        <v>402</v>
      </c>
    </row>
    <row r="60" spans="1:8">
      <c r="A60" s="30">
        <v>44436</v>
      </c>
      <c r="B60" s="31">
        <f t="shared" si="23"/>
        <v>288165139.484999</v>
      </c>
      <c r="C60" s="43">
        <v>-449289.81</v>
      </c>
      <c r="D60" s="32">
        <v>8195537.2800000003</v>
      </c>
      <c r="E60" s="43">
        <v>935.48999999999978</v>
      </c>
      <c r="F60" s="32">
        <v>0</v>
      </c>
      <c r="G60" s="31">
        <f t="shared" si="24"/>
        <v>295912322.44499898</v>
      </c>
      <c r="H60" s="29" t="s">
        <v>403</v>
      </c>
    </row>
    <row r="61" spans="1:8">
      <c r="A61" s="30">
        <v>44437</v>
      </c>
      <c r="B61" s="31">
        <f t="shared" si="23"/>
        <v>295912322.44499898</v>
      </c>
      <c r="C61" s="43">
        <v>0</v>
      </c>
      <c r="D61" s="32">
        <v>0</v>
      </c>
      <c r="E61" s="43">
        <v>0</v>
      </c>
      <c r="F61" s="32">
        <v>0</v>
      </c>
      <c r="G61" s="31">
        <f t="shared" si="24"/>
        <v>295912322.44499898</v>
      </c>
    </row>
    <row r="62" spans="1:8">
      <c r="A62" s="30">
        <v>44438</v>
      </c>
      <c r="B62" s="31">
        <f t="shared" si="23"/>
        <v>295912322.44499898</v>
      </c>
      <c r="C62" s="43">
        <v>0</v>
      </c>
      <c r="D62" s="32">
        <v>0</v>
      </c>
      <c r="E62" s="43">
        <v>0</v>
      </c>
      <c r="F62" s="32">
        <v>0</v>
      </c>
      <c r="G62" s="31">
        <f t="shared" si="24"/>
        <v>295912322.44499898</v>
      </c>
    </row>
    <row r="63" spans="1:8">
      <c r="A63" s="30">
        <v>44439</v>
      </c>
      <c r="B63" s="31">
        <f t="shared" si="23"/>
        <v>295912322.44499898</v>
      </c>
      <c r="C63" s="43">
        <v>-822050.30999999994</v>
      </c>
      <c r="D63" s="32">
        <v>2538031.6700000004</v>
      </c>
      <c r="E63" s="43">
        <v>33003210.899999999</v>
      </c>
      <c r="F63" s="32">
        <v>-2644108.8299999996</v>
      </c>
      <c r="G63" s="31">
        <f t="shared" si="24"/>
        <v>327987405.87499899</v>
      </c>
      <c r="H63" s="29" t="s">
        <v>404</v>
      </c>
    </row>
    <row r="64" spans="1:8">
      <c r="A64" s="30">
        <v>44440</v>
      </c>
      <c r="B64" s="31">
        <f t="shared" ref="B64" si="25">G63</f>
        <v>327987405.87499899</v>
      </c>
      <c r="C64" s="43">
        <v>-1626918.38</v>
      </c>
      <c r="D64" s="32">
        <v>13400062.23</v>
      </c>
      <c r="E64" s="43">
        <v>2743.62</v>
      </c>
      <c r="F64" s="32">
        <v>-53076.75</v>
      </c>
      <c r="G64" s="31">
        <f t="shared" ref="G64" si="26">SUM(B64:F64)</f>
        <v>339710216.59499902</v>
      </c>
      <c r="H64" s="29" t="s">
        <v>427</v>
      </c>
    </row>
    <row r="65" spans="1:8">
      <c r="A65" s="30">
        <v>44441</v>
      </c>
      <c r="B65" s="31">
        <f t="shared" ref="B65" si="27">G64</f>
        <v>339710216.59499902</v>
      </c>
      <c r="C65" s="43">
        <v>-1954105.83</v>
      </c>
      <c r="D65" s="32">
        <v>10599805.9</v>
      </c>
      <c r="E65" s="43">
        <v>941287.4</v>
      </c>
      <c r="F65" s="32">
        <v>-4663658.3</v>
      </c>
      <c r="G65" s="31">
        <f t="shared" ref="G65" si="28">SUM(B65:F65)</f>
        <v>344633545.76499897</v>
      </c>
      <c r="H65" s="29" t="s">
        <v>428</v>
      </c>
    </row>
    <row r="66" spans="1:8">
      <c r="A66" s="30">
        <v>44442</v>
      </c>
      <c r="B66" s="31">
        <f t="shared" ref="B66" si="29">G65</f>
        <v>344633545.76499897</v>
      </c>
      <c r="C66" s="43">
        <v>-1001644.27</v>
      </c>
      <c r="D66" s="32">
        <v>12904660.15</v>
      </c>
      <c r="E66" s="43">
        <v>399408.96</v>
      </c>
      <c r="F66" s="32">
        <v>-89821037.870000005</v>
      </c>
      <c r="G66" s="31">
        <f t="shared" ref="G66" si="30">SUM(B66:F66)</f>
        <v>267114932.73499894</v>
      </c>
      <c r="H66" s="29" t="s">
        <v>431</v>
      </c>
    </row>
    <row r="67" spans="1:8">
      <c r="A67" s="30">
        <v>44443</v>
      </c>
      <c r="B67" s="31">
        <f t="shared" ref="B67:B70" si="31">G66</f>
        <v>267114932.73499894</v>
      </c>
      <c r="C67" s="43">
        <v>-2095392.71</v>
      </c>
      <c r="D67" s="32">
        <v>162400.14000000001</v>
      </c>
      <c r="E67" s="43">
        <v>0</v>
      </c>
      <c r="F67" s="32">
        <v>-78274.61</v>
      </c>
      <c r="G67" s="31">
        <f t="shared" ref="G67:G70" si="32">SUM(B67:F67)</f>
        <v>265103665.5549989</v>
      </c>
    </row>
    <row r="68" spans="1:8">
      <c r="A68" s="30">
        <v>44444</v>
      </c>
      <c r="B68" s="31">
        <f t="shared" si="31"/>
        <v>265103665.5549989</v>
      </c>
      <c r="C68" s="43">
        <v>0</v>
      </c>
      <c r="D68" s="32">
        <v>0</v>
      </c>
      <c r="E68" s="43">
        <v>0</v>
      </c>
      <c r="F68" s="32">
        <v>0</v>
      </c>
      <c r="G68" s="31">
        <f t="shared" si="32"/>
        <v>265103665.5549989</v>
      </c>
    </row>
    <row r="69" spans="1:8">
      <c r="A69" s="30">
        <v>44445</v>
      </c>
      <c r="B69" s="31">
        <f t="shared" si="31"/>
        <v>265103665.5549989</v>
      </c>
      <c r="C69" s="43">
        <v>0</v>
      </c>
      <c r="D69" s="32">
        <v>0</v>
      </c>
      <c r="E69" s="43">
        <v>0</v>
      </c>
      <c r="F69" s="32">
        <v>0</v>
      </c>
      <c r="G69" s="31">
        <f t="shared" si="32"/>
        <v>265103665.5549989</v>
      </c>
    </row>
    <row r="70" spans="1:8">
      <c r="A70" s="30">
        <v>44446</v>
      </c>
      <c r="B70" s="31">
        <f t="shared" si="31"/>
        <v>265103665.5549989</v>
      </c>
      <c r="C70" s="43">
        <v>-23189.61</v>
      </c>
      <c r="D70" s="32">
        <v>0</v>
      </c>
      <c r="E70" s="43">
        <v>0</v>
      </c>
      <c r="F70" s="32">
        <v>0</v>
      </c>
      <c r="G70" s="31">
        <f t="shared" si="32"/>
        <v>265080475.94499889</v>
      </c>
    </row>
    <row r="71" spans="1:8">
      <c r="A71" s="30">
        <v>44447</v>
      </c>
      <c r="B71" s="31">
        <f t="shared" ref="B71" si="33">G70</f>
        <v>265080475.94499889</v>
      </c>
      <c r="C71" s="43">
        <v>-1567035.54</v>
      </c>
      <c r="D71" s="32">
        <v>3018828.07</v>
      </c>
      <c r="E71" s="43">
        <v>2804952.31</v>
      </c>
      <c r="F71" s="32">
        <v>-178681.60000000001</v>
      </c>
      <c r="G71" s="31">
        <f t="shared" ref="G71" si="34">SUM(B71:F71)</f>
        <v>269158539.18499887</v>
      </c>
      <c r="H71" s="29" t="s">
        <v>432</v>
      </c>
    </row>
    <row r="72" spans="1:8">
      <c r="A72" s="30">
        <v>44448</v>
      </c>
      <c r="B72" s="31">
        <f t="shared" ref="B72:B73" si="35">G71</f>
        <v>269158539.18499887</v>
      </c>
      <c r="C72" s="43">
        <v>-1206973.3500000001</v>
      </c>
      <c r="D72" s="32">
        <v>538407.18000000005</v>
      </c>
      <c r="E72" s="43">
        <v>340654.23</v>
      </c>
      <c r="F72" s="32">
        <v>-1436144.54</v>
      </c>
      <c r="G72" s="31">
        <f t="shared" ref="G72:G73" si="36">SUM(B72:F72)</f>
        <v>267394482.70499888</v>
      </c>
    </row>
    <row r="73" spans="1:8">
      <c r="A73" s="30">
        <v>44449</v>
      </c>
      <c r="B73" s="31">
        <f t="shared" si="35"/>
        <v>267394482.70499888</v>
      </c>
      <c r="C73" s="43">
        <v>-2151176.1899999995</v>
      </c>
      <c r="D73" s="32">
        <v>9519402.209999999</v>
      </c>
      <c r="E73" s="43">
        <v>57137293.240000002</v>
      </c>
      <c r="F73" s="32">
        <v>-60757208.339999996</v>
      </c>
      <c r="G73" s="31">
        <f t="shared" si="36"/>
        <v>271142793.62499893</v>
      </c>
      <c r="H73" s="29" t="s">
        <v>433</v>
      </c>
    </row>
    <row r="74" spans="1:8">
      <c r="A74" s="30">
        <v>44450</v>
      </c>
      <c r="B74" s="31">
        <f t="shared" ref="B74:B76" si="37">G73</f>
        <v>271142793.62499893</v>
      </c>
      <c r="C74" s="43">
        <v>-602396.77</v>
      </c>
      <c r="D74" s="32">
        <v>0</v>
      </c>
      <c r="E74" s="43">
        <v>4877147.5199999996</v>
      </c>
      <c r="F74" s="32">
        <v>0</v>
      </c>
      <c r="G74" s="31">
        <f t="shared" ref="G74:G76" si="38">SUM(B74:F74)</f>
        <v>275417544.37499893</v>
      </c>
      <c r="H74" s="29" t="s">
        <v>435</v>
      </c>
    </row>
    <row r="75" spans="1:8">
      <c r="A75" s="30">
        <v>44451</v>
      </c>
      <c r="B75" s="31">
        <f t="shared" si="37"/>
        <v>275417544.37499893</v>
      </c>
      <c r="C75" s="43">
        <v>0</v>
      </c>
      <c r="D75" s="32">
        <v>0</v>
      </c>
      <c r="E75" s="43">
        <v>0</v>
      </c>
      <c r="F75" s="32">
        <v>0</v>
      </c>
      <c r="G75" s="31">
        <f t="shared" si="38"/>
        <v>275417544.37499893</v>
      </c>
    </row>
    <row r="76" spans="1:8">
      <c r="A76" s="30">
        <v>44452</v>
      </c>
      <c r="B76" s="31">
        <f t="shared" si="37"/>
        <v>275417544.37499893</v>
      </c>
      <c r="C76" s="43">
        <v>0</v>
      </c>
      <c r="D76" s="32">
        <v>0</v>
      </c>
      <c r="E76" s="43">
        <v>0</v>
      </c>
      <c r="F76" s="32">
        <v>0</v>
      </c>
      <c r="G76" s="31">
        <f t="shared" si="38"/>
        <v>275417544.37499893</v>
      </c>
    </row>
    <row r="77" spans="1:8">
      <c r="A77" s="30">
        <v>44453</v>
      </c>
      <c r="B77" s="31">
        <f t="shared" ref="B77" si="39">G76</f>
        <v>275417544.37499893</v>
      </c>
      <c r="C77" s="43">
        <v>-1877595.13</v>
      </c>
      <c r="D77" s="32">
        <v>503237.18</v>
      </c>
      <c r="E77" s="43">
        <v>177157.94</v>
      </c>
      <c r="F77" s="32">
        <v>-637608.69999999995</v>
      </c>
      <c r="G77" s="31">
        <f t="shared" ref="G77" si="40">SUM(B77:F77)</f>
        <v>273582735.66499895</v>
      </c>
    </row>
    <row r="78" spans="1:8">
      <c r="A78" s="30">
        <v>44454</v>
      </c>
      <c r="B78" s="31">
        <f t="shared" ref="B78" si="41">G77</f>
        <v>273582735.66499895</v>
      </c>
      <c r="C78" s="43">
        <v>-3741203.24</v>
      </c>
      <c r="D78" s="32">
        <v>2389041.75</v>
      </c>
      <c r="E78" s="43">
        <v>1555395.03</v>
      </c>
      <c r="F78" s="32">
        <v>-3192362.11</v>
      </c>
      <c r="G78" s="31">
        <f t="shared" ref="G78" si="42">SUM(B78:F78)</f>
        <v>270593607.0949989</v>
      </c>
      <c r="H78" s="29" t="s">
        <v>436</v>
      </c>
    </row>
    <row r="79" spans="1:8">
      <c r="A79" s="30">
        <v>44455</v>
      </c>
      <c r="B79" s="31">
        <f t="shared" ref="B79" si="43">G78</f>
        <v>270593607.0949989</v>
      </c>
      <c r="C79" s="43">
        <v>-1096269.99</v>
      </c>
      <c r="D79" s="32">
        <v>5573111.1399999997</v>
      </c>
      <c r="E79" s="43">
        <v>53915.88</v>
      </c>
      <c r="F79" s="32">
        <v>-66865598.229999997</v>
      </c>
      <c r="G79" s="31">
        <f t="shared" ref="G79" si="44">SUM(B79:F79)</f>
        <v>208258765.89499888</v>
      </c>
      <c r="H79" s="29" t="s">
        <v>437</v>
      </c>
    </row>
    <row r="80" spans="1:8">
      <c r="A80" s="30">
        <v>44456</v>
      </c>
      <c r="B80" s="31">
        <f t="shared" ref="B80" si="45">G79</f>
        <v>208258765.89499888</v>
      </c>
      <c r="C80" s="43">
        <v>-1573821.82</v>
      </c>
      <c r="D80" s="32">
        <v>694935.22</v>
      </c>
      <c r="E80" s="43">
        <v>33450.46</v>
      </c>
      <c r="F80" s="32">
        <v>-2414909.52</v>
      </c>
      <c r="G80" s="31">
        <f t="shared" ref="G80" si="46">SUM(B80:F80)</f>
        <v>204998420.23499888</v>
      </c>
    </row>
    <row r="81" spans="1:8">
      <c r="A81" s="30">
        <v>44457</v>
      </c>
      <c r="B81" s="31">
        <f t="shared" ref="B81:B83" si="47">G80</f>
        <v>204998420.23499888</v>
      </c>
      <c r="C81" s="43">
        <v>-3193815.38</v>
      </c>
      <c r="D81" s="32">
        <v>2120003.5600000005</v>
      </c>
      <c r="E81" s="43">
        <v>2426187.5</v>
      </c>
      <c r="F81" s="32">
        <v>-242359.18</v>
      </c>
      <c r="G81" s="31">
        <f t="shared" ref="G81:G83" si="48">SUM(B81:F81)</f>
        <v>206108436.73499888</v>
      </c>
      <c r="H81" s="29" t="s">
        <v>441</v>
      </c>
    </row>
    <row r="82" spans="1:8">
      <c r="A82" s="30">
        <v>44458</v>
      </c>
      <c r="B82" s="31">
        <f t="shared" si="47"/>
        <v>206108436.73499888</v>
      </c>
      <c r="C82" s="43">
        <v>0</v>
      </c>
      <c r="D82" s="32">
        <v>0</v>
      </c>
      <c r="E82" s="43">
        <v>0</v>
      </c>
      <c r="F82" s="32">
        <v>0</v>
      </c>
      <c r="G82" s="31">
        <f t="shared" si="48"/>
        <v>206108436.73499888</v>
      </c>
    </row>
    <row r="83" spans="1:8">
      <c r="A83" s="30">
        <v>44459</v>
      </c>
      <c r="B83" s="31">
        <f t="shared" si="47"/>
        <v>206108436.73499888</v>
      </c>
      <c r="C83" s="43">
        <v>0</v>
      </c>
      <c r="D83" s="32">
        <v>0</v>
      </c>
      <c r="E83" s="43">
        <v>0</v>
      </c>
      <c r="F83" s="32">
        <v>0</v>
      </c>
      <c r="G83" s="31">
        <f t="shared" si="48"/>
        <v>206108436.73499888</v>
      </c>
    </row>
    <row r="84" spans="1:8">
      <c r="A84" s="30">
        <v>44460</v>
      </c>
      <c r="B84" s="31">
        <f t="shared" ref="B84" si="49">G83</f>
        <v>206108436.73499888</v>
      </c>
      <c r="C84" s="43">
        <v>-368256.07</v>
      </c>
      <c r="D84" s="32">
        <v>240291.85</v>
      </c>
      <c r="E84" s="43">
        <v>173327.85</v>
      </c>
      <c r="F84" s="32">
        <v>-90577.05</v>
      </c>
      <c r="G84" s="31">
        <f t="shared" ref="G84" si="50">SUM(B84:F84)</f>
        <v>206063223.31499887</v>
      </c>
    </row>
    <row r="85" spans="1:8">
      <c r="A85" s="30">
        <v>44461</v>
      </c>
      <c r="B85" s="31">
        <f t="shared" ref="B85" si="51">G84</f>
        <v>206063223.31499887</v>
      </c>
      <c r="C85" s="43">
        <v>-8921270.2899999991</v>
      </c>
      <c r="D85" s="32">
        <v>165429.35999999999</v>
      </c>
      <c r="E85" s="43">
        <v>344621.31</v>
      </c>
      <c r="F85" s="32">
        <v>-8969984.1899999995</v>
      </c>
      <c r="G85" s="31">
        <f t="shared" ref="G85" si="52">SUM(B85:F85)</f>
        <v>188682019.50499889</v>
      </c>
      <c r="H85" s="29" t="s">
        <v>442</v>
      </c>
    </row>
    <row r="86" spans="1:8">
      <c r="A86" s="30">
        <v>44462</v>
      </c>
      <c r="B86" s="31">
        <f t="shared" ref="B86:B87" si="53">G85</f>
        <v>188682019.50499889</v>
      </c>
      <c r="C86" s="43">
        <v>-1392973.4</v>
      </c>
      <c r="D86" s="32">
        <v>2005575.63</v>
      </c>
      <c r="E86" s="43">
        <v>237038.94</v>
      </c>
      <c r="F86" s="32">
        <v>-1079440.48</v>
      </c>
      <c r="G86" s="31">
        <f t="shared" ref="G86:G87" si="54">SUM(B86:F86)</f>
        <v>188452220.19499889</v>
      </c>
    </row>
    <row r="87" spans="1:8">
      <c r="A87" s="30">
        <v>44463</v>
      </c>
      <c r="B87" s="31">
        <f t="shared" si="53"/>
        <v>188452220.19499889</v>
      </c>
      <c r="C87" s="43">
        <v>-1098915.18</v>
      </c>
      <c r="D87" s="32">
        <v>6747729.1099999994</v>
      </c>
      <c r="E87" s="43">
        <v>1485993.8399999999</v>
      </c>
      <c r="F87" s="32">
        <v>-27761085.199999996</v>
      </c>
      <c r="G87" s="31">
        <f t="shared" si="54"/>
        <v>167825942.76499888</v>
      </c>
      <c r="H87" s="29" t="s">
        <v>443</v>
      </c>
    </row>
    <row r="88" spans="1:8">
      <c r="A88" s="30">
        <v>44464</v>
      </c>
      <c r="B88" s="31">
        <f t="shared" ref="B88:B89" si="55">G87</f>
        <v>167825942.76499888</v>
      </c>
      <c r="C88" s="43">
        <v>-3313636.65</v>
      </c>
      <c r="D88" s="32">
        <v>23099984.449999999</v>
      </c>
      <c r="E88" s="43">
        <v>1000</v>
      </c>
      <c r="F88" s="32">
        <v>-53283275.530000001</v>
      </c>
      <c r="G88" s="31">
        <f t="shared" ref="G88:G89" si="56">SUM(B88:F88)</f>
        <v>134330015.03499886</v>
      </c>
      <c r="H88" s="29" t="s">
        <v>445</v>
      </c>
    </row>
    <row r="89" spans="1:8">
      <c r="A89" s="30">
        <v>44465</v>
      </c>
      <c r="B89" s="31">
        <f t="shared" si="55"/>
        <v>134330015.03499886</v>
      </c>
      <c r="C89" s="43">
        <v>0</v>
      </c>
      <c r="D89" s="32">
        <v>0</v>
      </c>
      <c r="E89" s="43">
        <v>0</v>
      </c>
      <c r="F89" s="32">
        <v>0</v>
      </c>
      <c r="G89" s="31">
        <f t="shared" si="56"/>
        <v>134330015.03499886</v>
      </c>
    </row>
    <row r="90" spans="1:8">
      <c r="A90" s="30">
        <v>44466</v>
      </c>
      <c r="B90" s="31">
        <f t="shared" ref="B90" si="57">G89</f>
        <v>134330015.03499886</v>
      </c>
      <c r="C90" s="43">
        <v>0</v>
      </c>
      <c r="D90" s="32">
        <v>0</v>
      </c>
      <c r="E90" s="43">
        <v>0</v>
      </c>
      <c r="F90" s="32">
        <v>0</v>
      </c>
      <c r="G90" s="31">
        <f t="shared" ref="G90" si="58">SUM(B90:F90)</f>
        <v>134330015.03499886</v>
      </c>
    </row>
    <row r="91" spans="1:8">
      <c r="A91" s="30">
        <v>44467</v>
      </c>
      <c r="B91" s="31">
        <f t="shared" ref="B91" si="59">G90</f>
        <v>134330015.03499886</v>
      </c>
      <c r="C91" s="43">
        <v>-1078915.5900000001</v>
      </c>
      <c r="D91" s="32">
        <v>12853856.65</v>
      </c>
      <c r="E91" s="43">
        <v>444554.27</v>
      </c>
      <c r="F91" s="32">
        <v>-4303344.9000000004</v>
      </c>
      <c r="G91" s="31">
        <f t="shared" ref="G91" si="60">SUM(B91:F91)</f>
        <v>142246165.46499887</v>
      </c>
      <c r="H91" s="29" t="s">
        <v>446</v>
      </c>
    </row>
    <row r="92" spans="1:8">
      <c r="A92" s="30">
        <v>44468</v>
      </c>
      <c r="B92" s="31">
        <f t="shared" ref="B92" si="61">G91</f>
        <v>142246165.46499887</v>
      </c>
      <c r="C92" s="43">
        <v>-1694765.87</v>
      </c>
      <c r="D92" s="32">
        <v>85052.44</v>
      </c>
      <c r="E92" s="43">
        <v>1707414.22</v>
      </c>
      <c r="F92" s="32">
        <v>-1383393.53</v>
      </c>
      <c r="G92" s="31">
        <f t="shared" ref="G92" si="62">SUM(B92:F92)</f>
        <v>140960472.72499886</v>
      </c>
      <c r="H92" s="29" t="s">
        <v>447</v>
      </c>
    </row>
    <row r="93" spans="1:8">
      <c r="A93" s="30">
        <v>44469</v>
      </c>
      <c r="B93" s="31">
        <f t="shared" ref="B93" si="63">G92</f>
        <v>140960472.72499886</v>
      </c>
      <c r="C93" s="43">
        <v>-1911683.74</v>
      </c>
      <c r="D93" s="32">
        <v>16383513.07</v>
      </c>
      <c r="E93" s="43">
        <v>17361488.68</v>
      </c>
      <c r="F93" s="32">
        <v>-6050834.5099999998</v>
      </c>
      <c r="G93" s="31">
        <f t="shared" ref="G93" si="64">SUM(B93:F93)</f>
        <v>166742956.22499886</v>
      </c>
      <c r="H93" s="29" t="s">
        <v>449</v>
      </c>
    </row>
    <row r="94" spans="1:8">
      <c r="A94" s="30">
        <v>44470</v>
      </c>
      <c r="B94" s="31">
        <f t="shared" ref="B94" si="65">G93</f>
        <v>166742956.22499886</v>
      </c>
      <c r="C94" s="43">
        <v>-1612665.96</v>
      </c>
      <c r="D94" s="32">
        <v>16883300.309999999</v>
      </c>
      <c r="E94" s="43">
        <v>30900446.780000001</v>
      </c>
      <c r="F94" s="32">
        <v>-18003194.859999999</v>
      </c>
      <c r="G94" s="31">
        <f t="shared" ref="G94" si="66">SUM(B94:F94)</f>
        <v>194910842.49499887</v>
      </c>
      <c r="H94" s="29" t="s">
        <v>451</v>
      </c>
    </row>
    <row r="95" spans="1:8">
      <c r="A95" s="30">
        <v>44471</v>
      </c>
      <c r="B95" s="31">
        <f t="shared" ref="B95:B97" si="67">G94</f>
        <v>194910842.49499887</v>
      </c>
      <c r="C95" s="43">
        <v>-1999548.66</v>
      </c>
      <c r="D95" s="32">
        <v>699804.15</v>
      </c>
      <c r="E95" s="43">
        <v>26220268.170000002</v>
      </c>
      <c r="F95" s="32">
        <v>-1208870.32</v>
      </c>
      <c r="G95" s="31">
        <f t="shared" ref="G95:G97" si="68">SUM(B95:F95)</f>
        <v>218622495.83499891</v>
      </c>
      <c r="H95" s="29" t="s">
        <v>452</v>
      </c>
    </row>
    <row r="96" spans="1:8">
      <c r="A96" s="30">
        <v>44472</v>
      </c>
      <c r="B96" s="31">
        <f t="shared" si="67"/>
        <v>218622495.83499891</v>
      </c>
      <c r="C96" s="43">
        <v>0</v>
      </c>
      <c r="D96" s="32">
        <v>0</v>
      </c>
      <c r="E96" s="43">
        <v>0</v>
      </c>
      <c r="F96" s="32">
        <v>0</v>
      </c>
      <c r="G96" s="31">
        <f t="shared" si="68"/>
        <v>218622495.83499891</v>
      </c>
    </row>
    <row r="97" spans="1:8">
      <c r="A97" s="30">
        <v>44473</v>
      </c>
      <c r="B97" s="31">
        <f t="shared" si="67"/>
        <v>218622495.83499891</v>
      </c>
      <c r="C97" s="43">
        <v>0</v>
      </c>
      <c r="D97" s="32">
        <v>0</v>
      </c>
      <c r="E97" s="43">
        <v>0</v>
      </c>
      <c r="F97" s="32">
        <v>0</v>
      </c>
      <c r="G97" s="31">
        <f t="shared" si="68"/>
        <v>218622495.83499891</v>
      </c>
    </row>
    <row r="98" spans="1:8">
      <c r="A98" s="30">
        <v>44474</v>
      </c>
      <c r="B98" s="31">
        <f t="shared" ref="B98" si="69">G97</f>
        <v>218622495.83499891</v>
      </c>
      <c r="C98" s="43">
        <v>-1030242.3</v>
      </c>
      <c r="D98" s="32">
        <v>1436445.35</v>
      </c>
      <c r="E98" s="43">
        <v>12947749.609999999</v>
      </c>
      <c r="F98" s="32">
        <v>-21570131.32</v>
      </c>
      <c r="G98" s="31">
        <f t="shared" ref="G98" si="70">SUM(B98:F98)</f>
        <v>210406317.17499888</v>
      </c>
      <c r="H98" s="29" t="s">
        <v>454</v>
      </c>
    </row>
    <row r="99" spans="1:8">
      <c r="A99" s="30">
        <v>44475</v>
      </c>
      <c r="B99" s="31">
        <f t="shared" ref="B99" si="71">G98</f>
        <v>210406317.17499888</v>
      </c>
      <c r="C99" s="43">
        <v>-1308900</v>
      </c>
      <c r="D99" s="32">
        <v>0</v>
      </c>
      <c r="E99" s="43">
        <v>8796189.9800000004</v>
      </c>
      <c r="F99" s="32">
        <v>-1411696.51</v>
      </c>
      <c r="G99" s="31">
        <f t="shared" ref="G99" si="72">SUM(B99:F99)</f>
        <v>216481910.64499888</v>
      </c>
      <c r="H99" s="29" t="s">
        <v>456</v>
      </c>
    </row>
    <row r="100" spans="1:8">
      <c r="A100" s="30">
        <v>44476</v>
      </c>
      <c r="B100" s="31">
        <f t="shared" ref="B100:B101" si="73">G99</f>
        <v>216481910.64499888</v>
      </c>
      <c r="C100" s="43">
        <v>-3586102.6</v>
      </c>
      <c r="D100" s="32">
        <v>1423118.62</v>
      </c>
      <c r="E100" s="43">
        <v>9328565.0399999991</v>
      </c>
      <c r="F100" s="32">
        <v>-10474.32</v>
      </c>
      <c r="G100" s="31">
        <f t="shared" ref="G100:G101" si="74">SUM(B100:F100)</f>
        <v>223637017.38499889</v>
      </c>
      <c r="H100" s="29" t="s">
        <v>457</v>
      </c>
    </row>
    <row r="101" spans="1:8">
      <c r="A101" s="30">
        <v>44477</v>
      </c>
      <c r="B101" s="31">
        <f t="shared" si="73"/>
        <v>223637017.38499889</v>
      </c>
      <c r="C101" s="43">
        <v>-1898785.2799999998</v>
      </c>
      <c r="D101" s="32">
        <v>2421381.23</v>
      </c>
      <c r="E101" s="43">
        <v>3307785.13</v>
      </c>
      <c r="F101" s="32">
        <v>-63656.34</v>
      </c>
      <c r="G101" s="31">
        <f t="shared" si="74"/>
        <v>227403742.12499887</v>
      </c>
      <c r="H101" s="29" t="s">
        <v>458</v>
      </c>
    </row>
    <row r="102" spans="1:8">
      <c r="A102" s="30">
        <v>44478</v>
      </c>
      <c r="B102" s="31">
        <f t="shared" ref="B102" si="75">G101</f>
        <v>227403742.12499887</v>
      </c>
      <c r="C102" s="43">
        <v>-5700775.4199999999</v>
      </c>
      <c r="D102" s="32">
        <v>606654.30000000005</v>
      </c>
      <c r="E102" s="43">
        <v>49693.5</v>
      </c>
      <c r="F102" s="32">
        <v>0</v>
      </c>
      <c r="G102" s="31">
        <f t="shared" ref="G102" si="76">SUM(B102:F102)</f>
        <v>222359314.50499889</v>
      </c>
      <c r="H102" s="29" t="s">
        <v>459</v>
      </c>
    </row>
    <row r="103" spans="1:8">
      <c r="A103" s="30">
        <v>44479</v>
      </c>
      <c r="B103" s="31">
        <f t="shared" ref="B103:B104" si="77">G102</f>
        <v>222359314.50499889</v>
      </c>
      <c r="C103" s="43">
        <v>0</v>
      </c>
      <c r="D103" s="32">
        <v>0</v>
      </c>
      <c r="E103" s="43">
        <v>0</v>
      </c>
      <c r="F103" s="32">
        <v>0</v>
      </c>
      <c r="G103" s="31">
        <f t="shared" ref="G103:G104" si="78">SUM(B103:F103)</f>
        <v>222359314.50499889</v>
      </c>
    </row>
    <row r="104" spans="1:8">
      <c r="A104" s="30">
        <v>44480</v>
      </c>
      <c r="B104" s="31">
        <f t="shared" si="77"/>
        <v>222359314.50499889</v>
      </c>
      <c r="C104" s="43">
        <v>0</v>
      </c>
      <c r="D104" s="32">
        <v>0</v>
      </c>
      <c r="E104" s="43">
        <v>0</v>
      </c>
      <c r="F104" s="32">
        <v>0</v>
      </c>
      <c r="G104" s="31">
        <f t="shared" si="78"/>
        <v>222359314.50499889</v>
      </c>
    </row>
    <row r="105" spans="1:8">
      <c r="A105" s="30">
        <v>44481</v>
      </c>
      <c r="B105" s="31">
        <f t="shared" ref="B105" si="79">G104</f>
        <v>222359314.50499889</v>
      </c>
      <c r="C105" s="43">
        <v>-19287.259999999998</v>
      </c>
      <c r="D105" s="32">
        <v>0</v>
      </c>
      <c r="E105" s="43">
        <v>0</v>
      </c>
      <c r="F105" s="32">
        <v>0</v>
      </c>
      <c r="G105" s="31">
        <f t="shared" ref="G105" si="80">SUM(B105:F105)</f>
        <v>222340027.2449989</v>
      </c>
    </row>
    <row r="106" spans="1:8">
      <c r="A106" s="30">
        <v>44482</v>
      </c>
      <c r="B106" s="31">
        <f t="shared" ref="B106" si="81">G105</f>
        <v>222340027.2449989</v>
      </c>
      <c r="C106" s="43">
        <v>-816514.18</v>
      </c>
      <c r="D106" s="32">
        <v>23060302.140000001</v>
      </c>
      <c r="E106" s="43">
        <v>113665.25</v>
      </c>
      <c r="F106" s="32">
        <v>-64582281.869999997</v>
      </c>
      <c r="G106" s="31">
        <f t="shared" ref="G106" si="82">SUM(B106:F106)</f>
        <v>180115198.58499891</v>
      </c>
      <c r="H106" s="29" t="s">
        <v>460</v>
      </c>
    </row>
    <row r="107" spans="1:8">
      <c r="A107" s="30">
        <v>44483</v>
      </c>
      <c r="B107" s="31">
        <f t="shared" ref="B107" si="83">G106</f>
        <v>180115198.58499891</v>
      </c>
      <c r="C107" s="43">
        <v>0</v>
      </c>
      <c r="D107" s="32">
        <v>0</v>
      </c>
      <c r="E107" s="43">
        <v>156439.35</v>
      </c>
      <c r="F107" s="32">
        <v>-7656906.2300000004</v>
      </c>
      <c r="G107" s="31">
        <f t="shared" ref="G107" si="84">SUM(B107:F107)</f>
        <v>172614731.70499891</v>
      </c>
      <c r="H107" s="29" t="s">
        <v>461</v>
      </c>
    </row>
    <row r="108" spans="1:8">
      <c r="A108" s="30">
        <v>44484</v>
      </c>
      <c r="B108" s="31">
        <f t="shared" ref="B108" si="85">G107</f>
        <v>172614731.70499891</v>
      </c>
      <c r="C108" s="43">
        <v>-1698061.92</v>
      </c>
      <c r="D108" s="32">
        <v>4135026.08</v>
      </c>
      <c r="E108" s="43">
        <v>10296323.119999999</v>
      </c>
      <c r="F108" s="32">
        <v>-2293891.06</v>
      </c>
      <c r="G108" s="31">
        <f t="shared" ref="G108" si="86">SUM(B108:F108)</f>
        <v>183054127.92499894</v>
      </c>
      <c r="H108" s="29" t="s">
        <v>462</v>
      </c>
    </row>
    <row r="109" spans="1:8">
      <c r="A109" s="30">
        <v>44485</v>
      </c>
      <c r="B109" s="31">
        <f t="shared" ref="B109" si="87">G108</f>
        <v>183054127.92499894</v>
      </c>
      <c r="C109" s="43">
        <v>-2107430.5299999998</v>
      </c>
      <c r="D109" s="32">
        <v>2464594.46</v>
      </c>
      <c r="E109" s="43">
        <v>7148.6</v>
      </c>
      <c r="F109" s="32">
        <v>-2609225.2200000002</v>
      </c>
      <c r="G109" s="31">
        <f t="shared" ref="G109" si="88">SUM(B109:F109)</f>
        <v>180809215.23499894</v>
      </c>
      <c r="H109" s="29" t="s">
        <v>463</v>
      </c>
    </row>
    <row r="110" spans="1:8">
      <c r="A110" s="30">
        <v>44486</v>
      </c>
      <c r="B110" s="31">
        <f t="shared" ref="B110:B111" si="89">G109</f>
        <v>180809215.23499894</v>
      </c>
      <c r="C110" s="43">
        <v>0</v>
      </c>
      <c r="D110" s="32">
        <v>0</v>
      </c>
      <c r="E110" s="43">
        <v>0</v>
      </c>
      <c r="F110" s="32">
        <v>0</v>
      </c>
      <c r="G110" s="31">
        <f t="shared" ref="G110:G111" si="90">SUM(B110:F110)</f>
        <v>180809215.23499894</v>
      </c>
    </row>
    <row r="111" spans="1:8">
      <c r="A111" s="30">
        <v>44487</v>
      </c>
      <c r="B111" s="31">
        <f t="shared" si="89"/>
        <v>180809215.23499894</v>
      </c>
      <c r="C111" s="43">
        <v>0</v>
      </c>
      <c r="D111" s="32">
        <v>0</v>
      </c>
      <c r="E111" s="43">
        <v>0</v>
      </c>
      <c r="F111" s="32">
        <v>0</v>
      </c>
      <c r="G111" s="31">
        <f t="shared" si="90"/>
        <v>180809215.23499894</v>
      </c>
    </row>
    <row r="112" spans="1:8">
      <c r="A112" s="30">
        <v>44488</v>
      </c>
      <c r="B112" s="31">
        <f t="shared" ref="B112" si="91">G111</f>
        <v>180809215.23499894</v>
      </c>
      <c r="C112" s="43">
        <v>-1992944.68</v>
      </c>
      <c r="D112" s="32">
        <v>3529603.72</v>
      </c>
      <c r="E112" s="43">
        <v>220400.36</v>
      </c>
      <c r="F112" s="32">
        <v>-4425703.13</v>
      </c>
      <c r="G112" s="31">
        <f t="shared" ref="G112" si="92">SUM(B112:F112)</f>
        <v>178140571.50499895</v>
      </c>
      <c r="H112" s="29" t="s">
        <v>464</v>
      </c>
    </row>
    <row r="113" spans="1:8">
      <c r="A113" s="30">
        <v>44489</v>
      </c>
      <c r="B113" s="31">
        <f t="shared" ref="B113" si="93">G112</f>
        <v>178140571.50499895</v>
      </c>
      <c r="C113" s="43">
        <v>-3401957.29</v>
      </c>
      <c r="D113" s="32">
        <v>4346977.1100000003</v>
      </c>
      <c r="E113" s="43">
        <v>18632204.199999999</v>
      </c>
      <c r="F113" s="32">
        <v>-842437.01</v>
      </c>
      <c r="G113" s="31">
        <f t="shared" ref="G113" si="94">SUM(B113:F113)</f>
        <v>196875358.51499897</v>
      </c>
      <c r="H113" s="29" t="s">
        <v>467</v>
      </c>
    </row>
    <row r="114" spans="1:8">
      <c r="A114" s="30">
        <v>44490</v>
      </c>
      <c r="B114" s="31">
        <f t="shared" ref="B114:B115" si="95">G113</f>
        <v>196875358.51499897</v>
      </c>
      <c r="C114" s="43">
        <v>-808498.9</v>
      </c>
      <c r="D114" s="32">
        <v>2837167.64</v>
      </c>
      <c r="E114" s="43">
        <v>1090671.02</v>
      </c>
      <c r="F114" s="32">
        <v>-2487766.2200000002</v>
      </c>
      <c r="G114" s="31">
        <f t="shared" ref="G114:G115" si="96">SUM(B114:F114)</f>
        <v>197506932.05499896</v>
      </c>
      <c r="H114" s="29" t="s">
        <v>468</v>
      </c>
    </row>
    <row r="115" spans="1:8">
      <c r="A115" s="30">
        <v>44491</v>
      </c>
      <c r="B115" s="31">
        <f t="shared" si="95"/>
        <v>197506932.05499896</v>
      </c>
      <c r="C115" s="43">
        <v>-2050478.4400000002</v>
      </c>
      <c r="D115" s="32">
        <v>4588999.2399999993</v>
      </c>
      <c r="E115" s="43">
        <v>98527.23000000001</v>
      </c>
      <c r="F115" s="32">
        <v>-3859452.63</v>
      </c>
      <c r="G115" s="31">
        <f t="shared" si="96"/>
        <v>196284527.45499897</v>
      </c>
      <c r="H115" s="29" t="s">
        <v>469</v>
      </c>
    </row>
    <row r="116" spans="1:8">
      <c r="A116" s="30">
        <v>44492</v>
      </c>
      <c r="B116" s="31">
        <f t="shared" ref="B116" si="97">G115</f>
        <v>196284527.45499897</v>
      </c>
      <c r="C116" s="43">
        <v>-788340</v>
      </c>
      <c r="D116" s="32">
        <v>360863.14</v>
      </c>
      <c r="E116" s="43">
        <v>20</v>
      </c>
      <c r="F116" s="32">
        <v>0</v>
      </c>
      <c r="G116" s="31">
        <f t="shared" ref="G116" si="98">SUM(B116:F116)</f>
        <v>195857070.59499896</v>
      </c>
    </row>
    <row r="117" spans="1:8">
      <c r="A117" s="30">
        <v>44493</v>
      </c>
      <c r="B117" s="31">
        <f t="shared" ref="B117:B118" si="99">G116</f>
        <v>195857070.59499896</v>
      </c>
      <c r="C117" s="43">
        <v>0</v>
      </c>
      <c r="D117" s="32">
        <v>0</v>
      </c>
      <c r="E117" s="43">
        <v>0</v>
      </c>
      <c r="F117" s="32">
        <v>0</v>
      </c>
      <c r="G117" s="31">
        <f t="shared" ref="G117:G118" si="100">SUM(B117:F117)</f>
        <v>195857070.59499896</v>
      </c>
    </row>
    <row r="118" spans="1:8">
      <c r="A118" s="30">
        <v>44494</v>
      </c>
      <c r="B118" s="31">
        <f t="shared" si="99"/>
        <v>195857070.59499896</v>
      </c>
      <c r="C118" s="43">
        <v>0</v>
      </c>
      <c r="D118" s="32">
        <v>0</v>
      </c>
      <c r="E118" s="43">
        <v>0</v>
      </c>
      <c r="F118" s="32">
        <v>0</v>
      </c>
      <c r="G118" s="31">
        <f t="shared" si="100"/>
        <v>195857070.59499896</v>
      </c>
    </row>
    <row r="119" spans="1:8">
      <c r="A119" s="30">
        <v>44495</v>
      </c>
      <c r="B119" s="31">
        <f t="shared" ref="B119" si="101">G118</f>
        <v>195857070.59499896</v>
      </c>
      <c r="C119" s="43">
        <v>-808661.33</v>
      </c>
      <c r="D119" s="32">
        <v>2260272.9900000002</v>
      </c>
      <c r="E119" s="43">
        <v>36152309.729999997</v>
      </c>
      <c r="F119" s="32">
        <v>-64376447.119999997</v>
      </c>
      <c r="G119" s="31">
        <f t="shared" ref="G119" si="102">SUM(B119:F119)</f>
        <v>169084544.86499894</v>
      </c>
      <c r="H119" s="29" t="s">
        <v>470</v>
      </c>
    </row>
    <row r="120" spans="1:8">
      <c r="A120" s="30">
        <v>44496</v>
      </c>
      <c r="B120" s="31">
        <f t="shared" ref="B120" si="103">G119</f>
        <v>169084544.86499894</v>
      </c>
      <c r="C120" s="43">
        <v>-11639410.08</v>
      </c>
      <c r="D120" s="32">
        <v>4396400.97</v>
      </c>
      <c r="E120" s="43">
        <v>51733.98</v>
      </c>
      <c r="F120" s="32">
        <v>-1231777.9099999999</v>
      </c>
      <c r="G120" s="31">
        <f t="shared" ref="G120" si="104">SUM(B120:F120)</f>
        <v>160661491.82499892</v>
      </c>
      <c r="H120" s="29" t="s">
        <v>472</v>
      </c>
    </row>
    <row r="121" spans="1:8">
      <c r="A121" s="30">
        <v>44497</v>
      </c>
      <c r="B121" s="31">
        <f t="shared" ref="B121" si="105">G120</f>
        <v>160661491.82499892</v>
      </c>
      <c r="C121" s="43">
        <v>-5444224.96</v>
      </c>
      <c r="D121" s="32">
        <v>12672919.810000001</v>
      </c>
      <c r="E121" s="43">
        <v>987180.22</v>
      </c>
      <c r="F121" s="32">
        <v>-84029.49</v>
      </c>
      <c r="G121" s="31">
        <f t="shared" ref="G121" si="106">SUM(B121:F121)</f>
        <v>168793337.4049989</v>
      </c>
      <c r="H121" s="29" t="s">
        <v>473</v>
      </c>
    </row>
    <row r="122" spans="1:8">
      <c r="A122" s="30">
        <v>44498</v>
      </c>
      <c r="B122" s="31">
        <f t="shared" ref="B122" si="107">G121</f>
        <v>168793337.4049989</v>
      </c>
      <c r="C122" s="43">
        <v>-1506060.84</v>
      </c>
      <c r="D122" s="32">
        <v>18880091.920000002</v>
      </c>
      <c r="E122" s="43">
        <v>1123609.68</v>
      </c>
      <c r="F122" s="32">
        <v>-10316782.66</v>
      </c>
      <c r="G122" s="31">
        <f t="shared" ref="G122" si="108">SUM(B122:F122)</f>
        <v>176974195.50499889</v>
      </c>
      <c r="H122" s="29" t="s">
        <v>474</v>
      </c>
    </row>
    <row r="123" spans="1:8">
      <c r="A123" s="30">
        <v>44499</v>
      </c>
      <c r="B123" s="31">
        <f t="shared" ref="B123" si="109">G122</f>
        <v>176974195.50499889</v>
      </c>
      <c r="C123" s="43">
        <v>-3970729.23</v>
      </c>
      <c r="D123" s="32">
        <v>984876.36</v>
      </c>
      <c r="E123" s="43">
        <v>2119251.19</v>
      </c>
      <c r="F123" s="32">
        <v>-2033478.77</v>
      </c>
      <c r="G123" s="31">
        <f t="shared" ref="G123" si="110">SUM(B123:F123)</f>
        <v>174074115.0549989</v>
      </c>
      <c r="H123" s="29" t="s">
        <v>475</v>
      </c>
    </row>
    <row r="124" spans="1:8">
      <c r="A124" s="30">
        <v>44500</v>
      </c>
      <c r="B124" s="31">
        <f t="shared" ref="B124:B125" si="111">G123</f>
        <v>174074115.0549989</v>
      </c>
      <c r="C124" s="43">
        <v>0</v>
      </c>
      <c r="D124" s="32">
        <v>0</v>
      </c>
      <c r="E124" s="43">
        <v>0</v>
      </c>
      <c r="F124" s="32">
        <v>0</v>
      </c>
      <c r="G124" s="31">
        <f t="shared" ref="G124:G125" si="112">SUM(B124:F124)</f>
        <v>174074115.0549989</v>
      </c>
    </row>
    <row r="125" spans="1:8">
      <c r="A125" s="30">
        <v>44501</v>
      </c>
      <c r="B125" s="31">
        <f t="shared" si="111"/>
        <v>174074115.0549989</v>
      </c>
      <c r="C125" s="43">
        <v>0</v>
      </c>
      <c r="D125" s="32">
        <v>0</v>
      </c>
      <c r="E125" s="43">
        <v>0</v>
      </c>
      <c r="F125" s="32">
        <v>0</v>
      </c>
      <c r="G125" s="31">
        <f t="shared" si="112"/>
        <v>174074115.0549989</v>
      </c>
    </row>
    <row r="126" spans="1:8">
      <c r="A126" s="30">
        <v>44502</v>
      </c>
      <c r="B126" s="31">
        <f t="shared" ref="B126" si="113">G125</f>
        <v>174074115.0549989</v>
      </c>
      <c r="C126" s="43">
        <v>-8479512.4199999999</v>
      </c>
      <c r="D126" s="32">
        <v>2555115.8199999998</v>
      </c>
      <c r="E126" s="43">
        <v>30769045.98</v>
      </c>
      <c r="F126" s="32">
        <v>-547426.88</v>
      </c>
      <c r="G126" s="31">
        <f t="shared" ref="G126" si="114">SUM(B126:F126)</f>
        <v>198371337.5549989</v>
      </c>
      <c r="H126" s="29" t="s">
        <v>476</v>
      </c>
    </row>
    <row r="127" spans="1:8">
      <c r="A127" s="30">
        <v>44503</v>
      </c>
      <c r="B127" s="31">
        <f t="shared" ref="B127" si="115">G126</f>
        <v>198371337.5549989</v>
      </c>
      <c r="C127" s="43">
        <v>-1314386.21</v>
      </c>
      <c r="D127" s="32">
        <v>1249310.5</v>
      </c>
      <c r="E127" s="43">
        <v>18135639.73</v>
      </c>
      <c r="F127" s="32">
        <v>-1706075.47</v>
      </c>
      <c r="G127" s="31">
        <f t="shared" ref="G127" si="116">SUM(B127:F127)</f>
        <v>214735826.10499889</v>
      </c>
      <c r="H127" s="29" t="s">
        <v>477</v>
      </c>
    </row>
    <row r="128" spans="1:8">
      <c r="A128" s="30">
        <v>44504</v>
      </c>
      <c r="B128" s="31">
        <f t="shared" ref="B128:B129" si="117">G127</f>
        <v>214735826.10499889</v>
      </c>
      <c r="C128" s="43">
        <v>-2579709.88</v>
      </c>
      <c r="D128" s="32">
        <v>1474472.79</v>
      </c>
      <c r="E128" s="43">
        <v>38469778.450000003</v>
      </c>
      <c r="F128" s="32">
        <v>-3505615.92</v>
      </c>
      <c r="G128" s="31">
        <f t="shared" ref="G128:G129" si="118">SUM(B128:F128)</f>
        <v>248594751.54499891</v>
      </c>
      <c r="H128" s="29" t="s">
        <v>478</v>
      </c>
    </row>
    <row r="129" spans="1:8">
      <c r="A129" s="30">
        <v>44505</v>
      </c>
      <c r="B129" s="31">
        <f t="shared" si="117"/>
        <v>248594751.54499891</v>
      </c>
      <c r="C129" s="43">
        <v>-2082396.52</v>
      </c>
      <c r="D129" s="32">
        <v>6666404.459999999</v>
      </c>
      <c r="E129" s="43">
        <v>119888.56</v>
      </c>
      <c r="F129" s="32">
        <v>-65369222.020000003</v>
      </c>
      <c r="G129" s="31">
        <f t="shared" si="118"/>
        <v>187929426.0249989</v>
      </c>
      <c r="H129" s="29" t="s">
        <v>479</v>
      </c>
    </row>
    <row r="130" spans="1:8">
      <c r="A130" s="30">
        <v>44506</v>
      </c>
      <c r="B130" s="31">
        <f t="shared" ref="B130" si="119">G129</f>
        <v>187929426.0249989</v>
      </c>
      <c r="C130" s="43">
        <v>-3924094.25</v>
      </c>
      <c r="D130" s="32">
        <v>3058605.18</v>
      </c>
      <c r="E130" s="43">
        <v>0</v>
      </c>
      <c r="F130" s="32">
        <v>0</v>
      </c>
      <c r="G130" s="31">
        <f t="shared" ref="G130" si="120">SUM(B130:F130)</f>
        <v>187063936.95499891</v>
      </c>
      <c r="H130" s="29" t="s">
        <v>480</v>
      </c>
    </row>
    <row r="131" spans="1:8">
      <c r="A131" s="30">
        <v>44507</v>
      </c>
      <c r="B131" s="31">
        <f t="shared" ref="B131:B132" si="121">G130</f>
        <v>187063936.95499891</v>
      </c>
      <c r="C131" s="43">
        <v>0</v>
      </c>
      <c r="D131" s="32">
        <v>0</v>
      </c>
      <c r="E131" s="43">
        <v>0</v>
      </c>
      <c r="F131" s="32">
        <v>0</v>
      </c>
      <c r="G131" s="31">
        <f t="shared" ref="G131:G132" si="122">SUM(B131:F131)</f>
        <v>187063936.95499891</v>
      </c>
    </row>
    <row r="132" spans="1:8">
      <c r="A132" s="30">
        <v>44508</v>
      </c>
      <c r="B132" s="31">
        <f t="shared" si="121"/>
        <v>187063936.95499891</v>
      </c>
      <c r="C132" s="43">
        <v>0</v>
      </c>
      <c r="D132" s="32">
        <v>0</v>
      </c>
      <c r="E132" s="43">
        <v>0</v>
      </c>
      <c r="F132" s="32">
        <v>0</v>
      </c>
      <c r="G132" s="31">
        <f t="shared" si="122"/>
        <v>187063936.95499891</v>
      </c>
    </row>
    <row r="133" spans="1:8">
      <c r="A133" s="30">
        <v>44509</v>
      </c>
      <c r="B133" s="31">
        <f t="shared" ref="B133" si="123">G132</f>
        <v>187063936.95499891</v>
      </c>
      <c r="C133" s="43">
        <v>-467047.01</v>
      </c>
      <c r="D133" s="32">
        <v>1023790.32</v>
      </c>
      <c r="E133" s="43">
        <v>304894.40000000002</v>
      </c>
      <c r="F133" s="32">
        <v>-963493.48</v>
      </c>
      <c r="G133" s="31">
        <f t="shared" ref="G133" si="124">SUM(B133:F133)</f>
        <v>186962081.18499893</v>
      </c>
    </row>
    <row r="134" spans="1:8">
      <c r="A134" s="30">
        <v>44510</v>
      </c>
      <c r="B134" s="31">
        <f t="shared" ref="B134" si="125">G133</f>
        <v>186962081.18499893</v>
      </c>
      <c r="C134" s="43">
        <v>-2011835.27</v>
      </c>
      <c r="D134" s="32">
        <v>2435768.19</v>
      </c>
      <c r="E134" s="43">
        <v>16344234.41</v>
      </c>
      <c r="F134" s="32">
        <v>-26686696.699999999</v>
      </c>
      <c r="G134" s="31">
        <f t="shared" ref="G134" si="126">SUM(B134:F134)</f>
        <v>177043551.81499892</v>
      </c>
      <c r="H134" s="29" t="s">
        <v>481</v>
      </c>
    </row>
    <row r="135" spans="1:8">
      <c r="A135" s="30">
        <v>44511</v>
      </c>
      <c r="B135" s="31">
        <f t="shared" ref="B135" si="127">G134</f>
        <v>177043551.81499892</v>
      </c>
      <c r="C135" s="43">
        <v>-1425567.13</v>
      </c>
      <c r="D135" s="32">
        <v>2233638.2999999998</v>
      </c>
      <c r="E135" s="43">
        <v>13740213.300000001</v>
      </c>
      <c r="F135" s="32">
        <v>-118456.32000000001</v>
      </c>
      <c r="G135" s="31">
        <f t="shared" ref="G135" si="128">SUM(B135:F135)</f>
        <v>191473379.96499896</v>
      </c>
      <c r="H135" s="29" t="s">
        <v>482</v>
      </c>
    </row>
    <row r="136" spans="1:8">
      <c r="A136" s="30">
        <v>44512</v>
      </c>
      <c r="B136" s="31">
        <f t="shared" ref="B136" si="129">G135</f>
        <v>191473379.96499896</v>
      </c>
      <c r="C136" s="43">
        <v>-56291.46</v>
      </c>
      <c r="D136" s="43">
        <v>0</v>
      </c>
      <c r="E136" s="43">
        <v>0</v>
      </c>
      <c r="F136" s="32">
        <v>0</v>
      </c>
      <c r="G136" s="31">
        <f t="shared" ref="G136" si="130">SUM(B136:F136)</f>
        <v>191417088.50499895</v>
      </c>
    </row>
    <row r="137" spans="1:8">
      <c r="A137" s="30">
        <v>44513</v>
      </c>
      <c r="B137" s="31">
        <f t="shared" ref="B137:B139" si="131">G136</f>
        <v>191417088.50499895</v>
      </c>
      <c r="C137" s="43">
        <v>-1215765.99</v>
      </c>
      <c r="D137" s="43">
        <v>1517962.27</v>
      </c>
      <c r="E137" s="43">
        <v>4317.91</v>
      </c>
      <c r="F137" s="32">
        <v>-23.4</v>
      </c>
      <c r="G137" s="31">
        <f t="shared" ref="G137:G139" si="132">SUM(B137:F137)</f>
        <v>191723579.29499894</v>
      </c>
    </row>
    <row r="138" spans="1:8">
      <c r="A138" s="30">
        <v>44514</v>
      </c>
      <c r="B138" s="31">
        <f t="shared" si="131"/>
        <v>191723579.29499894</v>
      </c>
      <c r="C138" s="43">
        <v>0</v>
      </c>
      <c r="D138" s="43">
        <v>0</v>
      </c>
      <c r="E138" s="43">
        <v>0</v>
      </c>
      <c r="F138" s="32">
        <v>0</v>
      </c>
      <c r="G138" s="31">
        <f t="shared" si="132"/>
        <v>191723579.29499894</v>
      </c>
    </row>
    <row r="139" spans="1:8">
      <c r="A139" s="30">
        <v>44515</v>
      </c>
      <c r="B139" s="31">
        <f t="shared" si="131"/>
        <v>191723579.29499894</v>
      </c>
      <c r="C139" s="43">
        <v>0</v>
      </c>
      <c r="D139" s="43">
        <v>0</v>
      </c>
      <c r="E139" s="43">
        <v>0</v>
      </c>
      <c r="F139" s="32">
        <v>0</v>
      </c>
      <c r="G139" s="31">
        <f t="shared" si="132"/>
        <v>191723579.29499894</v>
      </c>
    </row>
    <row r="140" spans="1:8">
      <c r="A140" s="30">
        <v>44516</v>
      </c>
      <c r="B140" s="31">
        <f t="shared" ref="B140" si="133">G139</f>
        <v>191723579.29499894</v>
      </c>
      <c r="C140" s="43">
        <v>-1115504.8899999999</v>
      </c>
      <c r="D140" s="43">
        <v>2269329.61</v>
      </c>
      <c r="E140" s="43">
        <v>1071449.0900000001</v>
      </c>
      <c r="F140" s="32">
        <v>-464318</v>
      </c>
      <c r="G140" s="31">
        <f t="shared" ref="G140" si="134">SUM(B140:F140)</f>
        <v>193484535.10499898</v>
      </c>
      <c r="H140" s="29" t="s">
        <v>483</v>
      </c>
    </row>
    <row r="141" spans="1:8">
      <c r="A141" s="30">
        <v>44517</v>
      </c>
      <c r="B141" s="31">
        <f t="shared" ref="B141" si="135">G140</f>
        <v>193484535.10499898</v>
      </c>
      <c r="C141" s="43">
        <v>-1360533.73</v>
      </c>
      <c r="D141" s="43">
        <v>4290247.3499999996</v>
      </c>
      <c r="E141" s="43">
        <v>599.79999999999995</v>
      </c>
      <c r="F141" s="32">
        <v>-13688918.439999999</v>
      </c>
      <c r="G141" s="31">
        <f t="shared" ref="G141" si="136">SUM(B141:F141)</f>
        <v>182725930.084999</v>
      </c>
      <c r="H141" s="29" t="s">
        <v>484</v>
      </c>
    </row>
    <row r="142" spans="1:8">
      <c r="A142" s="30">
        <v>44518</v>
      </c>
      <c r="B142" s="31">
        <f t="shared" ref="B142:B146" si="137">G141</f>
        <v>182725930.084999</v>
      </c>
      <c r="C142" s="43">
        <v>-2285016.19</v>
      </c>
      <c r="D142" s="43">
        <v>7344198.9800000004</v>
      </c>
      <c r="E142" s="43">
        <v>913628.25</v>
      </c>
      <c r="F142" s="32">
        <v>-2369988.92</v>
      </c>
      <c r="G142" s="31">
        <f t="shared" ref="G142:G146" si="138">SUM(B142:F142)</f>
        <v>186328752.204999</v>
      </c>
      <c r="H142" s="29" t="s">
        <v>485</v>
      </c>
    </row>
    <row r="143" spans="1:8">
      <c r="A143" s="30">
        <v>44519</v>
      </c>
      <c r="B143" s="31">
        <f t="shared" si="137"/>
        <v>186328752.204999</v>
      </c>
      <c r="C143" s="43">
        <v>-1037373</v>
      </c>
      <c r="D143" s="43">
        <v>2024649.6500000001</v>
      </c>
      <c r="E143" s="43">
        <v>6662491.6500000004</v>
      </c>
      <c r="F143" s="32">
        <v>-5892201.3799999999</v>
      </c>
      <c r="G143" s="31">
        <f t="shared" si="138"/>
        <v>188086319.12499902</v>
      </c>
      <c r="H143" s="29" t="s">
        <v>486</v>
      </c>
    </row>
    <row r="144" spans="1:8">
      <c r="A144" s="30">
        <v>44520</v>
      </c>
      <c r="B144" s="31">
        <f t="shared" si="137"/>
        <v>188086319.12499902</v>
      </c>
      <c r="C144" s="43">
        <v>-2499491.0599999996</v>
      </c>
      <c r="D144" s="43">
        <v>372812.02999999997</v>
      </c>
      <c r="E144" s="43">
        <v>0</v>
      </c>
      <c r="F144" s="32">
        <v>-26781797.75</v>
      </c>
      <c r="G144" s="31">
        <f t="shared" si="138"/>
        <v>159177842.34499902</v>
      </c>
      <c r="H144" s="29" t="s">
        <v>487</v>
      </c>
    </row>
    <row r="145" spans="1:8">
      <c r="A145" s="30">
        <v>44521</v>
      </c>
      <c r="B145" s="31">
        <f t="shared" si="137"/>
        <v>159177842.34499902</v>
      </c>
      <c r="C145" s="43">
        <v>0</v>
      </c>
      <c r="D145" s="43">
        <v>0</v>
      </c>
      <c r="E145" s="43">
        <v>0</v>
      </c>
      <c r="F145" s="32">
        <v>0</v>
      </c>
      <c r="G145" s="31">
        <f t="shared" si="138"/>
        <v>159177842.34499902</v>
      </c>
    </row>
    <row r="146" spans="1:8">
      <c r="A146" s="30">
        <v>44522</v>
      </c>
      <c r="B146" s="31">
        <f t="shared" si="137"/>
        <v>159177842.34499902</v>
      </c>
      <c r="C146" s="43">
        <v>0</v>
      </c>
      <c r="D146" s="43">
        <v>0</v>
      </c>
      <c r="E146" s="43">
        <v>0</v>
      </c>
      <c r="F146" s="32">
        <v>0</v>
      </c>
      <c r="G146" s="31">
        <f t="shared" si="138"/>
        <v>159177842.34499902</v>
      </c>
    </row>
    <row r="147" spans="1:8">
      <c r="A147" s="30">
        <v>44523</v>
      </c>
      <c r="B147" s="31">
        <f t="shared" ref="B147" si="139">G146</f>
        <v>159177842.34499902</v>
      </c>
      <c r="C147" s="43">
        <v>-3173068.67</v>
      </c>
      <c r="D147" s="43">
        <v>322708.92</v>
      </c>
      <c r="E147" s="43">
        <v>34444.050000000003</v>
      </c>
      <c r="F147" s="32">
        <v>-62658862.590000004</v>
      </c>
      <c r="G147" s="31">
        <f t="shared" ref="G147" si="140">SUM(B147:F147)</f>
        <v>93703064.054999024</v>
      </c>
      <c r="H147" s="29" t="s">
        <v>488</v>
      </c>
    </row>
    <row r="148" spans="1:8">
      <c r="A148" s="30">
        <v>44524</v>
      </c>
      <c r="B148" s="31">
        <f t="shared" ref="B148" si="141">G147</f>
        <v>93703064.054999024</v>
      </c>
      <c r="C148" s="43">
        <v>-951436.37</v>
      </c>
      <c r="D148" s="43">
        <v>2373477.79</v>
      </c>
      <c r="E148" s="43">
        <v>26537721.539999999</v>
      </c>
      <c r="F148" s="32">
        <v>-2940944.11</v>
      </c>
      <c r="G148" s="31">
        <f t="shared" ref="G148" si="142">SUM(B148:F148)</f>
        <v>118721882.90499903</v>
      </c>
      <c r="H148" s="29" t="s">
        <v>489</v>
      </c>
    </row>
    <row r="149" spans="1:8">
      <c r="A149" s="30">
        <v>44525</v>
      </c>
      <c r="B149" s="31">
        <f t="shared" ref="B149" si="143">G148</f>
        <v>118721882.90499903</v>
      </c>
      <c r="C149" s="43">
        <v>-1065758.07</v>
      </c>
      <c r="D149" s="43">
        <v>10609452.02</v>
      </c>
      <c r="E149" s="43">
        <v>8663130.6400000006</v>
      </c>
      <c r="F149" s="32">
        <v>-594263.82999999996</v>
      </c>
      <c r="G149" s="31">
        <f t="shared" ref="G149" si="144">SUM(B149:F149)</f>
        <v>136334443.66499904</v>
      </c>
      <c r="H149" s="29" t="s">
        <v>490</v>
      </c>
    </row>
    <row r="150" spans="1:8">
      <c r="A150" s="30">
        <v>44526</v>
      </c>
      <c r="B150" s="31">
        <f t="shared" ref="B150:B153" si="145">G149</f>
        <v>136334443.66499904</v>
      </c>
      <c r="C150" s="43">
        <v>-43722.7</v>
      </c>
      <c r="D150" s="43">
        <v>0</v>
      </c>
      <c r="E150" s="43">
        <v>0</v>
      </c>
      <c r="F150" s="32">
        <v>0</v>
      </c>
      <c r="G150" s="31">
        <f t="shared" ref="G150:G153" si="146">SUM(B150:F150)</f>
        <v>136290720.96499905</v>
      </c>
    </row>
    <row r="151" spans="1:8">
      <c r="A151" s="30">
        <v>44527</v>
      </c>
      <c r="B151" s="31">
        <f t="shared" si="145"/>
        <v>136290720.96499905</v>
      </c>
      <c r="C151" s="43">
        <v>0</v>
      </c>
      <c r="D151" s="43">
        <v>0</v>
      </c>
      <c r="E151" s="43">
        <v>0</v>
      </c>
      <c r="F151" s="32">
        <v>0</v>
      </c>
      <c r="G151" s="31">
        <f t="shared" si="146"/>
        <v>136290720.96499905</v>
      </c>
    </row>
    <row r="152" spans="1:8">
      <c r="A152" s="30">
        <v>44528</v>
      </c>
      <c r="B152" s="31">
        <f t="shared" si="145"/>
        <v>136290720.96499905</v>
      </c>
      <c r="C152" s="43">
        <v>0</v>
      </c>
      <c r="D152" s="43">
        <v>0</v>
      </c>
      <c r="E152" s="43">
        <v>0</v>
      </c>
      <c r="F152" s="32">
        <v>0</v>
      </c>
      <c r="G152" s="31">
        <f t="shared" si="146"/>
        <v>136290720.96499905</v>
      </c>
    </row>
    <row r="153" spans="1:8">
      <c r="A153" s="30">
        <v>44529</v>
      </c>
      <c r="B153" s="31">
        <f t="shared" si="145"/>
        <v>136290720.96499905</v>
      </c>
      <c r="C153" s="43">
        <v>0</v>
      </c>
      <c r="D153" s="43">
        <v>0</v>
      </c>
      <c r="E153" s="43">
        <v>0</v>
      </c>
      <c r="F153" s="32">
        <v>0</v>
      </c>
      <c r="G153" s="31">
        <f t="shared" si="146"/>
        <v>136290720.96499905</v>
      </c>
    </row>
    <row r="154" spans="1:8">
      <c r="A154" s="30">
        <v>44530</v>
      </c>
      <c r="B154" s="31">
        <f t="shared" ref="B154" si="147">G153</f>
        <v>136290720.96499905</v>
      </c>
      <c r="C154" s="43">
        <v>-4347066.46</v>
      </c>
      <c r="D154" s="43">
        <v>2621020.7400000002</v>
      </c>
      <c r="E154" s="43">
        <v>20320368.09</v>
      </c>
      <c r="F154" s="32">
        <v>-3190712.4</v>
      </c>
      <c r="G154" s="31">
        <f t="shared" ref="G154" si="148">SUM(B154:F154)</f>
        <v>151694330.93499905</v>
      </c>
      <c r="H154" s="29" t="s">
        <v>491</v>
      </c>
    </row>
    <row r="155" spans="1:8">
      <c r="A155" s="30">
        <v>44531</v>
      </c>
      <c r="B155" s="31">
        <f t="shared" ref="B155" si="149">G154</f>
        <v>151694330.93499905</v>
      </c>
      <c r="C155" s="43">
        <v>-1917470.58</v>
      </c>
      <c r="D155" s="43">
        <v>5048679.97</v>
      </c>
      <c r="E155" s="43">
        <v>1941515.61</v>
      </c>
      <c r="F155" s="32">
        <v>-1595107.3</v>
      </c>
      <c r="G155" s="31">
        <f t="shared" ref="G155" si="150">SUM(B155:F155)</f>
        <v>155171948.63499904</v>
      </c>
      <c r="H155" s="29" t="s">
        <v>492</v>
      </c>
    </row>
    <row r="156" spans="1:8">
      <c r="A156" s="30">
        <v>44532</v>
      </c>
      <c r="B156" s="31">
        <f t="shared" ref="B156" si="151">G155</f>
        <v>155171948.63499904</v>
      </c>
      <c r="C156" s="43">
        <v>-689717.97</v>
      </c>
      <c r="D156" s="43">
        <v>2856319.11</v>
      </c>
      <c r="E156" s="43">
        <v>497747.89</v>
      </c>
      <c r="F156" s="32">
        <v>-762086.25</v>
      </c>
      <c r="G156" s="31">
        <f t="shared" ref="G156" si="152">SUM(B156:F156)</f>
        <v>157074211.41499904</v>
      </c>
    </row>
    <row r="157" spans="1:8">
      <c r="A157" s="30">
        <v>44533</v>
      </c>
      <c r="B157" s="31">
        <f t="shared" ref="B157" si="153">G156</f>
        <v>157074211.41499904</v>
      </c>
      <c r="C157" s="43">
        <v>-1908810.85</v>
      </c>
      <c r="D157" s="43">
        <v>973873.97</v>
      </c>
      <c r="E157" s="43">
        <v>48654.18</v>
      </c>
      <c r="F157" s="32">
        <v>-20035904.890000001</v>
      </c>
      <c r="G157" s="31">
        <f t="shared" ref="G157" si="154">SUM(B157:F157)</f>
        <v>136152023.82499903</v>
      </c>
      <c r="H157" s="29" t="s">
        <v>493</v>
      </c>
    </row>
    <row r="158" spans="1:8">
      <c r="A158" s="30">
        <v>44534</v>
      </c>
      <c r="B158" s="31">
        <f t="shared" ref="B158" si="155">G157</f>
        <v>136152023.82499903</v>
      </c>
      <c r="C158" s="43">
        <v>-2884872.89</v>
      </c>
      <c r="D158" s="43">
        <v>2269688.92</v>
      </c>
      <c r="E158" s="43">
        <v>1000</v>
      </c>
      <c r="F158" s="32">
        <v>0</v>
      </c>
      <c r="G158" s="31">
        <f t="shared" ref="G158" si="156">SUM(B158:F158)</f>
        <v>135537839.85499904</v>
      </c>
      <c r="H158" s="29" t="s">
        <v>494</v>
      </c>
    </row>
    <row r="159" spans="1:8">
      <c r="A159" s="30">
        <v>44535</v>
      </c>
      <c r="B159" s="31">
        <f t="shared" ref="B159:B160" si="157">G158</f>
        <v>135537839.85499904</v>
      </c>
      <c r="C159" s="43">
        <v>0</v>
      </c>
      <c r="D159" s="43">
        <v>0</v>
      </c>
      <c r="E159" s="43">
        <v>0</v>
      </c>
      <c r="F159" s="32">
        <v>0</v>
      </c>
      <c r="G159" s="31">
        <f t="shared" ref="G159:G160" si="158">SUM(B159:F159)</f>
        <v>135537839.85499904</v>
      </c>
    </row>
    <row r="160" spans="1:8">
      <c r="A160" s="30">
        <v>44536</v>
      </c>
      <c r="B160" s="31">
        <f t="shared" si="157"/>
        <v>135537839.85499904</v>
      </c>
      <c r="C160" s="43">
        <v>0</v>
      </c>
      <c r="D160" s="43">
        <v>0</v>
      </c>
      <c r="E160" s="43">
        <v>0</v>
      </c>
      <c r="F160" s="32">
        <v>0</v>
      </c>
      <c r="G160" s="31">
        <f t="shared" si="158"/>
        <v>135537839.85499904</v>
      </c>
    </row>
    <row r="161" spans="1:8">
      <c r="A161" s="30">
        <v>44537</v>
      </c>
      <c r="B161" s="31">
        <f t="shared" ref="B161" si="159">G160</f>
        <v>135537839.85499904</v>
      </c>
      <c r="C161" s="43">
        <v>-3052372.8</v>
      </c>
      <c r="D161" s="43">
        <v>4152821.03</v>
      </c>
      <c r="E161" s="43">
        <v>29722519.300000001</v>
      </c>
      <c r="F161" s="32">
        <v>-565441.82999999996</v>
      </c>
      <c r="G161" s="31">
        <f t="shared" ref="G161" si="160">SUM(B161:F161)</f>
        <v>165795365.55499902</v>
      </c>
      <c r="H161" s="29" t="s">
        <v>495</v>
      </c>
    </row>
    <row r="162" spans="1:8">
      <c r="A162" s="30">
        <v>44538</v>
      </c>
      <c r="B162" s="31">
        <f t="shared" ref="B162" si="161">G161</f>
        <v>165795365.55499902</v>
      </c>
      <c r="C162" s="43">
        <v>-1366225.81</v>
      </c>
      <c r="D162" s="43">
        <v>1439243.58</v>
      </c>
      <c r="E162" s="43">
        <v>5553149.6200000001</v>
      </c>
      <c r="F162" s="32">
        <v>-64653448.549999997</v>
      </c>
      <c r="G162" s="31">
        <f t="shared" ref="G162" si="162">SUM(B162:F162)</f>
        <v>106768084.39499904</v>
      </c>
      <c r="H162" s="29" t="s">
        <v>496</v>
      </c>
    </row>
    <row r="163" spans="1:8">
      <c r="A163" s="30">
        <v>44539</v>
      </c>
      <c r="B163" s="31">
        <f t="shared" ref="B163" si="163">G162</f>
        <v>106768084.39499904</v>
      </c>
      <c r="C163" s="43">
        <v>-5042382.87</v>
      </c>
      <c r="D163" s="43">
        <v>915902.04</v>
      </c>
      <c r="E163" s="43">
        <v>20</v>
      </c>
      <c r="F163" s="32">
        <v>-1869252.49</v>
      </c>
      <c r="G163" s="31">
        <f t="shared" ref="G163" si="164">SUM(B163:F163)</f>
        <v>100772371.07499905</v>
      </c>
      <c r="H163" s="29" t="s">
        <v>497</v>
      </c>
    </row>
    <row r="164" spans="1:8">
      <c r="A164" s="30">
        <v>44540</v>
      </c>
      <c r="B164" s="31">
        <f t="shared" ref="B164" si="165">G163</f>
        <v>100772371.07499905</v>
      </c>
      <c r="C164" s="43">
        <v>-1688777.49</v>
      </c>
      <c r="D164" s="43">
        <v>9303660.5999999996</v>
      </c>
      <c r="E164" s="43">
        <v>27395405.25</v>
      </c>
      <c r="F164" s="32">
        <v>-803293.81</v>
      </c>
      <c r="G164" s="31">
        <f t="shared" ref="G164" si="166">SUM(B164:F164)</f>
        <v>134979365.62499905</v>
      </c>
      <c r="H164" s="29" t="s">
        <v>498</v>
      </c>
    </row>
    <row r="165" spans="1:8">
      <c r="A165" s="30">
        <v>44541</v>
      </c>
      <c r="B165" s="31">
        <f t="shared" ref="B165" si="167">G164</f>
        <v>134979365.62499905</v>
      </c>
      <c r="C165" s="43">
        <v>-6805028.3300000001</v>
      </c>
      <c r="D165" s="43">
        <v>3620531.77</v>
      </c>
      <c r="E165" s="43">
        <v>515.91999999999996</v>
      </c>
      <c r="F165" s="32">
        <v>0</v>
      </c>
      <c r="G165" s="31">
        <f t="shared" ref="G165" si="168">SUM(B165:F165)</f>
        <v>131795384.98499905</v>
      </c>
      <c r="H165" s="29" t="s">
        <v>500</v>
      </c>
    </row>
    <row r="166" spans="1:8">
      <c r="A166" s="30">
        <v>44542</v>
      </c>
      <c r="B166" s="31">
        <f t="shared" ref="B166:B167" si="169">G165</f>
        <v>131795384.98499905</v>
      </c>
      <c r="C166" s="43">
        <v>0</v>
      </c>
      <c r="D166" s="43">
        <v>0</v>
      </c>
      <c r="E166" s="43">
        <v>0</v>
      </c>
      <c r="F166" s="32">
        <v>0</v>
      </c>
      <c r="G166" s="31">
        <f t="shared" ref="G166:G167" si="170">SUM(B166:F166)</f>
        <v>131795384.98499905</v>
      </c>
    </row>
    <row r="167" spans="1:8">
      <c r="A167" s="30">
        <v>44543</v>
      </c>
      <c r="B167" s="31">
        <f t="shared" si="169"/>
        <v>131795384.98499905</v>
      </c>
      <c r="C167" s="43">
        <v>0</v>
      </c>
      <c r="D167" s="43">
        <v>0</v>
      </c>
      <c r="E167" s="43">
        <v>0</v>
      </c>
      <c r="F167" s="32">
        <v>0</v>
      </c>
      <c r="G167" s="31">
        <f t="shared" si="170"/>
        <v>131795384.98499905</v>
      </c>
    </row>
    <row r="168" spans="1:8">
      <c r="A168" s="30">
        <v>44544</v>
      </c>
      <c r="B168" s="31">
        <f t="shared" ref="B168" si="171">G167</f>
        <v>131795384.98499905</v>
      </c>
      <c r="C168" s="43">
        <v>-2642476.85</v>
      </c>
      <c r="D168" s="43">
        <v>2072426.71</v>
      </c>
      <c r="E168" s="43">
        <v>86764090.180000007</v>
      </c>
      <c r="F168" s="32">
        <v>-793352.17</v>
      </c>
      <c r="G168" s="31">
        <f t="shared" ref="G168" si="172">SUM(B168:F168)</f>
        <v>217196072.85499907</v>
      </c>
      <c r="H168" s="29" t="s">
        <v>501</v>
      </c>
    </row>
    <row r="169" spans="1:8">
      <c r="A169" s="30">
        <v>44545</v>
      </c>
      <c r="B169" s="31">
        <f t="shared" ref="B169" si="173">G168</f>
        <v>217196072.85499907</v>
      </c>
      <c r="C169" s="43">
        <v>-1018765.3</v>
      </c>
      <c r="D169" s="43">
        <v>2052376.6</v>
      </c>
      <c r="E169" s="43">
        <v>154287.10999999999</v>
      </c>
      <c r="F169" s="32">
        <v>-1356.39</v>
      </c>
      <c r="G169" s="31">
        <f t="shared" ref="G169" si="174">SUM(B169:F169)</f>
        <v>218382614.87499908</v>
      </c>
    </row>
    <row r="170" spans="1:8">
      <c r="A170" s="30">
        <v>44546</v>
      </c>
      <c r="B170" s="31">
        <f t="shared" ref="B170:B171" si="175">G169</f>
        <v>218382614.87499908</v>
      </c>
      <c r="C170" s="43">
        <v>-1022112.75</v>
      </c>
      <c r="D170" s="43">
        <v>1478389.35</v>
      </c>
      <c r="E170" s="43">
        <v>1160125.32</v>
      </c>
      <c r="F170" s="32">
        <v>-1723909.66</v>
      </c>
      <c r="G170" s="31">
        <f>SUM(B170:F170)</f>
        <v>218275107.13499907</v>
      </c>
    </row>
    <row r="171" spans="1:8">
      <c r="A171" s="30">
        <v>44547</v>
      </c>
      <c r="B171" s="31">
        <f t="shared" si="175"/>
        <v>218275107.13499907</v>
      </c>
      <c r="C171" s="43">
        <v>-1478101.99</v>
      </c>
      <c r="D171" s="43">
        <v>4283247.63</v>
      </c>
      <c r="E171" s="43">
        <v>3051413.6700000004</v>
      </c>
      <c r="F171" s="32">
        <v>-8322609.2399999993</v>
      </c>
      <c r="G171" s="31">
        <f>SUM(B171:F171)</f>
        <v>215809057.20499903</v>
      </c>
      <c r="H171" s="29" t="s">
        <v>503</v>
      </c>
    </row>
    <row r="172" spans="1:8">
      <c r="A172" s="30">
        <v>44548</v>
      </c>
      <c r="B172" s="31">
        <f t="shared" ref="B172" si="176">G171</f>
        <v>215809057.20499903</v>
      </c>
      <c r="C172" s="43">
        <v>-4013813.87</v>
      </c>
      <c r="D172" s="43">
        <v>2039226.78</v>
      </c>
      <c r="E172" s="43">
        <v>6244786.7599999998</v>
      </c>
      <c r="F172" s="32">
        <v>0</v>
      </c>
      <c r="G172" s="31">
        <f>SUM(B172:F172)</f>
        <v>220079256.87499902</v>
      </c>
      <c r="H172" s="29" t="s">
        <v>504</v>
      </c>
    </row>
    <row r="173" spans="1:8">
      <c r="A173" s="30">
        <v>44549</v>
      </c>
      <c r="B173" s="31">
        <f t="shared" ref="B173:B174" si="177">G172</f>
        <v>220079256.87499902</v>
      </c>
      <c r="C173" s="43">
        <v>0</v>
      </c>
      <c r="D173" s="43">
        <v>0</v>
      </c>
      <c r="E173" s="43">
        <v>0</v>
      </c>
      <c r="F173" s="32">
        <v>0</v>
      </c>
      <c r="G173" s="31">
        <f t="shared" ref="G173:G174" si="178">SUM(B173:F173)</f>
        <v>220079256.87499902</v>
      </c>
    </row>
    <row r="174" spans="1:8">
      <c r="A174" s="30">
        <v>44550</v>
      </c>
      <c r="B174" s="31">
        <f t="shared" si="177"/>
        <v>220079256.87499902</v>
      </c>
      <c r="C174" s="43">
        <v>0</v>
      </c>
      <c r="D174" s="43">
        <v>0</v>
      </c>
      <c r="E174" s="43">
        <v>0</v>
      </c>
      <c r="F174" s="32">
        <v>0</v>
      </c>
      <c r="G174" s="31">
        <f t="shared" si="178"/>
        <v>220079256.87499902</v>
      </c>
    </row>
    <row r="175" spans="1:8">
      <c r="A175" s="30">
        <v>44551</v>
      </c>
      <c r="B175" s="31">
        <f t="shared" ref="B175" si="179">G174</f>
        <v>220079256.87499902</v>
      </c>
      <c r="C175" s="43">
        <v>-1459497.42</v>
      </c>
      <c r="D175" s="43">
        <v>817502.17</v>
      </c>
      <c r="E175" s="43">
        <v>562177.74</v>
      </c>
      <c r="F175" s="32">
        <v>-75895676.159999996</v>
      </c>
      <c r="G175" s="31">
        <f t="shared" ref="G175" si="180">SUM(B175:F175)</f>
        <v>144103763.20499903</v>
      </c>
      <c r="H175" s="29" t="s">
        <v>505</v>
      </c>
    </row>
    <row r="176" spans="1:8">
      <c r="A176" s="30">
        <v>44552</v>
      </c>
      <c r="B176" s="31">
        <f t="shared" ref="B176" si="181">G175</f>
        <v>144103763.20499903</v>
      </c>
      <c r="C176" s="43">
        <v>-2770097.72</v>
      </c>
      <c r="D176" s="43">
        <v>1601186.66</v>
      </c>
      <c r="E176" s="43">
        <v>2473534.63</v>
      </c>
      <c r="F176" s="32">
        <v>-2885384.37</v>
      </c>
      <c r="G176" s="31">
        <f t="shared" ref="G176" si="182">SUM(B176:F176)</f>
        <v>142523002.40499902</v>
      </c>
      <c r="H176" s="29" t="s">
        <v>506</v>
      </c>
    </row>
    <row r="177" spans="1:8">
      <c r="A177" s="30">
        <v>44553</v>
      </c>
      <c r="B177" s="31">
        <f t="shared" ref="B177:B180" si="183">G176</f>
        <v>142523002.40499902</v>
      </c>
      <c r="C177" s="43">
        <v>-41702957.350000001</v>
      </c>
      <c r="D177" s="43">
        <v>2020459.56</v>
      </c>
      <c r="E177" s="43">
        <v>251889.68</v>
      </c>
      <c r="F177" s="32">
        <v>-519526.51</v>
      </c>
      <c r="G177" s="31">
        <f t="shared" ref="G177:G184" si="184">SUM(B177:F177)</f>
        <v>102572867.78499903</v>
      </c>
      <c r="H177" s="29" t="s">
        <v>507</v>
      </c>
    </row>
    <row r="178" spans="1:8">
      <c r="A178" s="30">
        <v>44554</v>
      </c>
      <c r="B178" s="31">
        <f t="shared" si="183"/>
        <v>102572867.78499903</v>
      </c>
      <c r="C178" s="43">
        <v>-11371344.52</v>
      </c>
      <c r="D178" s="43">
        <v>3814851.03</v>
      </c>
      <c r="E178" s="43">
        <v>31786051.550000001</v>
      </c>
      <c r="F178" s="32">
        <v>-447934.96</v>
      </c>
      <c r="G178" s="31">
        <f t="shared" si="184"/>
        <v>126354490.88499904</v>
      </c>
      <c r="H178" s="29" t="s">
        <v>508</v>
      </c>
    </row>
    <row r="179" spans="1:8">
      <c r="A179" s="30">
        <v>44555</v>
      </c>
      <c r="B179" s="31">
        <f t="shared" si="183"/>
        <v>126354490.88499904</v>
      </c>
      <c r="C179" s="43">
        <v>-15425.86</v>
      </c>
      <c r="D179" s="32">
        <v>0</v>
      </c>
      <c r="E179" s="32">
        <v>0</v>
      </c>
      <c r="F179" s="32">
        <v>0</v>
      </c>
      <c r="G179" s="31">
        <f t="shared" si="184"/>
        <v>126339065.02499904</v>
      </c>
    </row>
    <row r="180" spans="1:8">
      <c r="A180" s="30">
        <v>44556</v>
      </c>
      <c r="B180" s="31">
        <f t="shared" si="183"/>
        <v>126339065.02499904</v>
      </c>
      <c r="C180" s="32">
        <v>0</v>
      </c>
      <c r="D180" s="32">
        <v>0</v>
      </c>
      <c r="E180" s="32">
        <v>0</v>
      </c>
      <c r="F180" s="32">
        <v>0</v>
      </c>
      <c r="G180" s="31">
        <f t="shared" si="184"/>
        <v>126339065.02499904</v>
      </c>
    </row>
    <row r="181" spans="1:8">
      <c r="A181" s="30">
        <v>44557</v>
      </c>
      <c r="B181" s="31">
        <f t="shared" ref="B181:B188" si="185">G180</f>
        <v>126339065.02499904</v>
      </c>
      <c r="C181" s="32">
        <v>0</v>
      </c>
      <c r="D181" s="32">
        <v>0</v>
      </c>
      <c r="E181" s="32">
        <v>0</v>
      </c>
      <c r="F181" s="32">
        <v>0</v>
      </c>
      <c r="G181" s="31">
        <f t="shared" si="184"/>
        <v>126339065.02499904</v>
      </c>
    </row>
    <row r="182" spans="1:8">
      <c r="A182" s="30">
        <v>44558</v>
      </c>
      <c r="B182" s="31">
        <f t="shared" si="185"/>
        <v>126339065.02499904</v>
      </c>
      <c r="C182" s="32">
        <v>-3970764.5499999989</v>
      </c>
      <c r="D182" s="32">
        <v>682368.29</v>
      </c>
      <c r="E182" s="32">
        <v>557611</v>
      </c>
      <c r="F182" s="32">
        <v>0</v>
      </c>
      <c r="G182" s="31">
        <f t="shared" si="184"/>
        <v>123608279.76499905</v>
      </c>
      <c r="H182" s="29" t="s">
        <v>509</v>
      </c>
    </row>
    <row r="183" spans="1:8">
      <c r="A183" s="30">
        <v>44559</v>
      </c>
      <c r="B183" s="31">
        <f t="shared" si="185"/>
        <v>123608279.76499905</v>
      </c>
      <c r="C183" s="32">
        <v>-3366883.4799999995</v>
      </c>
      <c r="D183" s="32">
        <v>16026628.990000002</v>
      </c>
      <c r="E183" s="32">
        <v>178032.7</v>
      </c>
      <c r="F183" s="32">
        <v>-1365983.6</v>
      </c>
      <c r="G183" s="31">
        <f t="shared" si="184"/>
        <v>135080074.37499905</v>
      </c>
      <c r="H183" s="29" t="s">
        <v>510</v>
      </c>
    </row>
    <row r="184" spans="1:8">
      <c r="A184" s="30">
        <v>44560</v>
      </c>
      <c r="B184" s="31">
        <f t="shared" si="185"/>
        <v>135080074.37499905</v>
      </c>
      <c r="C184" s="32">
        <v>-2337551.6499999994</v>
      </c>
      <c r="D184" s="32">
        <v>4995868.32</v>
      </c>
      <c r="E184" s="32">
        <v>1621183.53</v>
      </c>
      <c r="F184" s="32">
        <v>-5926.81</v>
      </c>
      <c r="G184" s="31">
        <f t="shared" si="184"/>
        <v>139353647.76499903</v>
      </c>
      <c r="H184" s="29" t="s">
        <v>511</v>
      </c>
    </row>
    <row r="185" spans="1:8">
      <c r="A185" s="30">
        <v>44561</v>
      </c>
      <c r="B185" s="31">
        <f t="shared" si="185"/>
        <v>139353647.76499903</v>
      </c>
      <c r="C185" s="32">
        <v>-3692737.13</v>
      </c>
      <c r="D185" s="32">
        <v>10522861.75</v>
      </c>
      <c r="E185" s="32">
        <v>-59756440.539999999</v>
      </c>
      <c r="F185" s="32">
        <v>106206071.66</v>
      </c>
      <c r="G185" s="31">
        <f t="shared" ref="G185" si="186">SUM(B185:F185)</f>
        <v>192633403.50499904</v>
      </c>
      <c r="H185" s="29" t="s">
        <v>512</v>
      </c>
    </row>
    <row r="186" spans="1:8">
      <c r="A186" s="30">
        <v>44562</v>
      </c>
      <c r="B186" s="31">
        <f t="shared" si="185"/>
        <v>192633403.50499904</v>
      </c>
      <c r="C186" s="32">
        <v>-18300.86</v>
      </c>
      <c r="D186" s="32">
        <v>0</v>
      </c>
      <c r="E186" s="32">
        <v>0</v>
      </c>
      <c r="F186" s="32">
        <v>0</v>
      </c>
      <c r="G186" s="31">
        <f t="shared" ref="G186:G187" si="187">SUM(B186:F186)</f>
        <v>192615102.64499903</v>
      </c>
    </row>
    <row r="187" spans="1:8">
      <c r="A187" s="30">
        <v>44563</v>
      </c>
      <c r="B187" s="31">
        <f t="shared" si="185"/>
        <v>192615102.64499903</v>
      </c>
      <c r="C187" s="32">
        <v>0</v>
      </c>
      <c r="D187" s="32">
        <v>0</v>
      </c>
      <c r="E187" s="32">
        <v>0</v>
      </c>
      <c r="F187" s="32">
        <v>0</v>
      </c>
      <c r="G187" s="31">
        <f t="shared" si="187"/>
        <v>192615102.64499903</v>
      </c>
    </row>
    <row r="188" spans="1:8">
      <c r="A188" s="30">
        <v>44564</v>
      </c>
      <c r="B188" s="31">
        <f t="shared" si="185"/>
        <v>192615102.64499903</v>
      </c>
      <c r="C188" s="32">
        <v>0</v>
      </c>
      <c r="D188" s="32">
        <v>0</v>
      </c>
      <c r="E188" s="32">
        <v>0</v>
      </c>
      <c r="F188" s="32">
        <v>0</v>
      </c>
      <c r="G188" s="31">
        <f t="shared" ref="G188" si="188">SUM(B188:F188)</f>
        <v>192615102.64499903</v>
      </c>
    </row>
    <row r="189" spans="1:8">
      <c r="A189" s="30">
        <v>44565</v>
      </c>
      <c r="B189" s="31">
        <f t="shared" ref="B189" si="189">G188</f>
        <v>192615102.64499903</v>
      </c>
      <c r="C189" s="32">
        <v>-7446902.6399999997</v>
      </c>
      <c r="D189" s="32">
        <v>19724320.719999999</v>
      </c>
      <c r="E189" s="32">
        <v>57606653.700000003</v>
      </c>
      <c r="F189" s="32">
        <v>-6846018.6799999997</v>
      </c>
      <c r="G189" s="31">
        <f t="shared" ref="G189" si="190">SUM(B189:F189)</f>
        <v>255653155.74499905</v>
      </c>
      <c r="H189" s="29" t="s">
        <v>513</v>
      </c>
    </row>
    <row r="190" spans="1:8">
      <c r="A190" s="30">
        <v>44566</v>
      </c>
      <c r="B190" s="31">
        <f t="shared" ref="B190" si="191">G189</f>
        <v>255653155.74499905</v>
      </c>
      <c r="C190" s="32">
        <v>-4227400.57</v>
      </c>
      <c r="D190" s="32">
        <v>1076426.3500000001</v>
      </c>
      <c r="E190" s="32">
        <v>11980430.689999999</v>
      </c>
      <c r="F190" s="32">
        <v>-22589350.780000001</v>
      </c>
      <c r="G190" s="31">
        <f t="shared" ref="G190" si="192">SUM(B190:F190)</f>
        <v>241893261.43499905</v>
      </c>
      <c r="H190" s="29" t="s">
        <v>514</v>
      </c>
    </row>
    <row r="191" spans="1:8">
      <c r="A191" s="30">
        <v>44567</v>
      </c>
      <c r="B191" s="31">
        <f t="shared" ref="B191" si="193">G190</f>
        <v>241893261.43499905</v>
      </c>
      <c r="C191" s="32">
        <v>-1377136.38</v>
      </c>
      <c r="D191" s="32">
        <v>-304899.73</v>
      </c>
      <c r="E191" s="32">
        <v>8412033.5999999996</v>
      </c>
      <c r="F191" s="32">
        <v>-1114675.28</v>
      </c>
      <c r="G191" s="31">
        <f t="shared" ref="G191" si="194">SUM(B191:F191)</f>
        <v>247508583.64499906</v>
      </c>
      <c r="H191" s="29" t="s">
        <v>515</v>
      </c>
    </row>
    <row r="192" spans="1:8">
      <c r="A192" s="30">
        <v>44568</v>
      </c>
      <c r="B192" s="31">
        <f t="shared" ref="B192" si="195">G191</f>
        <v>247508583.64499906</v>
      </c>
      <c r="C192" s="32">
        <v>-1442711.1</v>
      </c>
      <c r="D192" s="32">
        <v>3769093.67</v>
      </c>
      <c r="E192" s="32">
        <v>3932973.91</v>
      </c>
      <c r="F192" s="32">
        <v>-3803924.62</v>
      </c>
      <c r="G192" s="31">
        <f t="shared" ref="G192" si="196">SUM(B192:F192)</f>
        <v>249964015.50499904</v>
      </c>
      <c r="H192" s="29" t="s">
        <v>517</v>
      </c>
    </row>
    <row r="193" spans="1:8">
      <c r="A193" s="30">
        <v>44569</v>
      </c>
      <c r="B193" s="31">
        <f t="shared" ref="B193" si="197">G192</f>
        <v>249964015.50499904</v>
      </c>
      <c r="C193" s="32">
        <v>-1619912.95</v>
      </c>
      <c r="D193" s="32">
        <v>1203629.5</v>
      </c>
      <c r="E193" s="32">
        <v>196233.5</v>
      </c>
      <c r="F193" s="32">
        <v>-21338828.600000001</v>
      </c>
      <c r="G193" s="31">
        <f t="shared" ref="G193" si="198">SUM(B193:F193)</f>
        <v>228405136.95499906</v>
      </c>
      <c r="H193" s="29" t="s">
        <v>518</v>
      </c>
    </row>
    <row r="194" spans="1:8">
      <c r="A194" s="30">
        <v>44570</v>
      </c>
      <c r="B194" s="31">
        <f t="shared" ref="B194:B195" si="199">G193</f>
        <v>228405136.95499906</v>
      </c>
      <c r="C194" s="32">
        <v>0</v>
      </c>
      <c r="D194" s="32">
        <v>0</v>
      </c>
      <c r="E194" s="32">
        <v>0</v>
      </c>
      <c r="F194" s="32">
        <v>0</v>
      </c>
      <c r="G194" s="31">
        <f t="shared" ref="G194:G195" si="200">SUM(B194:F194)</f>
        <v>228405136.95499906</v>
      </c>
    </row>
    <row r="195" spans="1:8">
      <c r="A195" s="30">
        <v>44571</v>
      </c>
      <c r="B195" s="31">
        <f t="shared" si="199"/>
        <v>228405136.95499906</v>
      </c>
      <c r="C195" s="32">
        <v>0</v>
      </c>
      <c r="D195" s="32">
        <v>0</v>
      </c>
      <c r="E195" s="32">
        <v>0</v>
      </c>
      <c r="F195" s="32">
        <v>0</v>
      </c>
      <c r="G195" s="31">
        <f t="shared" si="200"/>
        <v>228405136.95499906</v>
      </c>
    </row>
    <row r="196" spans="1:8">
      <c r="A196" s="30">
        <v>44572</v>
      </c>
      <c r="B196" s="31">
        <f t="shared" ref="B196" si="201">G195</f>
        <v>228405136.95499906</v>
      </c>
      <c r="C196" s="32">
        <v>-2308805.5299999998</v>
      </c>
      <c r="D196" s="32">
        <v>560968.92000000004</v>
      </c>
      <c r="E196" s="32">
        <v>268638.39</v>
      </c>
      <c r="F196" s="32">
        <v>-778590.49</v>
      </c>
      <c r="G196" s="31">
        <f t="shared" ref="G196" si="202">SUM(B196:F196)</f>
        <v>226147348.24499902</v>
      </c>
    </row>
    <row r="197" spans="1:8">
      <c r="A197" s="30">
        <v>44573</v>
      </c>
      <c r="B197" s="31">
        <f t="shared" ref="B197" si="203">G196</f>
        <v>226147348.24499902</v>
      </c>
      <c r="C197" s="32">
        <v>-11175615.359999999</v>
      </c>
      <c r="D197" s="32">
        <v>2326959.37</v>
      </c>
      <c r="E197" s="32">
        <v>32439.919999999998</v>
      </c>
      <c r="F197" s="32">
        <v>-409535.54</v>
      </c>
      <c r="G197" s="31">
        <f t="shared" ref="G197" si="204">SUM(B197:F197)</f>
        <v>216921596.63499904</v>
      </c>
      <c r="H197" s="29" t="s">
        <v>519</v>
      </c>
    </row>
    <row r="198" spans="1:8">
      <c r="A198" s="30">
        <v>44574</v>
      </c>
      <c r="B198" s="31">
        <f t="shared" ref="B198:B199" si="205">G197</f>
        <v>216921596.63499904</v>
      </c>
      <c r="C198" s="32">
        <v>-575274.13</v>
      </c>
      <c r="D198" s="32">
        <v>4555848.72</v>
      </c>
      <c r="E198" s="32">
        <v>10435739.91</v>
      </c>
      <c r="F198" s="32">
        <v>-10362070.68</v>
      </c>
      <c r="G198" s="31">
        <f t="shared" ref="G198:G199" si="206">SUM(B198:F198)</f>
        <v>220975840.45499903</v>
      </c>
      <c r="H198" s="29" t="s">
        <v>520</v>
      </c>
    </row>
    <row r="199" spans="1:8">
      <c r="A199" s="30">
        <v>44575</v>
      </c>
      <c r="B199" s="31">
        <f t="shared" si="205"/>
        <v>220975840.45499903</v>
      </c>
      <c r="C199" s="32">
        <v>-2779252.9899999998</v>
      </c>
      <c r="D199" s="32">
        <v>1372526.0599999998</v>
      </c>
      <c r="E199" s="32">
        <v>85480.290000000008</v>
      </c>
      <c r="F199" s="32">
        <v>-66968268.630000018</v>
      </c>
      <c r="G199" s="31">
        <f t="shared" si="206"/>
        <v>152686325.18499899</v>
      </c>
      <c r="H199" s="29" t="s">
        <v>522</v>
      </c>
    </row>
    <row r="200" spans="1:8">
      <c r="A200" s="30">
        <v>44576</v>
      </c>
      <c r="B200" s="31">
        <f t="shared" ref="B200:B203" si="207">G199</f>
        <v>152686325.18499899</v>
      </c>
      <c r="C200" s="32">
        <v>-2528165.1800000002</v>
      </c>
      <c r="D200" s="32">
        <v>372400.85</v>
      </c>
      <c r="E200" s="32">
        <v>28183468.149999999</v>
      </c>
      <c r="F200" s="32">
        <v>0</v>
      </c>
      <c r="G200" s="31">
        <f t="shared" ref="G200:G203" si="208">SUM(B200:F200)</f>
        <v>178714029.00499898</v>
      </c>
      <c r="H200" s="29" t="s">
        <v>523</v>
      </c>
    </row>
    <row r="201" spans="1:8">
      <c r="A201" s="30">
        <v>44577</v>
      </c>
      <c r="B201" s="31">
        <f t="shared" si="207"/>
        <v>178714029.00499898</v>
      </c>
      <c r="C201" s="32">
        <v>0</v>
      </c>
      <c r="D201" s="32">
        <v>0</v>
      </c>
      <c r="E201" s="32">
        <v>0</v>
      </c>
      <c r="F201" s="32">
        <v>0</v>
      </c>
      <c r="G201" s="31">
        <f t="shared" si="208"/>
        <v>178714029.00499898</v>
      </c>
    </row>
    <row r="202" spans="1:8">
      <c r="A202" s="30">
        <v>44578</v>
      </c>
      <c r="B202" s="31">
        <f t="shared" si="207"/>
        <v>178714029.00499898</v>
      </c>
      <c r="C202" s="32">
        <v>-25924.78</v>
      </c>
      <c r="D202" s="32">
        <v>0</v>
      </c>
      <c r="E202" s="32">
        <v>0</v>
      </c>
      <c r="F202" s="32">
        <v>0</v>
      </c>
      <c r="G202" s="31">
        <f t="shared" si="208"/>
        <v>178688104.22499898</v>
      </c>
    </row>
    <row r="203" spans="1:8">
      <c r="A203" s="30">
        <v>44579</v>
      </c>
      <c r="B203" s="31">
        <f t="shared" si="207"/>
        <v>178688104.22499898</v>
      </c>
      <c r="C203" s="32">
        <v>0</v>
      </c>
      <c r="D203" s="32">
        <v>0</v>
      </c>
      <c r="E203" s="32">
        <v>0</v>
      </c>
      <c r="F203" s="32">
        <v>0</v>
      </c>
      <c r="G203" s="31">
        <f t="shared" si="208"/>
        <v>178688104.22499898</v>
      </c>
    </row>
    <row r="204" spans="1:8">
      <c r="A204" s="30">
        <v>44580</v>
      </c>
      <c r="B204" s="31">
        <f t="shared" ref="B204" si="209">G203</f>
        <v>178688104.22499898</v>
      </c>
      <c r="C204" s="32">
        <v>-1566279.53</v>
      </c>
      <c r="D204" s="32">
        <v>4779870.5199999996</v>
      </c>
      <c r="E204" s="32">
        <v>867636.57</v>
      </c>
      <c r="F204" s="32">
        <v>-86950.41</v>
      </c>
      <c r="G204" s="31">
        <f t="shared" ref="G204" si="210">SUM(B204:F204)</f>
        <v>182682381.37499899</v>
      </c>
      <c r="H204" s="29" t="s">
        <v>524</v>
      </c>
    </row>
    <row r="205" spans="1:8">
      <c r="A205" s="30">
        <v>44581</v>
      </c>
      <c r="B205" s="31">
        <f t="shared" ref="B205" si="211">G204</f>
        <v>182682381.37499899</v>
      </c>
      <c r="C205" s="32">
        <v>-12531323.550000001</v>
      </c>
      <c r="D205" s="32">
        <v>348195.87</v>
      </c>
      <c r="E205" s="32">
        <v>24615021.350000001</v>
      </c>
      <c r="F205" s="32">
        <v>-859903.1</v>
      </c>
      <c r="G205" s="31">
        <f t="shared" ref="G205" si="212">SUM(B205:F205)</f>
        <v>194254371.94499898</v>
      </c>
      <c r="H205" s="29" t="s">
        <v>525</v>
      </c>
    </row>
    <row r="206" spans="1:8">
      <c r="A206" s="30">
        <v>44582</v>
      </c>
      <c r="B206" s="31">
        <f t="shared" ref="B206" si="213">G205</f>
        <v>194254371.94499898</v>
      </c>
      <c r="C206" s="32">
        <v>-2442033.83</v>
      </c>
      <c r="D206" s="32">
        <v>1321518.46</v>
      </c>
      <c r="E206" s="32">
        <v>289927.07</v>
      </c>
      <c r="F206" s="32">
        <v>-1703114.81</v>
      </c>
      <c r="G206" s="31">
        <f t="shared" ref="G206" si="214">SUM(B206:F206)</f>
        <v>191720668.83499897</v>
      </c>
      <c r="H206" s="29" t="s">
        <v>526</v>
      </c>
    </row>
    <row r="207" spans="1:8">
      <c r="A207" s="30">
        <v>44583</v>
      </c>
      <c r="B207" s="31">
        <f t="shared" ref="B207" si="215">G206</f>
        <v>191720668.83499897</v>
      </c>
      <c r="C207" s="32">
        <v>-1395034.89</v>
      </c>
      <c r="D207" s="32">
        <v>631173.54</v>
      </c>
      <c r="E207" s="32">
        <v>0</v>
      </c>
      <c r="F207" s="32">
        <v>-1785318.91</v>
      </c>
      <c r="G207" s="31">
        <f t="shared" ref="G207" si="216">SUM(B207:F207)</f>
        <v>189171488.57499897</v>
      </c>
      <c r="H207" s="29" t="s">
        <v>527</v>
      </c>
    </row>
    <row r="208" spans="1:8">
      <c r="A208" s="30">
        <v>44584</v>
      </c>
      <c r="B208" s="31">
        <f t="shared" ref="B208:B209" si="217">G207</f>
        <v>189171488.57499897</v>
      </c>
      <c r="C208" s="32">
        <v>0</v>
      </c>
      <c r="D208" s="32">
        <v>0</v>
      </c>
      <c r="E208" s="32">
        <v>0</v>
      </c>
      <c r="F208" s="32">
        <v>0</v>
      </c>
      <c r="G208" s="31">
        <f t="shared" ref="G208:G209" si="218">SUM(B208:F208)</f>
        <v>189171488.57499897</v>
      </c>
    </row>
    <row r="209" spans="1:8">
      <c r="A209" s="30">
        <v>44585</v>
      </c>
      <c r="B209" s="31">
        <f t="shared" si="217"/>
        <v>189171488.57499897</v>
      </c>
      <c r="C209" s="32">
        <v>0</v>
      </c>
      <c r="D209" s="32">
        <v>0</v>
      </c>
      <c r="E209" s="32">
        <v>0</v>
      </c>
      <c r="F209" s="32">
        <v>0</v>
      </c>
      <c r="G209" s="31">
        <f t="shared" si="218"/>
        <v>189171488.57499897</v>
      </c>
    </row>
    <row r="210" spans="1:8">
      <c r="A210" s="30">
        <v>44586</v>
      </c>
      <c r="B210" s="31">
        <f t="shared" ref="B210" si="219">G209</f>
        <v>189171488.57499897</v>
      </c>
      <c r="C210" s="32">
        <v>-3689793.18</v>
      </c>
      <c r="D210" s="32">
        <v>10945608.789999999</v>
      </c>
      <c r="E210" s="32">
        <v>18806284.489999998</v>
      </c>
      <c r="F210" s="32">
        <v>-4888811.05</v>
      </c>
      <c r="G210" s="31">
        <f t="shared" ref="G210" si="220">SUM(B210:F210)</f>
        <v>210344777.62499896</v>
      </c>
      <c r="H210" s="29" t="s">
        <v>528</v>
      </c>
    </row>
    <row r="211" spans="1:8">
      <c r="A211" s="30">
        <v>44587</v>
      </c>
      <c r="B211" s="31">
        <f t="shared" ref="B211" si="221">G210</f>
        <v>210344777.62499896</v>
      </c>
      <c r="C211" s="32">
        <v>-1397379.34</v>
      </c>
      <c r="D211" s="32">
        <v>8021606.5300000003</v>
      </c>
      <c r="E211" s="32">
        <v>807144.66</v>
      </c>
      <c r="F211" s="32">
        <v>-6907555.7800000003</v>
      </c>
      <c r="G211" s="31">
        <f t="shared" ref="G211" si="222">SUM(B211:F211)</f>
        <v>210868593.69499895</v>
      </c>
      <c r="H211" s="29" t="s">
        <v>529</v>
      </c>
    </row>
    <row r="212" spans="1:8">
      <c r="A212" s="30">
        <v>44588</v>
      </c>
      <c r="B212" s="31">
        <f t="shared" ref="B212:B213" si="223">G211</f>
        <v>210868593.69499895</v>
      </c>
      <c r="C212" s="32">
        <v>-46802032.520000003</v>
      </c>
      <c r="D212" s="32">
        <v>11901370.77</v>
      </c>
      <c r="E212" s="32">
        <v>229956824.16999999</v>
      </c>
      <c r="F212" s="32">
        <v>-1635258.61</v>
      </c>
      <c r="G212" s="31">
        <f t="shared" ref="G212:G213" si="224">SUM(B212:F212)</f>
        <v>404289497.50499892</v>
      </c>
      <c r="H212" s="29" t="s">
        <v>530</v>
      </c>
    </row>
    <row r="213" spans="1:8">
      <c r="A213" s="30">
        <v>44589</v>
      </c>
      <c r="B213" s="31">
        <f t="shared" si="223"/>
        <v>404289497.50499892</v>
      </c>
      <c r="C213" s="32">
        <v>-1193028.7400000002</v>
      </c>
      <c r="D213" s="32">
        <v>-193648503.58000001</v>
      </c>
      <c r="E213" s="32">
        <v>25205.01</v>
      </c>
      <c r="F213" s="32">
        <v>0</v>
      </c>
      <c r="G213" s="31">
        <f t="shared" si="224"/>
        <v>209473170.19499889</v>
      </c>
      <c r="H213" s="29" t="s">
        <v>531</v>
      </c>
    </row>
    <row r="214" spans="1:8">
      <c r="A214" s="30">
        <v>44590</v>
      </c>
      <c r="B214" s="31">
        <f t="shared" ref="B214:B216" si="225">G213</f>
        <v>209473170.19499889</v>
      </c>
      <c r="C214" s="32">
        <v>-2542629.65</v>
      </c>
      <c r="D214" s="32">
        <v>618077.87</v>
      </c>
      <c r="E214" s="32">
        <v>3055809.89</v>
      </c>
      <c r="F214" s="32">
        <v>-1405187.67</v>
      </c>
      <c r="G214" s="31">
        <f t="shared" ref="G214:G216" si="226">SUM(B214:F214)</f>
        <v>209199240.63499889</v>
      </c>
      <c r="H214" s="29" t="s">
        <v>533</v>
      </c>
    </row>
    <row r="215" spans="1:8">
      <c r="A215" s="30">
        <v>44591</v>
      </c>
      <c r="B215" s="31">
        <f t="shared" si="225"/>
        <v>209199240.63499889</v>
      </c>
      <c r="C215" s="32">
        <v>0</v>
      </c>
      <c r="D215" s="32">
        <v>0</v>
      </c>
      <c r="E215" s="32">
        <v>0</v>
      </c>
      <c r="F215" s="32">
        <v>0</v>
      </c>
      <c r="G215" s="31">
        <f t="shared" si="226"/>
        <v>209199240.63499889</v>
      </c>
    </row>
    <row r="216" spans="1:8">
      <c r="A216" s="30">
        <v>44592</v>
      </c>
      <c r="B216" s="31">
        <f t="shared" si="225"/>
        <v>209199240.63499889</v>
      </c>
      <c r="C216" s="32">
        <v>0</v>
      </c>
      <c r="D216" s="32">
        <v>0</v>
      </c>
      <c r="E216" s="32">
        <v>0</v>
      </c>
      <c r="F216" s="32">
        <v>0</v>
      </c>
      <c r="G216" s="31">
        <f t="shared" si="226"/>
        <v>209199240.63499889</v>
      </c>
    </row>
    <row r="217" spans="1:8">
      <c r="A217" s="30">
        <v>44593</v>
      </c>
      <c r="B217" s="31">
        <f t="shared" ref="B217" si="227">G216</f>
        <v>209199240.63499889</v>
      </c>
      <c r="C217" s="32">
        <v>-2212601.6800000002</v>
      </c>
      <c r="D217" s="32">
        <v>3794915.29</v>
      </c>
      <c r="E217" s="32">
        <v>29650596.16</v>
      </c>
      <c r="F217" s="32">
        <v>-1452937.32</v>
      </c>
      <c r="G217" s="31">
        <f t="shared" ref="G217" si="228">SUM(B217:F217)</f>
        <v>238979213.08499888</v>
      </c>
      <c r="H217" s="29" t="s">
        <v>534</v>
      </c>
    </row>
    <row r="218" spans="1:8">
      <c r="A218" s="30">
        <v>44594</v>
      </c>
      <c r="B218" s="31">
        <f t="shared" ref="B218" si="229">G217</f>
        <v>238979213.08499888</v>
      </c>
      <c r="C218" s="32">
        <v>-3217546.69</v>
      </c>
      <c r="D218" s="32">
        <v>6353006.1100000003</v>
      </c>
      <c r="E218" s="32">
        <v>41562981.530000001</v>
      </c>
      <c r="F218" s="32">
        <v>-98515725.719999999</v>
      </c>
      <c r="G218" s="31">
        <f t="shared" ref="G218" si="230">SUM(B218:F218)</f>
        <v>185161928.31499889</v>
      </c>
      <c r="H218" s="29" t="s">
        <v>536</v>
      </c>
    </row>
    <row r="219" spans="1:8">
      <c r="A219" s="30">
        <v>44595</v>
      </c>
      <c r="B219" s="31">
        <f t="shared" ref="B219" si="231">G218</f>
        <v>185161928.31499889</v>
      </c>
      <c r="C219" s="32">
        <v>-4080051.95</v>
      </c>
      <c r="D219" s="32">
        <v>824928.97</v>
      </c>
      <c r="E219" s="32">
        <v>468546.69</v>
      </c>
      <c r="F219" s="32">
        <v>-801371.68</v>
      </c>
      <c r="G219" s="31">
        <f t="shared" ref="G219" si="232">SUM(B219:F219)</f>
        <v>181573980.3449989</v>
      </c>
      <c r="H219" s="29" t="s">
        <v>537</v>
      </c>
    </row>
    <row r="220" spans="1:8">
      <c r="A220" s="30">
        <v>44596</v>
      </c>
      <c r="B220" s="31">
        <f t="shared" ref="B220" si="233">G219</f>
        <v>181573980.3449989</v>
      </c>
      <c r="C220" s="32">
        <v>-1898425.69</v>
      </c>
      <c r="D220" s="32">
        <v>3645206.99</v>
      </c>
      <c r="E220" s="32">
        <v>559704.59</v>
      </c>
      <c r="F220" s="32">
        <v>-2449754.88</v>
      </c>
      <c r="G220" s="31">
        <f t="shared" ref="G220" si="234">SUM(B220:F220)</f>
        <v>181430711.35499892</v>
      </c>
      <c r="H220" s="29" t="s">
        <v>538</v>
      </c>
    </row>
    <row r="221" spans="1:8">
      <c r="A221" s="30">
        <v>44597</v>
      </c>
      <c r="B221" s="31">
        <f t="shared" ref="B221" si="235">G220</f>
        <v>181430711.35499892</v>
      </c>
      <c r="C221" s="32">
        <v>-661865.29</v>
      </c>
      <c r="D221" s="32">
        <v>3596320.55</v>
      </c>
      <c r="E221" s="32">
        <v>10108088.949999999</v>
      </c>
      <c r="F221" s="32">
        <v>-28382418.460000001</v>
      </c>
      <c r="G221" s="31">
        <f t="shared" ref="G221" si="236">SUM(B221:F221)</f>
        <v>166090837.10499892</v>
      </c>
      <c r="H221" s="29" t="s">
        <v>539</v>
      </c>
    </row>
    <row r="222" spans="1:8">
      <c r="A222" s="30">
        <v>44598</v>
      </c>
      <c r="B222" s="31">
        <f t="shared" ref="B222" si="237">G221</f>
        <v>166090837.10499892</v>
      </c>
      <c r="C222" s="32">
        <v>0</v>
      </c>
      <c r="D222" s="32">
        <v>0</v>
      </c>
      <c r="E222" s="32">
        <v>0</v>
      </c>
      <c r="F222" s="32">
        <v>0</v>
      </c>
      <c r="G222" s="31">
        <f t="shared" ref="G222" si="238">SUM(B222:F222)</f>
        <v>166090837.10499892</v>
      </c>
    </row>
    <row r="223" spans="1:8">
      <c r="A223" s="30">
        <v>44599</v>
      </c>
      <c r="B223" s="31">
        <f t="shared" ref="B223" si="239">G222</f>
        <v>166090837.10499892</v>
      </c>
      <c r="C223" s="32">
        <v>0</v>
      </c>
      <c r="D223" s="32">
        <v>0</v>
      </c>
      <c r="E223" s="32">
        <v>0</v>
      </c>
      <c r="F223" s="32">
        <v>0</v>
      </c>
      <c r="G223" s="31">
        <f t="shared" ref="G223" si="240">SUM(B223:F223)</f>
        <v>166090837.10499892</v>
      </c>
    </row>
    <row r="224" spans="1:8">
      <c r="A224" s="30">
        <v>44600</v>
      </c>
      <c r="B224" s="31">
        <f t="shared" ref="B224" si="241">G223</f>
        <v>166090837.10499892</v>
      </c>
      <c r="C224" s="32">
        <v>-2489588.59</v>
      </c>
      <c r="D224" s="32">
        <v>1884722.64</v>
      </c>
      <c r="E224" s="32">
        <v>398632.03</v>
      </c>
      <c r="F224" s="32">
        <v>-888124.71</v>
      </c>
      <c r="G224" s="31">
        <f t="shared" ref="G224" si="242">SUM(B224:F224)</f>
        <v>164996478.47499889</v>
      </c>
    </row>
    <row r="225" spans="1:8">
      <c r="A225" s="30">
        <v>44601</v>
      </c>
      <c r="B225" s="31">
        <f t="shared" ref="B225" si="243">G224</f>
        <v>164996478.47499889</v>
      </c>
      <c r="C225" s="32">
        <v>-9412843.2599999998</v>
      </c>
      <c r="D225" s="32">
        <v>3455152.6</v>
      </c>
      <c r="E225" s="32">
        <v>181467.66</v>
      </c>
      <c r="F225" s="32">
        <v>-1391448.03</v>
      </c>
      <c r="G225" s="31">
        <f t="shared" ref="G225" si="244">SUM(B225:F225)</f>
        <v>157828807.44499889</v>
      </c>
      <c r="H225" s="29" t="s">
        <v>540</v>
      </c>
    </row>
    <row r="226" spans="1:8">
      <c r="A226" s="30">
        <v>44602</v>
      </c>
      <c r="B226" s="31">
        <f t="shared" ref="B226" si="245">G225</f>
        <v>157828807.44499889</v>
      </c>
      <c r="C226" s="32">
        <v>-1980174.1</v>
      </c>
      <c r="D226" s="32">
        <v>1119507.3799999999</v>
      </c>
      <c r="E226" s="32">
        <v>1371369.36</v>
      </c>
      <c r="F226" s="32">
        <v>-1383344.58</v>
      </c>
      <c r="G226" s="31">
        <f t="shared" ref="G226" si="246">SUM(B226:F226)</f>
        <v>156956165.50499889</v>
      </c>
      <c r="H226" s="29" t="s">
        <v>541</v>
      </c>
    </row>
    <row r="227" spans="1:8">
      <c r="A227" s="30">
        <v>44603</v>
      </c>
      <c r="B227" s="31">
        <f t="shared" ref="B227" si="247">G226</f>
        <v>156956165.50499889</v>
      </c>
      <c r="C227" s="32">
        <v>-5066352.78</v>
      </c>
      <c r="D227" s="32">
        <v>16324311.08</v>
      </c>
      <c r="E227" s="32">
        <v>3416509.93</v>
      </c>
      <c r="F227" s="32">
        <v>-2240862.4700000002</v>
      </c>
      <c r="G227" s="31">
        <f t="shared" ref="G227" si="248">SUM(B227:F227)</f>
        <v>169389771.26499891</v>
      </c>
      <c r="H227" s="29" t="s">
        <v>542</v>
      </c>
    </row>
    <row r="228" spans="1:8">
      <c r="A228" s="30">
        <v>44604</v>
      </c>
      <c r="B228" s="31">
        <f t="shared" ref="B228" si="249">G227</f>
        <v>169389771.26499891</v>
      </c>
      <c r="C228" s="32">
        <v>-46088.53</v>
      </c>
      <c r="D228" s="32">
        <v>0</v>
      </c>
      <c r="E228" s="32">
        <v>0</v>
      </c>
      <c r="F228" s="32">
        <v>0</v>
      </c>
      <c r="G228" s="31">
        <f t="shared" ref="G228" si="250">SUM(B228:F228)</f>
        <v>169343682.73499891</v>
      </c>
    </row>
    <row r="229" spans="1:8">
      <c r="A229" s="30">
        <v>44605</v>
      </c>
      <c r="B229" s="31">
        <f t="shared" ref="B229:B230" si="251">G228</f>
        <v>169343682.73499891</v>
      </c>
      <c r="C229" s="32">
        <v>0</v>
      </c>
      <c r="D229" s="32">
        <v>0</v>
      </c>
      <c r="E229" s="32">
        <v>0</v>
      </c>
      <c r="F229" s="32">
        <v>0</v>
      </c>
      <c r="G229" s="31">
        <f t="shared" ref="G229:G230" si="252">SUM(B229:F229)</f>
        <v>169343682.73499891</v>
      </c>
    </row>
    <row r="230" spans="1:8">
      <c r="A230" s="30">
        <v>44606</v>
      </c>
      <c r="B230" s="31">
        <f t="shared" si="251"/>
        <v>169343682.73499891</v>
      </c>
      <c r="C230" s="32">
        <v>0</v>
      </c>
      <c r="D230" s="32">
        <v>0</v>
      </c>
      <c r="E230" s="32">
        <v>0</v>
      </c>
      <c r="F230" s="32">
        <v>0</v>
      </c>
      <c r="G230" s="31">
        <f t="shared" si="252"/>
        <v>169343682.73499891</v>
      </c>
    </row>
    <row r="231" spans="1:8">
      <c r="A231" s="30">
        <v>44607</v>
      </c>
      <c r="B231" s="31">
        <f t="shared" ref="B231" si="253">G230</f>
        <v>169343682.73499891</v>
      </c>
      <c r="C231" s="32">
        <v>-4103955.79</v>
      </c>
      <c r="D231" s="32">
        <v>1467687.68</v>
      </c>
      <c r="E231" s="32">
        <v>6900458.1600000001</v>
      </c>
      <c r="F231" s="32">
        <v>-3366510.51</v>
      </c>
      <c r="G231" s="31">
        <f t="shared" ref="G231" si="254">SUM(B231:F231)</f>
        <v>170241362.27499893</v>
      </c>
      <c r="H231" s="29" t="s">
        <v>543</v>
      </c>
    </row>
    <row r="232" spans="1:8">
      <c r="A232" s="30">
        <v>44608</v>
      </c>
      <c r="B232" s="31">
        <f t="shared" ref="B232" si="255">G231</f>
        <v>170241362.27499893</v>
      </c>
      <c r="C232" s="32">
        <v>-1256767.78</v>
      </c>
      <c r="D232" s="32">
        <v>1304678.32</v>
      </c>
      <c r="E232" s="32">
        <v>275932.86</v>
      </c>
      <c r="F232" s="32">
        <v>-68203980.180000007</v>
      </c>
      <c r="G232" s="31">
        <f t="shared" ref="G232" si="256">SUM(B232:F232)</f>
        <v>102361225.49499893</v>
      </c>
      <c r="H232" s="29" t="s">
        <v>544</v>
      </c>
    </row>
    <row r="233" spans="1:8">
      <c r="A233" s="30">
        <v>44609</v>
      </c>
      <c r="B233" s="31">
        <f t="shared" ref="B233" si="257">G232</f>
        <v>102361225.49499893</v>
      </c>
      <c r="C233" s="32">
        <v>-4030632.62</v>
      </c>
      <c r="D233" s="32">
        <v>658456.88</v>
      </c>
      <c r="E233" s="32">
        <v>61878.37</v>
      </c>
      <c r="F233" s="32">
        <v>-40831.57</v>
      </c>
      <c r="G233" s="31">
        <f t="shared" ref="G233" si="258">SUM(B233:F233)</f>
        <v>99010096.554998934</v>
      </c>
      <c r="H233" s="29" t="s">
        <v>545</v>
      </c>
    </row>
    <row r="234" spans="1:8">
      <c r="A234" s="30">
        <v>44610</v>
      </c>
      <c r="B234" s="31">
        <f t="shared" ref="B234" si="259">G233</f>
        <v>99010096.554998934</v>
      </c>
      <c r="C234" s="32">
        <v>-2034694.34</v>
      </c>
      <c r="D234" s="32">
        <v>4292527.99</v>
      </c>
      <c r="E234" s="32">
        <v>16794293.890000001</v>
      </c>
      <c r="F234" s="32">
        <v>-1314.4</v>
      </c>
      <c r="G234" s="31">
        <f t="shared" ref="G234" si="260">SUM(B234:F234)</f>
        <v>118060909.69499892</v>
      </c>
      <c r="H234" s="29" t="s">
        <v>546</v>
      </c>
    </row>
    <row r="235" spans="1:8">
      <c r="A235" s="30">
        <v>44611</v>
      </c>
      <c r="B235" s="31">
        <f t="shared" ref="B235:B300" si="261">G234</f>
        <v>118060909.69499892</v>
      </c>
      <c r="C235" s="32">
        <v>0</v>
      </c>
      <c r="D235" s="32">
        <v>0</v>
      </c>
      <c r="E235" s="32">
        <v>0</v>
      </c>
      <c r="F235" s="32">
        <v>0</v>
      </c>
      <c r="G235" s="31">
        <f t="shared" ref="G235:G288" si="262">SUM(B235:F235)</f>
        <v>118060909.69499892</v>
      </c>
    </row>
    <row r="236" spans="1:8">
      <c r="A236" s="30">
        <v>44612</v>
      </c>
      <c r="B236" s="31">
        <f t="shared" si="261"/>
        <v>118060909.69499892</v>
      </c>
      <c r="C236" s="32">
        <v>0</v>
      </c>
      <c r="D236" s="32">
        <v>0</v>
      </c>
      <c r="E236" s="32">
        <v>0</v>
      </c>
      <c r="F236" s="32">
        <v>0</v>
      </c>
      <c r="G236" s="31">
        <f t="shared" si="262"/>
        <v>118060909.69499892</v>
      </c>
    </row>
    <row r="237" spans="1:8">
      <c r="A237" s="30">
        <v>44613</v>
      </c>
      <c r="B237" s="31">
        <f t="shared" si="261"/>
        <v>118060909.69499892</v>
      </c>
      <c r="C237" s="32">
        <v>-2272379.4</v>
      </c>
      <c r="D237" s="32">
        <v>1353846.81</v>
      </c>
      <c r="E237" s="32">
        <v>1517824.03</v>
      </c>
      <c r="F237" s="32">
        <v>-1357276.64</v>
      </c>
      <c r="G237" s="31">
        <f>SUM(B237:F237)</f>
        <v>117302924.49499892</v>
      </c>
    </row>
    <row r="238" spans="1:8">
      <c r="A238" s="30">
        <v>44614</v>
      </c>
      <c r="B238" s="31">
        <f t="shared" si="261"/>
        <v>117302924.49499892</v>
      </c>
      <c r="C238" s="32">
        <v>-30826.3</v>
      </c>
      <c r="D238" s="32">
        <v>0</v>
      </c>
      <c r="E238" s="32">
        <v>0</v>
      </c>
      <c r="F238" s="32">
        <v>0</v>
      </c>
      <c r="G238" s="31">
        <f t="shared" si="262"/>
        <v>117272098.19499892</v>
      </c>
    </row>
    <row r="239" spans="1:8">
      <c r="A239" s="30">
        <v>44615</v>
      </c>
      <c r="B239" s="31">
        <f t="shared" si="261"/>
        <v>117272098.19499892</v>
      </c>
      <c r="C239" s="32">
        <v>-1116795.18</v>
      </c>
      <c r="D239" s="32">
        <v>13160473.279999999</v>
      </c>
      <c r="E239" s="32">
        <v>29368549.649999999</v>
      </c>
      <c r="F239" s="32">
        <v>-900903.26</v>
      </c>
      <c r="G239" s="39">
        <f t="shared" si="262"/>
        <v>157783422.68499893</v>
      </c>
      <c r="H239" s="29" t="s">
        <v>547</v>
      </c>
    </row>
    <row r="240" spans="1:8">
      <c r="A240" s="30">
        <v>44616</v>
      </c>
      <c r="B240" s="31">
        <f t="shared" si="261"/>
        <v>157783422.68499893</v>
      </c>
      <c r="C240" s="53">
        <v>-2144281.36</v>
      </c>
      <c r="D240" s="32">
        <v>690228.59</v>
      </c>
      <c r="E240" s="32">
        <v>6288657.5499999998</v>
      </c>
      <c r="F240" s="32">
        <v>-1530359.7299999997</v>
      </c>
      <c r="G240" s="39">
        <f t="shared" si="262"/>
        <v>161087667.73499894</v>
      </c>
      <c r="H240" s="29" t="s">
        <v>548</v>
      </c>
    </row>
    <row r="241" spans="1:8">
      <c r="A241" s="30">
        <v>44617</v>
      </c>
      <c r="B241" s="31">
        <f t="shared" si="261"/>
        <v>161087667.73499894</v>
      </c>
      <c r="C241" s="32">
        <v>-1891378.9300000004</v>
      </c>
      <c r="D241" s="32">
        <v>772390.91</v>
      </c>
      <c r="E241" s="32">
        <v>7129921.6099999994</v>
      </c>
      <c r="F241" s="32">
        <v>-473745.10000000003</v>
      </c>
      <c r="G241" s="39">
        <f t="shared" si="262"/>
        <v>166624856.22499892</v>
      </c>
      <c r="H241" s="29" t="s">
        <v>549</v>
      </c>
    </row>
    <row r="242" spans="1:8">
      <c r="A242" s="30">
        <v>44618</v>
      </c>
      <c r="B242" s="31">
        <f t="shared" si="261"/>
        <v>166624856.22499892</v>
      </c>
      <c r="C242" s="32">
        <v>-1189910.6299999999</v>
      </c>
      <c r="D242" s="32">
        <v>1024234.41</v>
      </c>
      <c r="E242" s="32">
        <v>0</v>
      </c>
      <c r="F242" s="32">
        <v>0</v>
      </c>
      <c r="G242" s="31">
        <f t="shared" si="262"/>
        <v>166459180.00499892</v>
      </c>
    </row>
    <row r="243" spans="1:8">
      <c r="A243" s="30">
        <v>44619</v>
      </c>
      <c r="B243" s="31">
        <f t="shared" si="261"/>
        <v>166459180.00499892</v>
      </c>
      <c r="C243" s="32">
        <v>0</v>
      </c>
      <c r="D243" s="32">
        <v>0</v>
      </c>
      <c r="E243" s="32">
        <v>0</v>
      </c>
      <c r="F243" s="32">
        <v>0</v>
      </c>
      <c r="G243" s="31">
        <f t="shared" si="262"/>
        <v>166459180.00499892</v>
      </c>
    </row>
    <row r="244" spans="1:8">
      <c r="A244" s="30">
        <v>44620</v>
      </c>
      <c r="B244" s="31">
        <f t="shared" si="261"/>
        <v>166459180.00499892</v>
      </c>
      <c r="C244" s="32">
        <v>0</v>
      </c>
      <c r="D244" s="32">
        <v>0</v>
      </c>
      <c r="E244" s="32">
        <v>0</v>
      </c>
      <c r="F244" s="32">
        <v>0</v>
      </c>
      <c r="G244" s="31">
        <f t="shared" si="262"/>
        <v>166459180.00499892</v>
      </c>
    </row>
    <row r="245" spans="1:8">
      <c r="A245" s="30">
        <v>44621</v>
      </c>
      <c r="B245" s="31">
        <f t="shared" si="261"/>
        <v>166459180.00499892</v>
      </c>
      <c r="C245" s="32">
        <v>-5248364</v>
      </c>
      <c r="D245" s="32">
        <v>12957447.979999997</v>
      </c>
      <c r="E245" s="32">
        <v>2004735.23</v>
      </c>
      <c r="F245" s="32">
        <v>-65658347.509999998</v>
      </c>
      <c r="G245" s="31">
        <f>SUM(B245:F245)</f>
        <v>110514651.70499891</v>
      </c>
      <c r="H245" s="29" t="s">
        <v>550</v>
      </c>
    </row>
    <row r="246" spans="1:8">
      <c r="A246" s="30">
        <v>44622</v>
      </c>
      <c r="B246" s="31">
        <f t="shared" si="261"/>
        <v>110514651.70499891</v>
      </c>
      <c r="C246" s="32">
        <v>-3833738.56</v>
      </c>
      <c r="D246" s="32">
        <v>3751012.6099999989</v>
      </c>
      <c r="E246" s="32">
        <v>11321246.77</v>
      </c>
      <c r="F246" s="32">
        <v>-8987599.0199999977</v>
      </c>
      <c r="G246" s="31">
        <f t="shared" si="262"/>
        <v>112765573.50499891</v>
      </c>
      <c r="H246" s="29" t="s">
        <v>551</v>
      </c>
    </row>
    <row r="247" spans="1:8">
      <c r="A247" s="30">
        <v>44623</v>
      </c>
      <c r="B247" s="31">
        <f t="shared" si="261"/>
        <v>112765573.50499891</v>
      </c>
      <c r="C247" s="32">
        <v>-1684695.2899999998</v>
      </c>
      <c r="D247" s="32">
        <v>1360834.0099999998</v>
      </c>
      <c r="E247" s="32">
        <v>53543515.489999995</v>
      </c>
      <c r="F247" s="32">
        <v>-25773760.740000006</v>
      </c>
      <c r="G247" s="31">
        <f>SUM(B247:F247)</f>
        <v>140211466.97499889</v>
      </c>
      <c r="H247" s="29" t="s">
        <v>552</v>
      </c>
    </row>
    <row r="248" spans="1:8">
      <c r="A248" s="30">
        <v>44624</v>
      </c>
      <c r="B248" s="31">
        <f t="shared" si="261"/>
        <v>140211466.97499889</v>
      </c>
      <c r="C248" s="32">
        <v>-2123582.12</v>
      </c>
      <c r="D248" s="32">
        <v>3331150.0599999996</v>
      </c>
      <c r="E248" s="32">
        <v>777541.42999999993</v>
      </c>
      <c r="F248" s="32">
        <v>-1167482.3199999998</v>
      </c>
      <c r="G248" s="31">
        <f t="shared" si="262"/>
        <v>141029094.0249989</v>
      </c>
      <c r="H248" s="29" t="s">
        <v>553</v>
      </c>
    </row>
    <row r="249" spans="1:8">
      <c r="A249" s="30">
        <v>44625</v>
      </c>
      <c r="B249" s="31">
        <f t="shared" si="261"/>
        <v>141029094.0249989</v>
      </c>
      <c r="C249" s="57">
        <v>-9057069.5</v>
      </c>
      <c r="D249" s="57">
        <v>1554499.68</v>
      </c>
      <c r="E249" s="57">
        <v>3044005.55</v>
      </c>
      <c r="F249" s="57">
        <v>-3232070.8600000003</v>
      </c>
      <c r="G249" s="31">
        <f t="shared" si="262"/>
        <v>133338458.89499892</v>
      </c>
      <c r="H249" s="29" t="s">
        <v>556</v>
      </c>
    </row>
    <row r="250" spans="1:8">
      <c r="A250" s="30">
        <v>44626</v>
      </c>
      <c r="B250" s="31">
        <f t="shared" si="261"/>
        <v>133338458.89499892</v>
      </c>
      <c r="C250" s="57" t="s">
        <v>555</v>
      </c>
      <c r="D250" s="57" t="s">
        <v>555</v>
      </c>
      <c r="E250" s="57" t="s">
        <v>555</v>
      </c>
      <c r="F250" s="57" t="s">
        <v>555</v>
      </c>
      <c r="G250" s="31">
        <f t="shared" si="262"/>
        <v>133338458.89499892</v>
      </c>
    </row>
    <row r="251" spans="1:8">
      <c r="A251" s="30">
        <v>44627</v>
      </c>
      <c r="B251" s="31">
        <f t="shared" si="261"/>
        <v>133338458.89499892</v>
      </c>
      <c r="C251" s="57" t="s">
        <v>555</v>
      </c>
      <c r="D251" s="57" t="s">
        <v>555</v>
      </c>
      <c r="E251" s="57" t="s">
        <v>555</v>
      </c>
      <c r="F251" s="57" t="s">
        <v>555</v>
      </c>
      <c r="G251" s="31">
        <f t="shared" si="262"/>
        <v>133338458.89499892</v>
      </c>
    </row>
    <row r="252" spans="1:8">
      <c r="A252" s="30">
        <v>44628</v>
      </c>
      <c r="B252" s="31">
        <f t="shared" si="261"/>
        <v>133338458.89499892</v>
      </c>
      <c r="C252" s="32">
        <v>-843146.43</v>
      </c>
      <c r="D252" s="32">
        <v>2714364.0199999996</v>
      </c>
      <c r="E252" s="32">
        <v>221365.81000000003</v>
      </c>
      <c r="F252" s="32">
        <v>-288563.41000000003</v>
      </c>
      <c r="G252" s="31">
        <f t="shared" si="262"/>
        <v>135142478.88499892</v>
      </c>
      <c r="H252" s="29" t="s">
        <v>557</v>
      </c>
    </row>
    <row r="253" spans="1:8">
      <c r="A253" s="30">
        <v>44629</v>
      </c>
      <c r="B253" s="31">
        <f t="shared" si="261"/>
        <v>135142478.88499892</v>
      </c>
      <c r="C253" s="32">
        <v>-1934261.9400000002</v>
      </c>
      <c r="D253" s="32">
        <v>2621869.79</v>
      </c>
      <c r="E253" s="32">
        <v>10027229.66</v>
      </c>
      <c r="F253" s="32">
        <v>-292635.62000000005</v>
      </c>
      <c r="G253" s="31">
        <f t="shared" si="262"/>
        <v>145564680.7749989</v>
      </c>
      <c r="H253" s="29" t="s">
        <v>558</v>
      </c>
    </row>
    <row r="254" spans="1:8">
      <c r="A254" s="30">
        <v>44630</v>
      </c>
      <c r="B254" s="31">
        <f t="shared" si="261"/>
        <v>145564680.7749989</v>
      </c>
      <c r="C254" s="32">
        <v>-1958556.1</v>
      </c>
      <c r="D254" s="32">
        <v>591700.04</v>
      </c>
      <c r="E254" s="32">
        <v>330156.07</v>
      </c>
      <c r="F254" s="58">
        <v>-3635506.4899999993</v>
      </c>
      <c r="G254" s="31">
        <f t="shared" si="262"/>
        <v>140892474.29499888</v>
      </c>
    </row>
    <row r="255" spans="1:8">
      <c r="A255" s="30">
        <v>44631</v>
      </c>
      <c r="B255" s="31">
        <f t="shared" si="261"/>
        <v>140892474.29499888</v>
      </c>
      <c r="C255" s="32">
        <v>-9279561.1400000043</v>
      </c>
      <c r="D255" s="32">
        <v>1906875.03</v>
      </c>
      <c r="E255" s="32">
        <v>5925770.2300000004</v>
      </c>
      <c r="F255" s="32">
        <v>-574699.49</v>
      </c>
      <c r="G255" s="31">
        <f t="shared" si="262"/>
        <v>138870858.92499888</v>
      </c>
      <c r="H255" s="29" t="s">
        <v>559</v>
      </c>
    </row>
    <row r="256" spans="1:8">
      <c r="A256" s="30">
        <v>44632</v>
      </c>
      <c r="B256" s="31">
        <f t="shared" si="261"/>
        <v>138870858.92499888</v>
      </c>
      <c r="C256" s="32">
        <v>-1009492.66</v>
      </c>
      <c r="D256" s="32">
        <v>5452499.9900000012</v>
      </c>
      <c r="E256" s="32">
        <v>11660.08</v>
      </c>
      <c r="F256" s="32">
        <v>-10836.34</v>
      </c>
      <c r="G256" s="31">
        <f t="shared" si="262"/>
        <v>143314689.9949989</v>
      </c>
      <c r="H256" s="29" t="s">
        <v>560</v>
      </c>
    </row>
    <row r="257" spans="1:8">
      <c r="A257" s="30">
        <v>44633</v>
      </c>
      <c r="B257" s="31">
        <f t="shared" si="261"/>
        <v>143314689.9949989</v>
      </c>
      <c r="C257" s="57" t="s">
        <v>555</v>
      </c>
      <c r="D257" s="57" t="s">
        <v>555</v>
      </c>
      <c r="E257" s="57" t="s">
        <v>555</v>
      </c>
      <c r="F257" s="57" t="s">
        <v>555</v>
      </c>
      <c r="G257" s="31">
        <f t="shared" si="262"/>
        <v>143314689.9949989</v>
      </c>
    </row>
    <row r="258" spans="1:8">
      <c r="A258" s="30">
        <v>44634</v>
      </c>
      <c r="B258" s="31">
        <f t="shared" si="261"/>
        <v>143314689.9949989</v>
      </c>
      <c r="C258" s="57" t="s">
        <v>555</v>
      </c>
      <c r="D258" s="57" t="s">
        <v>555</v>
      </c>
      <c r="E258" s="57" t="s">
        <v>555</v>
      </c>
      <c r="F258" s="57" t="s">
        <v>555</v>
      </c>
      <c r="G258" s="31">
        <f t="shared" si="262"/>
        <v>143314689.9949989</v>
      </c>
    </row>
    <row r="259" spans="1:8">
      <c r="A259" s="30">
        <v>44635</v>
      </c>
      <c r="B259" s="31">
        <f t="shared" si="261"/>
        <v>143314689.9949989</v>
      </c>
      <c r="C259" s="32">
        <v>-1327847.92</v>
      </c>
      <c r="D259" s="32">
        <v>1202209.73</v>
      </c>
      <c r="E259" s="32">
        <v>131213.1</v>
      </c>
      <c r="F259" s="32">
        <v>-289439.08999999991</v>
      </c>
      <c r="G259" s="31">
        <f t="shared" si="262"/>
        <v>143030825.81499889</v>
      </c>
    </row>
    <row r="260" spans="1:8">
      <c r="A260" s="30">
        <v>44636</v>
      </c>
      <c r="B260" s="31">
        <f t="shared" si="261"/>
        <v>143030825.81499889</v>
      </c>
      <c r="C260" s="32">
        <v>-3062923.5400000005</v>
      </c>
      <c r="D260" s="32">
        <v>78054.649999999994</v>
      </c>
      <c r="E260" s="32">
        <v>2638163.2399999998</v>
      </c>
      <c r="F260" s="32">
        <v>-73533672.399999961</v>
      </c>
      <c r="G260" s="31">
        <f>SUM(B260:F260)</f>
        <v>69150447.764998958</v>
      </c>
      <c r="H260" s="29" t="s">
        <v>561</v>
      </c>
    </row>
    <row r="261" spans="1:8">
      <c r="A261" s="30">
        <v>44637</v>
      </c>
      <c r="B261" s="31">
        <f t="shared" si="261"/>
        <v>69150447.764998958</v>
      </c>
      <c r="C261" s="32">
        <v>-2300064.4699999997</v>
      </c>
      <c r="D261" s="32">
        <v>5635805.7800000003</v>
      </c>
      <c r="E261" s="32">
        <v>10547769.02</v>
      </c>
      <c r="F261" s="32">
        <v>-2164785.9</v>
      </c>
      <c r="G261" s="31">
        <f t="shared" si="262"/>
        <v>80869172.19499895</v>
      </c>
      <c r="H261" s="29" t="s">
        <v>562</v>
      </c>
    </row>
    <row r="262" spans="1:8">
      <c r="A262" s="30">
        <v>44638</v>
      </c>
      <c r="B262" s="31">
        <f t="shared" si="261"/>
        <v>80869172.19499895</v>
      </c>
      <c r="C262" s="32">
        <v>-949079.39999999967</v>
      </c>
      <c r="D262" s="32">
        <v>11372491.01</v>
      </c>
      <c r="E262" s="32">
        <v>2306720.84</v>
      </c>
      <c r="F262" s="32">
        <v>-6317035.3399999989</v>
      </c>
      <c r="G262" s="31">
        <f>SUM(B262:F262)</f>
        <v>87282269.304998949</v>
      </c>
      <c r="H262" s="29" t="s">
        <v>563</v>
      </c>
    </row>
    <row r="263" spans="1:8">
      <c r="A263" s="30">
        <v>44639</v>
      </c>
      <c r="B263" s="31">
        <f t="shared" si="261"/>
        <v>87282269.304998949</v>
      </c>
      <c r="C263" s="57" t="s">
        <v>555</v>
      </c>
      <c r="D263" s="32">
        <v>336290.99000000005</v>
      </c>
      <c r="E263" s="32">
        <v>338173.17</v>
      </c>
      <c r="F263" s="32">
        <v>-164737.67000000001</v>
      </c>
      <c r="G263" s="31">
        <f t="shared" si="262"/>
        <v>87791995.794998944</v>
      </c>
    </row>
    <row r="264" spans="1:8">
      <c r="A264" s="30">
        <v>44640</v>
      </c>
      <c r="B264" s="31">
        <f t="shared" si="261"/>
        <v>87791995.794998944</v>
      </c>
      <c r="C264" s="57" t="s">
        <v>555</v>
      </c>
      <c r="D264" s="57" t="s">
        <v>555</v>
      </c>
      <c r="E264" s="57" t="s">
        <v>555</v>
      </c>
      <c r="F264" s="57" t="s">
        <v>555</v>
      </c>
      <c r="G264" s="31">
        <f t="shared" si="262"/>
        <v>87791995.794998944</v>
      </c>
    </row>
    <row r="265" spans="1:8">
      <c r="A265" s="30">
        <v>44641</v>
      </c>
      <c r="B265" s="31">
        <f t="shared" si="261"/>
        <v>87791995.794998944</v>
      </c>
      <c r="C265" s="57" t="s">
        <v>555</v>
      </c>
      <c r="D265" s="57" t="s">
        <v>555</v>
      </c>
      <c r="E265" s="57" t="s">
        <v>555</v>
      </c>
      <c r="F265" s="57" t="s">
        <v>555</v>
      </c>
      <c r="G265" s="31">
        <f t="shared" si="262"/>
        <v>87791995.794998944</v>
      </c>
    </row>
    <row r="266" spans="1:8">
      <c r="A266" s="30">
        <v>44642</v>
      </c>
      <c r="B266" s="31">
        <f t="shared" si="261"/>
        <v>87791995.794998944</v>
      </c>
      <c r="C266" s="32">
        <v>-11613.71</v>
      </c>
      <c r="D266" s="32">
        <v>1880759.99</v>
      </c>
      <c r="E266" s="32">
        <v>887473.5</v>
      </c>
      <c r="F266" s="32">
        <v>-6898460.9799999995</v>
      </c>
      <c r="G266" s="31">
        <f>SUM(B266:F266)</f>
        <v>83650154.594998941</v>
      </c>
      <c r="H266" s="29" t="s">
        <v>564</v>
      </c>
    </row>
    <row r="267" spans="1:8">
      <c r="A267" s="30">
        <v>44643</v>
      </c>
      <c r="B267" s="31">
        <f t="shared" si="261"/>
        <v>83650154.594998941</v>
      </c>
      <c r="C267" s="32">
        <v>-4373418.1700000009</v>
      </c>
      <c r="D267" s="32">
        <v>2319738.21</v>
      </c>
      <c r="E267" s="32">
        <v>5704918.6799999997</v>
      </c>
      <c r="F267" s="32">
        <v>-8539484.9800000023</v>
      </c>
      <c r="G267" s="31">
        <f>SUM(B267:F267)</f>
        <v>78761908.334998921</v>
      </c>
      <c r="H267" s="29" t="s">
        <v>565</v>
      </c>
    </row>
    <row r="268" spans="1:8">
      <c r="A268" s="30">
        <v>44644</v>
      </c>
      <c r="B268" s="31">
        <f t="shared" si="261"/>
        <v>78761908.334998921</v>
      </c>
      <c r="C268" s="32">
        <v>-6236881.089999998</v>
      </c>
      <c r="D268" s="32">
        <v>594340.04999999993</v>
      </c>
      <c r="E268" s="32">
        <v>1911901.51</v>
      </c>
      <c r="F268" s="32">
        <v>-1363317.44</v>
      </c>
      <c r="G268" s="31">
        <f t="shared" si="262"/>
        <v>73667951.364998922</v>
      </c>
      <c r="H268" s="29" t="s">
        <v>566</v>
      </c>
    </row>
    <row r="269" spans="1:8">
      <c r="A269" s="30">
        <v>44645</v>
      </c>
      <c r="B269" s="31">
        <f t="shared" si="261"/>
        <v>73667951.364998922</v>
      </c>
      <c r="C269" s="32">
        <v>-4774536.4799999995</v>
      </c>
      <c r="D269" s="32">
        <v>1970756.9399999997</v>
      </c>
      <c r="E269" s="32">
        <v>5303739.46</v>
      </c>
      <c r="F269" s="57">
        <v>-4691234.1100000003</v>
      </c>
      <c r="G269" s="31">
        <f t="shared" si="262"/>
        <v>71476677.174998909</v>
      </c>
      <c r="H269" s="29" t="s">
        <v>567</v>
      </c>
    </row>
    <row r="270" spans="1:8">
      <c r="A270" s="30">
        <v>44646</v>
      </c>
      <c r="B270" s="31">
        <f t="shared" si="261"/>
        <v>71476677.174998909</v>
      </c>
      <c r="C270" s="32">
        <v>-1053811.5000000005</v>
      </c>
      <c r="D270" s="32">
        <v>7464664.4100000001</v>
      </c>
      <c r="E270" s="32">
        <v>5027167.82</v>
      </c>
      <c r="F270" s="57" t="s">
        <v>555</v>
      </c>
      <c r="G270" s="31">
        <f t="shared" si="262"/>
        <v>82914697.904998899</v>
      </c>
      <c r="H270" s="29" t="s">
        <v>568</v>
      </c>
    </row>
    <row r="271" spans="1:8">
      <c r="A271" s="30">
        <v>44647</v>
      </c>
      <c r="B271" s="31">
        <f t="shared" si="261"/>
        <v>82914697.904998899</v>
      </c>
      <c r="C271" s="57" t="s">
        <v>555</v>
      </c>
      <c r="D271" s="57" t="s">
        <v>555</v>
      </c>
      <c r="E271" s="57" t="s">
        <v>555</v>
      </c>
      <c r="F271" s="57" t="s">
        <v>555</v>
      </c>
      <c r="G271" s="31">
        <f t="shared" si="262"/>
        <v>82914697.904998899</v>
      </c>
    </row>
    <row r="272" spans="1:8">
      <c r="A272" s="30">
        <v>44648</v>
      </c>
      <c r="B272" s="31">
        <f t="shared" si="261"/>
        <v>82914697.904998899</v>
      </c>
      <c r="C272" s="57" t="s">
        <v>555</v>
      </c>
      <c r="D272" s="57" t="s">
        <v>555</v>
      </c>
      <c r="E272" s="57" t="s">
        <v>555</v>
      </c>
      <c r="F272" s="57" t="s">
        <v>555</v>
      </c>
      <c r="G272" s="39">
        <f t="shared" si="262"/>
        <v>82914697.904998899</v>
      </c>
    </row>
    <row r="273" spans="1:8">
      <c r="A273" s="30">
        <v>44649</v>
      </c>
      <c r="B273" s="31">
        <f t="shared" si="261"/>
        <v>82914697.904998899</v>
      </c>
      <c r="C273" s="32">
        <v>-882036.78999999992</v>
      </c>
      <c r="D273" s="32">
        <v>20188745.499999993</v>
      </c>
      <c r="E273" s="32">
        <v>46860755.060000002</v>
      </c>
      <c r="F273" s="32">
        <v>-68509205.5</v>
      </c>
      <c r="G273" s="39">
        <f t="shared" si="262"/>
        <v>80572956.174998879</v>
      </c>
      <c r="H273" s="29" t="s">
        <v>569</v>
      </c>
    </row>
    <row r="274" spans="1:8">
      <c r="A274" s="30">
        <v>44650</v>
      </c>
      <c r="B274" s="31">
        <f t="shared" si="261"/>
        <v>80572956.174998879</v>
      </c>
      <c r="C274" s="32">
        <v>-7943854.5100000016</v>
      </c>
      <c r="D274" s="32">
        <v>776100.56000000017</v>
      </c>
      <c r="E274" s="32">
        <v>42527921.840000004</v>
      </c>
      <c r="F274" s="32">
        <v>-1719931.4200000002</v>
      </c>
      <c r="G274" s="39">
        <f t="shared" si="262"/>
        <v>114213192.64499888</v>
      </c>
      <c r="H274" s="29" t="s">
        <v>571</v>
      </c>
    </row>
    <row r="275" spans="1:8">
      <c r="A275" s="30">
        <v>44651</v>
      </c>
      <c r="B275" s="31">
        <f t="shared" si="261"/>
        <v>114213192.64499888</v>
      </c>
      <c r="C275" s="32">
        <v>-2622060.4300000002</v>
      </c>
      <c r="D275" s="32">
        <v>10504574.149999999</v>
      </c>
      <c r="E275" s="32">
        <v>548176.65</v>
      </c>
      <c r="F275" s="32">
        <v>-4965411.8399999989</v>
      </c>
      <c r="G275" s="39">
        <f t="shared" si="262"/>
        <v>117678471.17499888</v>
      </c>
      <c r="H275" s="29" t="s">
        <v>572</v>
      </c>
    </row>
    <row r="276" spans="1:8">
      <c r="A276" s="30">
        <v>44652</v>
      </c>
      <c r="B276" s="31">
        <f t="shared" si="261"/>
        <v>117678471.17499888</v>
      </c>
      <c r="C276" s="32">
        <v>-51245920.720000014</v>
      </c>
      <c r="D276" s="32">
        <v>11580340.559999997</v>
      </c>
      <c r="E276" s="32">
        <v>16842.510000000002</v>
      </c>
      <c r="F276" s="32">
        <v>-345075.82000000012</v>
      </c>
      <c r="G276" s="39">
        <f t="shared" si="262"/>
        <v>77684657.704998881</v>
      </c>
      <c r="H276" s="29" t="s">
        <v>573</v>
      </c>
    </row>
    <row r="277" spans="1:8">
      <c r="A277" s="30">
        <v>44653</v>
      </c>
      <c r="B277" s="31">
        <f t="shared" si="261"/>
        <v>77684657.704998881</v>
      </c>
      <c r="C277" s="32">
        <v>-989660.4099999998</v>
      </c>
      <c r="D277" s="32">
        <v>4022811.8900000006</v>
      </c>
      <c r="E277" s="32">
        <v>60386094.450000003</v>
      </c>
      <c r="F277" s="57" t="s">
        <v>555</v>
      </c>
      <c r="G277" s="39">
        <f t="shared" si="262"/>
        <v>141103903.63499889</v>
      </c>
      <c r="H277" s="29" t="s">
        <v>574</v>
      </c>
    </row>
    <row r="278" spans="1:8">
      <c r="A278" s="30">
        <v>44654</v>
      </c>
      <c r="B278" s="31">
        <f t="shared" si="261"/>
        <v>141103903.63499889</v>
      </c>
      <c r="C278" s="57" t="s">
        <v>555</v>
      </c>
      <c r="D278" s="57" t="s">
        <v>555</v>
      </c>
      <c r="E278" s="57" t="s">
        <v>555</v>
      </c>
      <c r="F278" s="57" t="s">
        <v>555</v>
      </c>
      <c r="G278" s="39">
        <f t="shared" si="262"/>
        <v>141103903.63499889</v>
      </c>
    </row>
    <row r="279" spans="1:8">
      <c r="A279" s="30">
        <v>44655</v>
      </c>
      <c r="B279" s="31">
        <f t="shared" si="261"/>
        <v>141103903.63499889</v>
      </c>
      <c r="C279" s="57" t="s">
        <v>555</v>
      </c>
      <c r="D279" s="57" t="s">
        <v>555</v>
      </c>
      <c r="E279" s="57" t="s">
        <v>555</v>
      </c>
      <c r="F279" s="57" t="s">
        <v>555</v>
      </c>
      <c r="G279" s="39">
        <f t="shared" si="262"/>
        <v>141103903.63499889</v>
      </c>
    </row>
    <row r="280" spans="1:8">
      <c r="A280" s="30">
        <v>44656</v>
      </c>
      <c r="B280" s="31">
        <f t="shared" si="261"/>
        <v>141103903.63499889</v>
      </c>
      <c r="C280" s="32">
        <v>-741785.58999999973</v>
      </c>
      <c r="D280" s="32">
        <v>1587956.3800000001</v>
      </c>
      <c r="E280" s="32">
        <v>1892726.17</v>
      </c>
      <c r="F280" s="32">
        <v>-3456078.23</v>
      </c>
      <c r="G280" s="39">
        <f t="shared" si="262"/>
        <v>140386722.36499888</v>
      </c>
      <c r="H280" s="29" t="s">
        <v>575</v>
      </c>
    </row>
    <row r="281" spans="1:8">
      <c r="A281" s="30">
        <v>44657</v>
      </c>
      <c r="B281" s="31">
        <f t="shared" si="261"/>
        <v>140386722.36499888</v>
      </c>
      <c r="C281" s="32">
        <v>-890628.60000000009</v>
      </c>
      <c r="D281" s="32">
        <v>2811855.18</v>
      </c>
      <c r="E281" s="32">
        <v>48012418.189999998</v>
      </c>
      <c r="F281" s="32">
        <v>-1021949.7399999999</v>
      </c>
      <c r="G281" s="39">
        <f t="shared" si="262"/>
        <v>189298417.39499888</v>
      </c>
      <c r="H281" s="29" t="s">
        <v>577</v>
      </c>
    </row>
    <row r="282" spans="1:8">
      <c r="A282" s="30">
        <v>44658</v>
      </c>
      <c r="B282" s="31">
        <f t="shared" si="261"/>
        <v>189298417.39499888</v>
      </c>
      <c r="C282" s="32">
        <v>-4480772.5100000007</v>
      </c>
      <c r="D282" s="32">
        <v>3592314.1100000003</v>
      </c>
      <c r="E282" s="32">
        <v>18555939.649999999</v>
      </c>
      <c r="F282" s="32">
        <v>-35449180.470000006</v>
      </c>
      <c r="G282" s="39">
        <f t="shared" si="262"/>
        <v>171516718.17499891</v>
      </c>
      <c r="H282" s="29" t="s">
        <v>578</v>
      </c>
    </row>
    <row r="283" spans="1:8">
      <c r="A283" s="30">
        <v>44659</v>
      </c>
      <c r="B283" s="31">
        <f t="shared" si="261"/>
        <v>171516718.17499891</v>
      </c>
      <c r="C283" s="32">
        <v>-2472796.67</v>
      </c>
      <c r="D283" s="32">
        <v>2767003.24</v>
      </c>
      <c r="E283" s="57">
        <v>49369.21</v>
      </c>
      <c r="F283" s="57">
        <v>-562706.79999999993</v>
      </c>
      <c r="G283" s="39">
        <f t="shared" si="262"/>
        <v>171297587.15499893</v>
      </c>
      <c r="H283" s="29" t="s">
        <v>579</v>
      </c>
    </row>
    <row r="284" spans="1:8">
      <c r="A284" s="30">
        <v>44660</v>
      </c>
      <c r="B284" s="31">
        <f t="shared" si="261"/>
        <v>171297587.15499893</v>
      </c>
      <c r="C284" s="32">
        <v>-1411522.7699999998</v>
      </c>
      <c r="D284" s="32">
        <v>8784766.0300000012</v>
      </c>
      <c r="E284" s="57" t="s">
        <v>555</v>
      </c>
      <c r="F284" s="57" t="s">
        <v>555</v>
      </c>
      <c r="G284" s="39">
        <f t="shared" si="262"/>
        <v>178670830.41499892</v>
      </c>
      <c r="H284" s="29" t="s">
        <v>580</v>
      </c>
    </row>
    <row r="285" spans="1:8">
      <c r="A285" s="30">
        <v>44661</v>
      </c>
      <c r="B285" s="31">
        <f t="shared" si="261"/>
        <v>178670830.41499892</v>
      </c>
      <c r="C285" s="57" t="s">
        <v>555</v>
      </c>
      <c r="D285" s="57" t="s">
        <v>555</v>
      </c>
      <c r="E285" s="57" t="s">
        <v>555</v>
      </c>
      <c r="F285" s="57" t="s">
        <v>555</v>
      </c>
      <c r="G285" s="39">
        <f t="shared" si="262"/>
        <v>178670830.41499892</v>
      </c>
    </row>
    <row r="286" spans="1:8">
      <c r="A286" s="30">
        <v>44662</v>
      </c>
      <c r="B286" s="31">
        <f t="shared" si="261"/>
        <v>178670830.41499892</v>
      </c>
      <c r="C286" s="57" t="s">
        <v>555</v>
      </c>
      <c r="D286" s="57" t="s">
        <v>555</v>
      </c>
      <c r="E286" s="57" t="s">
        <v>555</v>
      </c>
      <c r="F286" s="57" t="s">
        <v>555</v>
      </c>
      <c r="G286" s="39">
        <f t="shared" si="262"/>
        <v>178670830.41499892</v>
      </c>
    </row>
    <row r="287" spans="1:8">
      <c r="A287" s="30">
        <v>44663</v>
      </c>
      <c r="B287" s="31">
        <f t="shared" si="261"/>
        <v>178670830.41499892</v>
      </c>
      <c r="C287" s="32">
        <v>-625145.21</v>
      </c>
      <c r="D287" s="32">
        <v>1230347.0699999998</v>
      </c>
      <c r="E287" s="32">
        <v>306465.14999999997</v>
      </c>
      <c r="F287" s="32">
        <v>-3174158.5699999989</v>
      </c>
      <c r="G287" s="39">
        <f t="shared" si="262"/>
        <v>176408338.85499892</v>
      </c>
    </row>
    <row r="288" spans="1:8">
      <c r="A288" s="30">
        <v>44664</v>
      </c>
      <c r="B288" s="31">
        <f t="shared" si="261"/>
        <v>176408338.85499892</v>
      </c>
      <c r="C288" s="32">
        <v>-1460719.15</v>
      </c>
      <c r="D288" s="32">
        <v>595254.65</v>
      </c>
      <c r="E288" s="32">
        <v>58994.92</v>
      </c>
      <c r="F288" s="32">
        <v>-1124709.05</v>
      </c>
      <c r="G288" s="39">
        <f t="shared" si="262"/>
        <v>174477160.22499889</v>
      </c>
    </row>
    <row r="289" spans="1:8">
      <c r="A289" s="30">
        <v>44665</v>
      </c>
      <c r="B289" s="31">
        <f t="shared" si="261"/>
        <v>174477160.22499889</v>
      </c>
      <c r="C289" s="32">
        <v>-57651625.349999987</v>
      </c>
      <c r="D289" s="32">
        <v>2510452.06</v>
      </c>
      <c r="E289" s="32">
        <v>32083821.990000002</v>
      </c>
      <c r="F289" s="32">
        <v>-65683597.31000001</v>
      </c>
      <c r="G289" s="39">
        <f t="shared" ref="G289:G321" si="263">SUM(B289:F289)</f>
        <v>85736211.614998907</v>
      </c>
      <c r="H289" s="29" t="s">
        <v>581</v>
      </c>
    </row>
    <row r="290" spans="1:8">
      <c r="A290" s="30">
        <v>44666</v>
      </c>
      <c r="B290" s="31">
        <f t="shared" si="261"/>
        <v>85736211.614998907</v>
      </c>
      <c r="C290" s="32">
        <v>-3993834.2299999995</v>
      </c>
      <c r="D290" s="32">
        <v>31165913.990000002</v>
      </c>
      <c r="E290" s="32">
        <v>210183.81</v>
      </c>
      <c r="F290" s="32">
        <v>-830042.19000000006</v>
      </c>
      <c r="G290" s="39">
        <f t="shared" si="263"/>
        <v>112288432.9949989</v>
      </c>
      <c r="H290" s="29" t="s">
        <v>583</v>
      </c>
    </row>
    <row r="291" spans="1:8">
      <c r="A291" s="30">
        <v>44667</v>
      </c>
      <c r="B291" s="31">
        <f t="shared" si="261"/>
        <v>112288432.9949989</v>
      </c>
      <c r="C291" s="32">
        <v>-18780267.109999999</v>
      </c>
      <c r="D291" s="32">
        <v>2498252.3200000003</v>
      </c>
      <c r="E291" s="32">
        <v>207531.91</v>
      </c>
      <c r="F291" s="32">
        <v>-1366960.0499999998</v>
      </c>
      <c r="G291" s="39">
        <f t="shared" si="263"/>
        <v>94846990.06499891</v>
      </c>
      <c r="H291" s="29" t="s">
        <v>584</v>
      </c>
    </row>
    <row r="292" spans="1:8">
      <c r="A292" s="30">
        <v>44668</v>
      </c>
      <c r="B292" s="31">
        <f t="shared" si="261"/>
        <v>94846990.06499891</v>
      </c>
      <c r="C292" s="57" t="s">
        <v>555</v>
      </c>
      <c r="D292" s="57" t="s">
        <v>555</v>
      </c>
      <c r="E292" s="57" t="s">
        <v>555</v>
      </c>
      <c r="F292" s="57" t="s">
        <v>555</v>
      </c>
      <c r="G292" s="39">
        <f t="shared" si="263"/>
        <v>94846990.06499891</v>
      </c>
    </row>
    <row r="293" spans="1:8">
      <c r="A293" s="30">
        <v>44669</v>
      </c>
      <c r="B293" s="31">
        <f t="shared" si="261"/>
        <v>94846990.06499891</v>
      </c>
      <c r="C293" s="57" t="s">
        <v>555</v>
      </c>
      <c r="D293" s="57" t="s">
        <v>555</v>
      </c>
      <c r="E293" s="57" t="s">
        <v>555</v>
      </c>
      <c r="F293" s="57" t="s">
        <v>555</v>
      </c>
      <c r="G293" s="39">
        <f t="shared" si="263"/>
        <v>94846990.06499891</v>
      </c>
    </row>
    <row r="294" spans="1:8">
      <c r="A294" s="30">
        <v>44670</v>
      </c>
      <c r="B294" s="31">
        <f t="shared" si="261"/>
        <v>94846990.06499891</v>
      </c>
      <c r="C294" s="32">
        <v>-1283388.2500000002</v>
      </c>
      <c r="D294" s="32">
        <v>1923283.3199999998</v>
      </c>
      <c r="E294" s="32">
        <v>9913255.9400000013</v>
      </c>
      <c r="F294" s="32">
        <v>-8247347.46</v>
      </c>
      <c r="G294" s="39">
        <f t="shared" si="263"/>
        <v>97152793.614998907</v>
      </c>
      <c r="H294" s="29" t="s">
        <v>585</v>
      </c>
    </row>
    <row r="295" spans="1:8">
      <c r="A295" s="30">
        <v>44671</v>
      </c>
      <c r="B295" s="31">
        <f t="shared" si="261"/>
        <v>97152793.614998907</v>
      </c>
      <c r="C295" s="32">
        <v>-2252848.61</v>
      </c>
      <c r="D295" s="32">
        <v>7137723.8700000001</v>
      </c>
      <c r="E295" s="32">
        <v>396593.91</v>
      </c>
      <c r="F295" s="32">
        <v>-542365.60000000009</v>
      </c>
      <c r="G295" s="39">
        <f t="shared" si="263"/>
        <v>101891897.18499891</v>
      </c>
      <c r="H295" s="29" t="s">
        <v>586</v>
      </c>
    </row>
    <row r="296" spans="1:8">
      <c r="A296" s="30">
        <v>44672</v>
      </c>
      <c r="B296" s="31">
        <f t="shared" si="261"/>
        <v>101891897.18499891</v>
      </c>
      <c r="C296" s="32">
        <v>-7962478.7399999993</v>
      </c>
      <c r="D296" s="32">
        <v>1038092.83</v>
      </c>
      <c r="E296" s="32">
        <v>7977760.6299999999</v>
      </c>
      <c r="F296" s="32">
        <v>-1865949.5199999996</v>
      </c>
      <c r="G296" s="39">
        <f t="shared" si="263"/>
        <v>101079322.38499892</v>
      </c>
      <c r="H296" s="29" t="s">
        <v>588</v>
      </c>
    </row>
    <row r="297" spans="1:8">
      <c r="A297" s="30">
        <v>44673</v>
      </c>
      <c r="B297" s="31">
        <f t="shared" si="261"/>
        <v>101079322.38499892</v>
      </c>
      <c r="C297" s="32">
        <v>-2248529.9</v>
      </c>
      <c r="D297" s="32">
        <v>1998457.37</v>
      </c>
      <c r="E297" s="32">
        <v>17009.919999999998</v>
      </c>
      <c r="F297" s="32">
        <v>-61425</v>
      </c>
      <c r="G297" s="39">
        <f t="shared" si="263"/>
        <v>100784834.77499892</v>
      </c>
    </row>
    <row r="298" spans="1:8">
      <c r="A298" s="30">
        <v>44674</v>
      </c>
      <c r="B298" s="31">
        <f t="shared" si="261"/>
        <v>100784834.77499892</v>
      </c>
      <c r="C298" s="57">
        <v>-1226376.5399999998</v>
      </c>
      <c r="D298" s="32">
        <v>12391735.090000002</v>
      </c>
      <c r="E298" s="57" t="s">
        <v>555</v>
      </c>
      <c r="F298" s="57" t="s">
        <v>555</v>
      </c>
      <c r="G298" s="39">
        <f t="shared" si="263"/>
        <v>111950193.32499892</v>
      </c>
      <c r="H298" s="29" t="s">
        <v>589</v>
      </c>
    </row>
    <row r="299" spans="1:8">
      <c r="A299" s="30">
        <v>44675</v>
      </c>
      <c r="B299" s="31">
        <f t="shared" si="261"/>
        <v>111950193.32499892</v>
      </c>
      <c r="C299" s="57" t="s">
        <v>555</v>
      </c>
      <c r="D299" s="57" t="s">
        <v>555</v>
      </c>
      <c r="E299" s="57" t="s">
        <v>555</v>
      </c>
      <c r="F299" s="57" t="s">
        <v>555</v>
      </c>
      <c r="G299" s="39">
        <f t="shared" si="263"/>
        <v>111950193.32499892</v>
      </c>
    </row>
    <row r="300" spans="1:8">
      <c r="A300" s="30">
        <v>44676</v>
      </c>
      <c r="B300" s="31">
        <f t="shared" si="261"/>
        <v>111950193.32499892</v>
      </c>
      <c r="C300" s="57" t="s">
        <v>555</v>
      </c>
      <c r="D300" s="57" t="s">
        <v>555</v>
      </c>
      <c r="E300" s="57" t="s">
        <v>555</v>
      </c>
      <c r="F300" s="57" t="s">
        <v>555</v>
      </c>
      <c r="G300" s="39">
        <f t="shared" si="263"/>
        <v>111950193.32499892</v>
      </c>
    </row>
    <row r="301" spans="1:8">
      <c r="A301" s="30">
        <v>44677</v>
      </c>
      <c r="B301" s="31">
        <f t="shared" ref="B301:B366" si="264">G300</f>
        <v>111950193.32499892</v>
      </c>
      <c r="C301" s="32">
        <v>-892021.7100000002</v>
      </c>
      <c r="D301" s="32">
        <v>2619974.9300000006</v>
      </c>
      <c r="E301" s="32">
        <v>22715441.370000001</v>
      </c>
      <c r="F301" s="32">
        <v>-19406474.789999999</v>
      </c>
      <c r="G301" s="39">
        <f t="shared" si="263"/>
        <v>116987113.12499893</v>
      </c>
      <c r="H301" s="29" t="s">
        <v>590</v>
      </c>
    </row>
    <row r="302" spans="1:8">
      <c r="A302" s="30">
        <v>44678</v>
      </c>
      <c r="B302" s="31">
        <f t="shared" si="264"/>
        <v>116987113.12499893</v>
      </c>
      <c r="C302" s="32">
        <v>-3155501.0099999988</v>
      </c>
      <c r="D302" s="32">
        <v>5418087.5300000012</v>
      </c>
      <c r="E302" s="32">
        <v>24264.329999999998</v>
      </c>
      <c r="F302" s="32">
        <v>-747448.33</v>
      </c>
      <c r="G302" s="39">
        <f t="shared" si="263"/>
        <v>118526515.64499892</v>
      </c>
      <c r="H302" s="29" t="s">
        <v>593</v>
      </c>
    </row>
    <row r="303" spans="1:8">
      <c r="A303" s="30">
        <v>44679</v>
      </c>
      <c r="B303" s="31">
        <f t="shared" si="264"/>
        <v>118526515.64499892</v>
      </c>
      <c r="C303" s="32">
        <v>-2312305.87</v>
      </c>
      <c r="D303" s="32">
        <v>9546523.4499999993</v>
      </c>
      <c r="E303" s="32">
        <v>26888402.170000002</v>
      </c>
      <c r="F303" s="32">
        <v>-88397420.419999972</v>
      </c>
      <c r="G303" s="39">
        <f t="shared" si="263"/>
        <v>64251714.974998936</v>
      </c>
      <c r="H303" s="29" t="s">
        <v>594</v>
      </c>
    </row>
    <row r="304" spans="1:8">
      <c r="A304" s="30">
        <v>44680</v>
      </c>
      <c r="B304" s="31">
        <f t="shared" si="264"/>
        <v>64251714.974998936</v>
      </c>
      <c r="C304" s="32">
        <v>-910874.87999999989</v>
      </c>
      <c r="D304" s="32">
        <v>25030080.790000003</v>
      </c>
      <c r="E304" s="32">
        <v>38029323.659999996</v>
      </c>
      <c r="F304" s="32">
        <v>-539909.14</v>
      </c>
      <c r="G304" s="39">
        <f t="shared" si="263"/>
        <v>125860335.40499893</v>
      </c>
      <c r="H304" s="29" t="s">
        <v>595</v>
      </c>
    </row>
    <row r="305" spans="1:8">
      <c r="A305" s="30">
        <v>44681</v>
      </c>
      <c r="B305" s="31">
        <f t="shared" si="264"/>
        <v>125860335.40499893</v>
      </c>
      <c r="C305" s="32">
        <v>-3058597.4799999986</v>
      </c>
      <c r="D305" s="32">
        <v>9913121.040000001</v>
      </c>
      <c r="E305" s="32">
        <v>212804.90000000002</v>
      </c>
      <c r="F305" s="32">
        <v>-28329019.079999994</v>
      </c>
      <c r="G305" s="39">
        <f t="shared" si="263"/>
        <v>104598644.78499894</v>
      </c>
      <c r="H305" s="29" t="s">
        <v>597</v>
      </c>
    </row>
    <row r="306" spans="1:8">
      <c r="A306" s="30">
        <v>44682</v>
      </c>
      <c r="B306" s="31">
        <f t="shared" si="264"/>
        <v>104598644.78499894</v>
      </c>
      <c r="C306" s="57" t="s">
        <v>555</v>
      </c>
      <c r="D306" s="57" t="s">
        <v>555</v>
      </c>
      <c r="E306" s="57" t="s">
        <v>555</v>
      </c>
      <c r="F306" s="57" t="s">
        <v>555</v>
      </c>
      <c r="G306" s="39">
        <f t="shared" si="263"/>
        <v>104598644.78499894</v>
      </c>
    </row>
    <row r="307" spans="1:8">
      <c r="A307" s="30">
        <v>44683</v>
      </c>
      <c r="B307" s="31">
        <f t="shared" si="264"/>
        <v>104598644.78499894</v>
      </c>
      <c r="C307" s="57" t="s">
        <v>555</v>
      </c>
      <c r="D307" s="57" t="s">
        <v>555</v>
      </c>
      <c r="E307" s="57" t="s">
        <v>555</v>
      </c>
      <c r="F307" s="57" t="s">
        <v>555</v>
      </c>
      <c r="G307" s="39">
        <f t="shared" si="263"/>
        <v>104598644.78499894</v>
      </c>
    </row>
    <row r="308" spans="1:8">
      <c r="A308" s="30">
        <v>44684</v>
      </c>
      <c r="B308" s="31">
        <f t="shared" si="264"/>
        <v>104598644.78499894</v>
      </c>
      <c r="C308" s="32">
        <v>-1581958.68</v>
      </c>
      <c r="D308" s="32">
        <v>4239160.1599999992</v>
      </c>
      <c r="E308" s="32">
        <v>4332491.72</v>
      </c>
      <c r="F308" s="32">
        <v>-12431075.960000001</v>
      </c>
      <c r="G308" s="39">
        <f t="shared" si="263"/>
        <v>99157262.024998933</v>
      </c>
      <c r="H308" s="29" t="s">
        <v>598</v>
      </c>
    </row>
    <row r="309" spans="1:8">
      <c r="A309" s="30">
        <v>44685</v>
      </c>
      <c r="B309" s="31">
        <f t="shared" si="264"/>
        <v>99157262.024998933</v>
      </c>
      <c r="C309" s="31">
        <v>-1193585.0999999999</v>
      </c>
      <c r="D309" s="32">
        <v>1390412.72</v>
      </c>
      <c r="E309" s="32">
        <v>129096.01000000001</v>
      </c>
      <c r="F309" s="32">
        <v>-1575540.9799999997</v>
      </c>
      <c r="G309" s="39">
        <f t="shared" si="263"/>
        <v>97907644.674998939</v>
      </c>
    </row>
    <row r="310" spans="1:8">
      <c r="A310" s="30">
        <v>44686</v>
      </c>
      <c r="B310" s="31">
        <f t="shared" si="264"/>
        <v>97907644.674998939</v>
      </c>
      <c r="C310" s="32">
        <v>-3419758.18</v>
      </c>
      <c r="D310" s="32">
        <v>890140.15999999992</v>
      </c>
      <c r="E310" s="32">
        <v>49168.68</v>
      </c>
      <c r="F310" s="32">
        <v>-102307.20999999999</v>
      </c>
      <c r="G310" s="39">
        <f t="shared" si="263"/>
        <v>95324888.124998942</v>
      </c>
      <c r="H310" s="29" t="s">
        <v>599</v>
      </c>
    </row>
    <row r="311" spans="1:8">
      <c r="A311" s="30">
        <v>44687</v>
      </c>
      <c r="B311" s="31">
        <f t="shared" si="264"/>
        <v>95324888.124998942</v>
      </c>
      <c r="C311" s="32">
        <v>-4093151.1299999994</v>
      </c>
      <c r="D311" s="32">
        <v>1079218.1399999999</v>
      </c>
      <c r="E311" s="32">
        <v>798189.78</v>
      </c>
      <c r="F311" s="32">
        <v>-1923027.53</v>
      </c>
      <c r="G311" s="39">
        <f t="shared" si="263"/>
        <v>91186117.384998947</v>
      </c>
      <c r="H311" s="29" t="s">
        <v>600</v>
      </c>
    </row>
    <row r="312" spans="1:8">
      <c r="A312" s="30">
        <v>44688</v>
      </c>
      <c r="B312" s="31">
        <f t="shared" si="264"/>
        <v>91186117.384998947</v>
      </c>
      <c r="C312" s="32">
        <v>-845437.54</v>
      </c>
      <c r="D312" s="32">
        <v>394995.34</v>
      </c>
      <c r="E312" s="57" t="s">
        <v>555</v>
      </c>
      <c r="F312" s="57" t="s">
        <v>555</v>
      </c>
      <c r="G312" s="39">
        <f t="shared" si="263"/>
        <v>90735675.184998944</v>
      </c>
    </row>
    <row r="313" spans="1:8">
      <c r="A313" s="30">
        <v>44689</v>
      </c>
      <c r="B313" s="31">
        <f t="shared" si="264"/>
        <v>90735675.184998944</v>
      </c>
      <c r="C313" s="57" t="s">
        <v>555</v>
      </c>
      <c r="D313" s="57" t="s">
        <v>555</v>
      </c>
      <c r="E313" s="57" t="s">
        <v>555</v>
      </c>
      <c r="F313" s="57" t="s">
        <v>555</v>
      </c>
      <c r="G313" s="39">
        <f t="shared" si="263"/>
        <v>90735675.184998944</v>
      </c>
    </row>
    <row r="314" spans="1:8">
      <c r="A314" s="30">
        <v>44690</v>
      </c>
      <c r="B314" s="31">
        <f t="shared" si="264"/>
        <v>90735675.184998944</v>
      </c>
      <c r="C314" s="57" t="s">
        <v>555</v>
      </c>
      <c r="D314" s="57" t="s">
        <v>555</v>
      </c>
      <c r="E314" s="57" t="s">
        <v>555</v>
      </c>
      <c r="F314" s="57" t="s">
        <v>555</v>
      </c>
      <c r="G314" s="39">
        <f t="shared" si="263"/>
        <v>90735675.184998944</v>
      </c>
    </row>
    <row r="315" spans="1:8">
      <c r="A315" s="30">
        <v>44691</v>
      </c>
      <c r="B315" s="31">
        <f t="shared" si="264"/>
        <v>90735675.184998944</v>
      </c>
      <c r="C315" s="32">
        <v>-729995.92999999993</v>
      </c>
      <c r="D315" s="32">
        <v>1947835.24</v>
      </c>
      <c r="E315" s="32">
        <v>224989.37</v>
      </c>
      <c r="F315" s="32">
        <v>-1302202.9299999997</v>
      </c>
      <c r="G315" s="39">
        <f t="shared" si="263"/>
        <v>90876300.93499893</v>
      </c>
    </row>
    <row r="316" spans="1:8">
      <c r="A316" s="30">
        <v>44692</v>
      </c>
      <c r="B316" s="31">
        <f t="shared" si="264"/>
        <v>90876300.93499893</v>
      </c>
      <c r="C316" s="32">
        <v>-1918088.8100000003</v>
      </c>
      <c r="D316" s="32">
        <v>3359638.0700000003</v>
      </c>
      <c r="E316" s="32">
        <v>16783560.859999999</v>
      </c>
      <c r="F316" s="32">
        <v>-3483822.0100000002</v>
      </c>
      <c r="G316" s="39">
        <f t="shared" si="263"/>
        <v>105617589.04499891</v>
      </c>
      <c r="H316" s="29" t="s">
        <v>601</v>
      </c>
    </row>
    <row r="317" spans="1:8">
      <c r="A317" s="30">
        <v>44693</v>
      </c>
      <c r="B317" s="31">
        <f t="shared" si="264"/>
        <v>105617589.04499891</v>
      </c>
      <c r="C317" s="32">
        <v>-2342079.94</v>
      </c>
      <c r="D317" s="32">
        <v>716452.97</v>
      </c>
      <c r="E317" s="32">
        <v>965849.8</v>
      </c>
      <c r="F317" s="32">
        <v>-356329.1</v>
      </c>
      <c r="G317" s="39">
        <f t="shared" si="263"/>
        <v>104601482.77499892</v>
      </c>
    </row>
    <row r="318" spans="1:8">
      <c r="A318" s="30">
        <v>44694</v>
      </c>
      <c r="B318" s="31">
        <f t="shared" si="264"/>
        <v>104601482.77499892</v>
      </c>
      <c r="C318" s="32">
        <v>-3654377.850000001</v>
      </c>
      <c r="D318" s="32">
        <v>1553652.44</v>
      </c>
      <c r="E318" s="32">
        <v>63175686.629999995</v>
      </c>
      <c r="F318" s="32">
        <v>-10513758.619999997</v>
      </c>
      <c r="G318" s="39">
        <f t="shared" si="263"/>
        <v>155162685.37499893</v>
      </c>
      <c r="H318" s="29" t="s">
        <v>603</v>
      </c>
    </row>
    <row r="319" spans="1:8">
      <c r="A319" s="30">
        <v>44695</v>
      </c>
      <c r="B319" s="31">
        <f t="shared" si="264"/>
        <v>155162685.37499893</v>
      </c>
      <c r="C319" s="32">
        <v>-2214805.2000000002</v>
      </c>
      <c r="D319" s="32">
        <v>6209284.1200000001</v>
      </c>
      <c r="E319" s="32">
        <v>508034.58</v>
      </c>
      <c r="F319" s="32">
        <v>-58444459.080000006</v>
      </c>
      <c r="G319" s="39">
        <f t="shared" si="263"/>
        <v>101220739.79499894</v>
      </c>
      <c r="H319" s="29" t="s">
        <v>604</v>
      </c>
    </row>
    <row r="320" spans="1:8">
      <c r="A320" s="30">
        <v>44696</v>
      </c>
      <c r="B320" s="31">
        <f t="shared" si="264"/>
        <v>101220739.79499894</v>
      </c>
      <c r="C320" s="57" t="s">
        <v>555</v>
      </c>
      <c r="D320" s="57" t="s">
        <v>555</v>
      </c>
      <c r="E320" s="57" t="s">
        <v>555</v>
      </c>
      <c r="F320" s="57" t="s">
        <v>555</v>
      </c>
      <c r="G320" s="39">
        <f t="shared" si="263"/>
        <v>101220739.79499894</v>
      </c>
    </row>
    <row r="321" spans="1:8">
      <c r="A321" s="30">
        <v>44697</v>
      </c>
      <c r="B321" s="31">
        <f t="shared" si="264"/>
        <v>101220739.79499894</v>
      </c>
      <c r="C321" s="57" t="s">
        <v>555</v>
      </c>
      <c r="D321" s="57" t="s">
        <v>555</v>
      </c>
      <c r="E321" s="57" t="s">
        <v>555</v>
      </c>
      <c r="F321" s="57" t="s">
        <v>555</v>
      </c>
      <c r="G321" s="39">
        <f t="shared" si="263"/>
        <v>101220739.79499894</v>
      </c>
    </row>
    <row r="322" spans="1:8">
      <c r="A322" s="30">
        <v>44698</v>
      </c>
      <c r="B322" s="31">
        <f t="shared" si="264"/>
        <v>101220739.79499894</v>
      </c>
      <c r="C322" s="32">
        <v>-1120373.8400000001</v>
      </c>
      <c r="D322" s="32">
        <v>2924973.53</v>
      </c>
      <c r="E322" s="32">
        <v>13490190.75</v>
      </c>
      <c r="F322" s="32">
        <v>-1694650.8599999996</v>
      </c>
      <c r="G322" s="39">
        <f t="shared" ref="G322:G366" si="265">SUM(B322:F322)</f>
        <v>114820879.37499894</v>
      </c>
      <c r="H322" s="29" t="s">
        <v>605</v>
      </c>
    </row>
    <row r="323" spans="1:8">
      <c r="A323" s="30">
        <v>44699</v>
      </c>
      <c r="B323" s="31">
        <f t="shared" si="264"/>
        <v>114820879.37499894</v>
      </c>
      <c r="C323" s="32">
        <v>-2089918.6900000002</v>
      </c>
      <c r="D323" s="32">
        <v>3415506.43</v>
      </c>
      <c r="E323" s="32">
        <v>666673.51</v>
      </c>
      <c r="F323" s="32">
        <v>-6082295.0700000003</v>
      </c>
      <c r="G323" s="39">
        <f t="shared" si="265"/>
        <v>110730845.55499896</v>
      </c>
      <c r="H323" s="29" t="s">
        <v>606</v>
      </c>
    </row>
    <row r="324" spans="1:8">
      <c r="A324" s="30">
        <v>44700</v>
      </c>
      <c r="B324" s="31">
        <f t="shared" si="264"/>
        <v>110730845.55499896</v>
      </c>
      <c r="C324" s="32">
        <v>-2704910.7799999993</v>
      </c>
      <c r="D324" s="32">
        <v>5608903.629999999</v>
      </c>
      <c r="E324" s="57" t="s">
        <v>555</v>
      </c>
      <c r="F324" s="32">
        <v>-7464849.4500000002</v>
      </c>
      <c r="G324" s="39">
        <f t="shared" si="265"/>
        <v>106169988.95499896</v>
      </c>
      <c r="H324" s="29" t="s">
        <v>607</v>
      </c>
    </row>
    <row r="325" spans="1:8">
      <c r="A325" s="30">
        <v>44701</v>
      </c>
      <c r="B325" s="31">
        <f t="shared" si="264"/>
        <v>106169988.95499896</v>
      </c>
      <c r="C325" s="32">
        <v>-1848018.9900000002</v>
      </c>
      <c r="D325" s="32">
        <v>1210260.3</v>
      </c>
      <c r="E325" s="32">
        <v>574686.39999999991</v>
      </c>
      <c r="F325" s="32">
        <v>-2537076.87</v>
      </c>
      <c r="G325" s="39">
        <f t="shared" si="265"/>
        <v>103569839.79499896</v>
      </c>
      <c r="H325" s="29" t="s">
        <v>608</v>
      </c>
    </row>
    <row r="326" spans="1:8">
      <c r="A326" s="30">
        <v>44702</v>
      </c>
      <c r="B326" s="31">
        <f t="shared" si="264"/>
        <v>103569839.79499896</v>
      </c>
      <c r="C326" s="32">
        <v>-8513046.5999999996</v>
      </c>
      <c r="D326" s="32">
        <v>3680544.16</v>
      </c>
      <c r="E326" s="57" t="s">
        <v>555</v>
      </c>
      <c r="F326" s="57" t="s">
        <v>555</v>
      </c>
      <c r="G326" s="39">
        <f t="shared" si="265"/>
        <v>98737337.354998961</v>
      </c>
      <c r="H326" s="29" t="s">
        <v>609</v>
      </c>
    </row>
    <row r="327" spans="1:8">
      <c r="A327" s="30">
        <v>44703</v>
      </c>
      <c r="B327" s="31">
        <f t="shared" si="264"/>
        <v>98737337.354998961</v>
      </c>
      <c r="C327" s="57" t="s">
        <v>555</v>
      </c>
      <c r="D327" s="57" t="s">
        <v>555</v>
      </c>
      <c r="E327" s="57" t="s">
        <v>555</v>
      </c>
      <c r="F327" s="57" t="s">
        <v>555</v>
      </c>
      <c r="G327" s="39">
        <f t="shared" si="265"/>
        <v>98737337.354998961</v>
      </c>
    </row>
    <row r="328" spans="1:8">
      <c r="A328" s="30">
        <v>44704</v>
      </c>
      <c r="B328" s="31">
        <f t="shared" si="264"/>
        <v>98737337.354998961</v>
      </c>
      <c r="C328" s="57" t="s">
        <v>555</v>
      </c>
      <c r="D328" s="57" t="s">
        <v>555</v>
      </c>
      <c r="E328" s="57" t="s">
        <v>555</v>
      </c>
      <c r="F328" s="57" t="s">
        <v>555</v>
      </c>
      <c r="G328" s="39">
        <f t="shared" si="265"/>
        <v>98737337.354998961</v>
      </c>
    </row>
    <row r="329" spans="1:8">
      <c r="A329" s="30">
        <v>44705</v>
      </c>
      <c r="B329" s="31">
        <f t="shared" si="264"/>
        <v>98737337.354998961</v>
      </c>
      <c r="C329" s="32">
        <v>-3212671.53</v>
      </c>
      <c r="D329" s="32">
        <v>764538.58000000007</v>
      </c>
      <c r="E329" s="32">
        <v>19211897.34</v>
      </c>
      <c r="F329" s="32">
        <v>-1867922.65</v>
      </c>
      <c r="G329" s="39">
        <f t="shared" si="265"/>
        <v>113633179.09499896</v>
      </c>
      <c r="H329" s="29" t="s">
        <v>610</v>
      </c>
    </row>
    <row r="330" spans="1:8">
      <c r="A330" s="30">
        <v>44706</v>
      </c>
      <c r="B330" s="31">
        <f t="shared" si="264"/>
        <v>113633179.09499896</v>
      </c>
      <c r="C330" s="32">
        <v>-3385637.84</v>
      </c>
      <c r="D330" s="32">
        <v>-177950.71000000017</v>
      </c>
      <c r="E330" s="32">
        <v>240190115.05000001</v>
      </c>
      <c r="F330" s="32">
        <v>-67327070.720000014</v>
      </c>
      <c r="G330" s="39">
        <f t="shared" si="265"/>
        <v>282932634.87499893</v>
      </c>
      <c r="H330" s="29" t="s">
        <v>611</v>
      </c>
    </row>
    <row r="331" spans="1:8">
      <c r="A331" s="30">
        <v>44707</v>
      </c>
      <c r="B331" s="31">
        <f t="shared" si="264"/>
        <v>282932634.87499893</v>
      </c>
      <c r="C331" s="32">
        <v>-4876766.3999999994</v>
      </c>
      <c r="D331" s="32">
        <v>8378951.4799999995</v>
      </c>
      <c r="E331" s="32">
        <v>989997.15</v>
      </c>
      <c r="F331" s="32">
        <v>-21401639.710000001</v>
      </c>
      <c r="G331" s="39">
        <f t="shared" si="265"/>
        <v>266023177.39499894</v>
      </c>
      <c r="H331" s="29" t="s">
        <v>612</v>
      </c>
    </row>
    <row r="332" spans="1:8">
      <c r="A332" s="30">
        <v>44708</v>
      </c>
      <c r="B332" s="31">
        <f t="shared" si="264"/>
        <v>266023177.39499894</v>
      </c>
      <c r="C332" s="32">
        <v>-2896696.3500000006</v>
      </c>
      <c r="D332" s="32">
        <v>-135649783.83999994</v>
      </c>
      <c r="E332" s="32">
        <v>117754282.48</v>
      </c>
      <c r="F332" s="32">
        <v>-8670818.5799999963</v>
      </c>
      <c r="G332" s="39">
        <f t="shared" si="265"/>
        <v>236560161.10499901</v>
      </c>
      <c r="H332" s="29" t="s">
        <v>613</v>
      </c>
    </row>
    <row r="333" spans="1:8">
      <c r="A333" s="30">
        <v>44709</v>
      </c>
      <c r="B333" s="31">
        <f t="shared" si="264"/>
        <v>236560161.10499901</v>
      </c>
      <c r="C333" s="32">
        <v>-1757445.1400000004</v>
      </c>
      <c r="D333" s="32">
        <v>2432123.8199999998</v>
      </c>
      <c r="E333" s="32">
        <v>411892.29</v>
      </c>
      <c r="F333" s="32">
        <v>-23932751.399999991</v>
      </c>
      <c r="G333" s="39">
        <f t="shared" si="265"/>
        <v>213713980.674999</v>
      </c>
      <c r="H333" s="29" t="s">
        <v>614</v>
      </c>
    </row>
    <row r="334" spans="1:8">
      <c r="A334" s="30">
        <v>44710</v>
      </c>
      <c r="B334" s="31">
        <f t="shared" si="264"/>
        <v>213713980.674999</v>
      </c>
      <c r="C334" s="57" t="s">
        <v>555</v>
      </c>
      <c r="D334" s="57" t="s">
        <v>555</v>
      </c>
      <c r="E334" s="57" t="s">
        <v>555</v>
      </c>
      <c r="F334" s="57" t="s">
        <v>555</v>
      </c>
      <c r="G334" s="39">
        <f t="shared" si="265"/>
        <v>213713980.674999</v>
      </c>
    </row>
    <row r="335" spans="1:8">
      <c r="A335" s="30">
        <v>44711</v>
      </c>
      <c r="B335" s="31">
        <f t="shared" si="264"/>
        <v>213713980.674999</v>
      </c>
      <c r="C335" s="57" t="s">
        <v>555</v>
      </c>
      <c r="D335" s="57" t="s">
        <v>555</v>
      </c>
      <c r="E335" s="57" t="s">
        <v>555</v>
      </c>
      <c r="F335" s="57" t="s">
        <v>555</v>
      </c>
      <c r="G335" s="39">
        <f t="shared" si="265"/>
        <v>213713980.674999</v>
      </c>
    </row>
    <row r="336" spans="1:8">
      <c r="A336" s="30">
        <v>44712</v>
      </c>
      <c r="B336" s="31">
        <f t="shared" si="264"/>
        <v>213713980.674999</v>
      </c>
      <c r="C336" s="57">
        <v>-7308.14</v>
      </c>
      <c r="D336" s="57" t="s">
        <v>555</v>
      </c>
      <c r="E336" s="57" t="s">
        <v>555</v>
      </c>
      <c r="F336" s="57" t="s">
        <v>555</v>
      </c>
      <c r="G336" s="39">
        <f t="shared" si="265"/>
        <v>213706672.53499901</v>
      </c>
    </row>
    <row r="337" spans="1:8">
      <c r="A337" s="30">
        <v>44713</v>
      </c>
      <c r="B337" s="31">
        <f t="shared" si="264"/>
        <v>213706672.53499901</v>
      </c>
      <c r="C337" s="57">
        <v>-1162198.7000000002</v>
      </c>
      <c r="D337" s="57">
        <v>9007690.6800000034</v>
      </c>
      <c r="E337" s="57">
        <v>643823.72</v>
      </c>
      <c r="F337" s="57">
        <v>-31526749.729999997</v>
      </c>
      <c r="G337" s="39">
        <f t="shared" si="265"/>
        <v>190669238.50499904</v>
      </c>
      <c r="H337" s="29" t="s">
        <v>616</v>
      </c>
    </row>
    <row r="338" spans="1:8">
      <c r="A338" s="30">
        <v>44714</v>
      </c>
      <c r="B338" s="31">
        <f t="shared" si="264"/>
        <v>190669238.50499904</v>
      </c>
      <c r="C338" s="32">
        <v>-4199327.78</v>
      </c>
      <c r="D338" s="32">
        <v>10539158.109999999</v>
      </c>
      <c r="E338" s="32">
        <v>1363315.78</v>
      </c>
      <c r="F338" s="32">
        <v>-2142685.4500000002</v>
      </c>
      <c r="G338" s="39">
        <f t="shared" si="265"/>
        <v>196229699.16499904</v>
      </c>
      <c r="H338" s="29" t="s">
        <v>617</v>
      </c>
    </row>
    <row r="339" spans="1:8">
      <c r="A339" s="30">
        <v>44715</v>
      </c>
      <c r="B339" s="31">
        <f t="shared" si="264"/>
        <v>196229699.16499904</v>
      </c>
      <c r="C339" s="32">
        <v>-3104879.9999999991</v>
      </c>
      <c r="D339" s="32">
        <v>1187183.5799999998</v>
      </c>
      <c r="E339" s="32">
        <v>450312.26</v>
      </c>
      <c r="F339" s="32">
        <v>-484749.44</v>
      </c>
      <c r="G339" s="39">
        <f t="shared" si="265"/>
        <v>194277565.56499904</v>
      </c>
      <c r="H339" s="29" t="s">
        <v>618</v>
      </c>
    </row>
    <row r="340" spans="1:8">
      <c r="A340" s="30">
        <v>44716</v>
      </c>
      <c r="B340" s="31">
        <f t="shared" si="264"/>
        <v>194277565.56499904</v>
      </c>
      <c r="C340" s="32">
        <v>-2377137.2399999998</v>
      </c>
      <c r="D340" s="32">
        <v>1532242.3399999999</v>
      </c>
      <c r="E340" s="57" t="s">
        <v>555</v>
      </c>
      <c r="F340" s="57" t="s">
        <v>555</v>
      </c>
      <c r="G340" s="39">
        <f t="shared" si="265"/>
        <v>193432670.66499904</v>
      </c>
    </row>
    <row r="341" spans="1:8">
      <c r="A341" s="30">
        <v>44717</v>
      </c>
      <c r="B341" s="31">
        <f t="shared" si="264"/>
        <v>193432670.66499904</v>
      </c>
      <c r="C341" s="57" t="s">
        <v>555</v>
      </c>
      <c r="D341" s="57" t="s">
        <v>555</v>
      </c>
      <c r="E341" s="57" t="s">
        <v>555</v>
      </c>
      <c r="F341" s="57" t="s">
        <v>555</v>
      </c>
      <c r="G341" s="39">
        <f t="shared" si="265"/>
        <v>193432670.66499904</v>
      </c>
    </row>
    <row r="342" spans="1:8">
      <c r="A342" s="30">
        <v>44718</v>
      </c>
      <c r="B342" s="31">
        <f t="shared" si="264"/>
        <v>193432670.66499904</v>
      </c>
      <c r="C342" s="57" t="s">
        <v>555</v>
      </c>
      <c r="D342" s="57" t="s">
        <v>555</v>
      </c>
      <c r="E342" s="57" t="s">
        <v>555</v>
      </c>
      <c r="F342" s="57" t="s">
        <v>555</v>
      </c>
      <c r="G342" s="39">
        <f t="shared" si="265"/>
        <v>193432670.66499904</v>
      </c>
    </row>
    <row r="343" spans="1:8">
      <c r="A343" s="30">
        <v>44719</v>
      </c>
      <c r="B343" s="31">
        <f t="shared" si="264"/>
        <v>193432670.66499904</v>
      </c>
      <c r="C343" s="32">
        <v>-3991619.1300000013</v>
      </c>
      <c r="D343" s="32">
        <v>3006270.04</v>
      </c>
      <c r="E343" s="32">
        <v>36497274</v>
      </c>
      <c r="F343" s="32">
        <v>-21853482.030000005</v>
      </c>
      <c r="G343" s="39">
        <f t="shared" si="265"/>
        <v>207091113.54499903</v>
      </c>
      <c r="H343" s="29" t="s">
        <v>619</v>
      </c>
    </row>
    <row r="344" spans="1:8">
      <c r="A344" s="30">
        <v>44720</v>
      </c>
      <c r="B344" s="31">
        <f t="shared" si="264"/>
        <v>207091113.54499903</v>
      </c>
      <c r="C344" s="32">
        <v>-2725254.19</v>
      </c>
      <c r="D344" s="32">
        <v>1072993.0399999998</v>
      </c>
      <c r="E344" s="32">
        <v>74208609.180000007</v>
      </c>
      <c r="F344" s="32">
        <v>-12080444.189999998</v>
      </c>
      <c r="G344" s="39">
        <f t="shared" si="265"/>
        <v>267567017.38499904</v>
      </c>
      <c r="H344" s="29" t="s">
        <v>620</v>
      </c>
    </row>
    <row r="345" spans="1:8">
      <c r="A345" s="30">
        <v>44721</v>
      </c>
      <c r="B345" s="31">
        <f t="shared" si="264"/>
        <v>267567017.38499904</v>
      </c>
      <c r="C345" s="32">
        <v>-1203404.9300000006</v>
      </c>
      <c r="D345" s="32">
        <v>2084558.8599999996</v>
      </c>
      <c r="E345" s="32">
        <v>354786.22</v>
      </c>
      <c r="F345" s="32">
        <v>-1228902.8699999999</v>
      </c>
      <c r="G345" s="39">
        <f t="shared" si="265"/>
        <v>267574054.66499907</v>
      </c>
      <c r="H345" s="29" t="s">
        <v>621</v>
      </c>
    </row>
    <row r="346" spans="1:8">
      <c r="A346" s="30">
        <v>44722</v>
      </c>
      <c r="B346" s="31">
        <f t="shared" si="264"/>
        <v>267574054.66499907</v>
      </c>
      <c r="C346" s="32">
        <v>-1412207.5000000007</v>
      </c>
      <c r="D346" s="32">
        <v>2626940.9900000002</v>
      </c>
      <c r="E346" s="32">
        <v>29148365.039999999</v>
      </c>
      <c r="F346" s="32">
        <v>-2968543.63</v>
      </c>
      <c r="G346" s="39">
        <f t="shared" si="265"/>
        <v>294968609.5649991</v>
      </c>
      <c r="H346" s="29" t="s">
        <v>622</v>
      </c>
    </row>
    <row r="347" spans="1:8">
      <c r="A347" s="30">
        <v>44723</v>
      </c>
      <c r="B347" s="31">
        <f t="shared" si="264"/>
        <v>294968609.5649991</v>
      </c>
      <c r="C347" s="32">
        <v>-2494962.1799999997</v>
      </c>
      <c r="D347" s="32">
        <v>3856565.9000000004</v>
      </c>
      <c r="E347" s="32">
        <v>3762861.96</v>
      </c>
      <c r="F347" s="32">
        <v>-66181665.12999998</v>
      </c>
      <c r="G347" s="39">
        <f t="shared" si="265"/>
        <v>233911410.11499906</v>
      </c>
      <c r="H347" s="29" t="s">
        <v>623</v>
      </c>
    </row>
    <row r="348" spans="1:8">
      <c r="A348" s="30">
        <v>44724</v>
      </c>
      <c r="B348" s="31">
        <f t="shared" si="264"/>
        <v>233911410.11499906</v>
      </c>
      <c r="C348" s="57" t="s">
        <v>555</v>
      </c>
      <c r="D348" s="57" t="s">
        <v>555</v>
      </c>
      <c r="E348" s="57" t="s">
        <v>555</v>
      </c>
      <c r="F348" s="57" t="s">
        <v>555</v>
      </c>
      <c r="G348" s="39">
        <f t="shared" si="265"/>
        <v>233911410.11499906</v>
      </c>
    </row>
    <row r="349" spans="1:8">
      <c r="A349" s="30">
        <v>44725</v>
      </c>
      <c r="B349" s="31">
        <f t="shared" si="264"/>
        <v>233911410.11499906</v>
      </c>
      <c r="C349" s="57" t="s">
        <v>555</v>
      </c>
      <c r="D349" s="57" t="s">
        <v>555</v>
      </c>
      <c r="E349" s="57" t="s">
        <v>555</v>
      </c>
      <c r="F349" s="57" t="s">
        <v>555</v>
      </c>
      <c r="G349" s="39">
        <f t="shared" si="265"/>
        <v>233911410.11499906</v>
      </c>
    </row>
    <row r="350" spans="1:8">
      <c r="A350" s="30">
        <v>44726</v>
      </c>
      <c r="B350" s="31">
        <f t="shared" si="264"/>
        <v>233911410.11499906</v>
      </c>
      <c r="C350" s="32">
        <f>'[2]1'!$H$42</f>
        <v>-3493822.5199999996</v>
      </c>
      <c r="D350" s="32">
        <f>'[2]1'!$H$67</f>
        <v>5187764.42</v>
      </c>
      <c r="E350" s="32">
        <f>'[2]1'!$H$121</f>
        <v>3959811.64</v>
      </c>
      <c r="F350" s="32">
        <f>'[2]1'!$H$104</f>
        <v>-1240420.3500000008</v>
      </c>
      <c r="G350" s="39">
        <f t="shared" si="265"/>
        <v>238324743.30499902</v>
      </c>
      <c r="H350" s="29" t="s">
        <v>624</v>
      </c>
    </row>
    <row r="351" spans="1:8">
      <c r="A351" s="30">
        <v>44727</v>
      </c>
      <c r="B351" s="31">
        <f t="shared" si="264"/>
        <v>238324743.30499902</v>
      </c>
      <c r="C351" s="32">
        <v>-795345.41</v>
      </c>
      <c r="D351" s="32">
        <v>5416994.5099999998</v>
      </c>
      <c r="E351" s="32">
        <v>932393.03</v>
      </c>
      <c r="F351" s="32">
        <v>-2012152.5199999996</v>
      </c>
      <c r="G351" s="39">
        <f t="shared" si="265"/>
        <v>241866632.91499901</v>
      </c>
      <c r="H351" s="29" t="s">
        <v>626</v>
      </c>
    </row>
    <row r="352" spans="1:8">
      <c r="A352" s="30">
        <v>44728</v>
      </c>
      <c r="B352" s="31">
        <f t="shared" si="264"/>
        <v>241866632.91499901</v>
      </c>
      <c r="C352" s="32">
        <v>-2721115.68</v>
      </c>
      <c r="D352" s="32">
        <v>1876009.8599999999</v>
      </c>
      <c r="E352" s="32">
        <v>178233.88</v>
      </c>
      <c r="F352" s="32">
        <v>-627966.87</v>
      </c>
      <c r="G352" s="39">
        <f t="shared" si="265"/>
        <v>240571794.10499901</v>
      </c>
    </row>
    <row r="353" spans="1:8">
      <c r="A353" s="30">
        <v>44729</v>
      </c>
      <c r="B353" s="31">
        <f t="shared" si="264"/>
        <v>240571794.10499901</v>
      </c>
      <c r="C353" s="32">
        <v>-61554145.119999997</v>
      </c>
      <c r="D353" s="32">
        <v>8524397.0600000005</v>
      </c>
      <c r="E353" s="32">
        <v>472008.61</v>
      </c>
      <c r="F353" s="32">
        <v>-1243884.5599999998</v>
      </c>
      <c r="G353" s="39">
        <f t="shared" si="265"/>
        <v>186770170.09499902</v>
      </c>
      <c r="H353" s="29" t="s">
        <v>627</v>
      </c>
    </row>
    <row r="354" spans="1:8">
      <c r="A354" s="30">
        <v>44730</v>
      </c>
      <c r="B354" s="31">
        <f t="shared" si="264"/>
        <v>186770170.09499902</v>
      </c>
      <c r="C354" s="32">
        <v>-10118350.93</v>
      </c>
      <c r="D354" s="32">
        <v>922386.8</v>
      </c>
      <c r="E354" s="32">
        <v>187414.1</v>
      </c>
      <c r="F354" s="32">
        <v>0</v>
      </c>
      <c r="G354" s="39">
        <f t="shared" si="265"/>
        <v>177761620.06499901</v>
      </c>
      <c r="H354" s="29" t="s">
        <v>628</v>
      </c>
    </row>
    <row r="355" spans="1:8">
      <c r="A355" s="30">
        <v>44731</v>
      </c>
      <c r="B355" s="31">
        <f t="shared" si="264"/>
        <v>177761620.06499901</v>
      </c>
      <c r="C355" s="32">
        <v>0</v>
      </c>
      <c r="D355" s="32">
        <v>0</v>
      </c>
      <c r="E355" s="32">
        <v>0</v>
      </c>
      <c r="F355" s="32">
        <v>0</v>
      </c>
      <c r="G355" s="39">
        <f t="shared" si="265"/>
        <v>177761620.06499901</v>
      </c>
    </row>
    <row r="356" spans="1:8">
      <c r="A356" s="30">
        <v>44732</v>
      </c>
      <c r="B356" s="31">
        <f t="shared" si="264"/>
        <v>177761620.06499901</v>
      </c>
      <c r="C356" s="32">
        <v>0</v>
      </c>
      <c r="D356" s="32">
        <v>0</v>
      </c>
      <c r="E356" s="32">
        <v>0</v>
      </c>
      <c r="F356" s="32">
        <v>0</v>
      </c>
      <c r="G356" s="39">
        <f t="shared" si="265"/>
        <v>177761620.06499901</v>
      </c>
    </row>
    <row r="357" spans="1:8">
      <c r="A357" s="30">
        <v>44733</v>
      </c>
      <c r="B357" s="31">
        <f t="shared" si="264"/>
        <v>177761620.06499901</v>
      </c>
      <c r="C357" s="32">
        <v>-6030585.4000000004</v>
      </c>
      <c r="D357" s="32">
        <v>2357190.4300000002</v>
      </c>
      <c r="E357" s="32">
        <v>1756470.55</v>
      </c>
      <c r="F357" s="32">
        <v>-1186375.4099999999</v>
      </c>
      <c r="G357" s="39">
        <f t="shared" si="265"/>
        <v>174658320.23499903</v>
      </c>
      <c r="H357" s="29" t="s">
        <v>629</v>
      </c>
    </row>
    <row r="358" spans="1:8">
      <c r="A358" s="30">
        <v>44734</v>
      </c>
      <c r="B358" s="31">
        <f t="shared" si="264"/>
        <v>174658320.23499903</v>
      </c>
      <c r="C358" s="32">
        <v>-6943615.6699999999</v>
      </c>
      <c r="D358" s="32">
        <v>8067220.0300000003</v>
      </c>
      <c r="E358" s="32">
        <v>22737.599999999999</v>
      </c>
      <c r="F358" s="32">
        <v>-15515.24</v>
      </c>
      <c r="G358" s="39">
        <f t="shared" si="265"/>
        <v>175789146.95499903</v>
      </c>
      <c r="H358" s="29" t="s">
        <v>630</v>
      </c>
    </row>
    <row r="359" spans="1:8">
      <c r="A359" s="30">
        <v>44735</v>
      </c>
      <c r="B359" s="31">
        <f t="shared" si="264"/>
        <v>175789146.95499903</v>
      </c>
      <c r="C359" s="32">
        <v>-2895988.66</v>
      </c>
      <c r="D359" s="32">
        <v>3271559.06</v>
      </c>
      <c r="E359" s="32">
        <v>7837515.5800000001</v>
      </c>
      <c r="F359" s="32">
        <v>-4263875.62</v>
      </c>
      <c r="G359" s="39">
        <f t="shared" si="265"/>
        <v>179738357.31499904</v>
      </c>
      <c r="H359" s="29" t="s">
        <v>631</v>
      </c>
    </row>
    <row r="360" spans="1:8">
      <c r="A360" s="30">
        <v>44736</v>
      </c>
      <c r="B360" s="31">
        <f t="shared" si="264"/>
        <v>179738357.31499904</v>
      </c>
      <c r="C360" s="32">
        <v>-1802431.4</v>
      </c>
      <c r="D360" s="32">
        <v>1999722.97</v>
      </c>
      <c r="E360" s="32">
        <v>246618.87</v>
      </c>
      <c r="F360" s="32">
        <v>-4496593.47</v>
      </c>
      <c r="G360" s="39">
        <f t="shared" si="265"/>
        <v>175685674.28499904</v>
      </c>
      <c r="H360" s="29" t="s">
        <v>632</v>
      </c>
    </row>
    <row r="361" spans="1:8">
      <c r="A361" s="30">
        <v>44737</v>
      </c>
      <c r="B361" s="31">
        <f t="shared" si="264"/>
        <v>175685674.28499904</v>
      </c>
      <c r="C361" s="32">
        <v>-2133632.98</v>
      </c>
      <c r="D361" s="32">
        <v>7109831.8499999996</v>
      </c>
      <c r="E361" s="32">
        <v>2228837.86</v>
      </c>
      <c r="F361" s="32">
        <v>-69727436.290000007</v>
      </c>
      <c r="G361" s="39">
        <f t="shared" si="265"/>
        <v>113163274.72499906</v>
      </c>
      <c r="H361" s="29" t="s">
        <v>633</v>
      </c>
    </row>
    <row r="362" spans="1:8">
      <c r="A362" s="30">
        <v>44738</v>
      </c>
      <c r="B362" s="31">
        <f t="shared" si="264"/>
        <v>113163274.72499906</v>
      </c>
      <c r="C362" s="32">
        <v>0</v>
      </c>
      <c r="D362" s="32">
        <v>0</v>
      </c>
      <c r="E362" s="32">
        <v>0</v>
      </c>
      <c r="F362" s="32">
        <v>0</v>
      </c>
      <c r="G362" s="39">
        <f t="shared" si="265"/>
        <v>113163274.72499906</v>
      </c>
    </row>
    <row r="363" spans="1:8">
      <c r="A363" s="30">
        <v>44739</v>
      </c>
      <c r="B363" s="31">
        <f t="shared" si="264"/>
        <v>113163274.72499906</v>
      </c>
      <c r="C363" s="32">
        <v>0</v>
      </c>
      <c r="D363" s="32">
        <v>0</v>
      </c>
      <c r="E363" s="32">
        <v>0</v>
      </c>
      <c r="F363" s="32">
        <v>0</v>
      </c>
      <c r="G363" s="39">
        <f t="shared" si="265"/>
        <v>113163274.72499906</v>
      </c>
    </row>
    <row r="364" spans="1:8">
      <c r="A364" s="30">
        <v>44740</v>
      </c>
      <c r="B364" s="31">
        <f t="shared" si="264"/>
        <v>113163274.72499906</v>
      </c>
      <c r="C364" s="32">
        <v>-16823.95</v>
      </c>
      <c r="D364" s="32">
        <v>5823079.46</v>
      </c>
      <c r="E364" s="32">
        <v>26621348.48</v>
      </c>
      <c r="F364" s="32">
        <v>-981574.57</v>
      </c>
      <c r="G364" s="39">
        <f t="shared" si="265"/>
        <v>144609304.14499906</v>
      </c>
      <c r="H364" s="29" t="s">
        <v>636</v>
      </c>
    </row>
    <row r="365" spans="1:8">
      <c r="A365" s="30">
        <v>44741</v>
      </c>
      <c r="B365" s="31">
        <f t="shared" si="264"/>
        <v>144609304.14499906</v>
      </c>
      <c r="C365" s="32">
        <v>-26655.64</v>
      </c>
      <c r="D365" s="32">
        <v>10933726.890000001</v>
      </c>
      <c r="E365" s="32">
        <v>43129814.960000001</v>
      </c>
      <c r="F365" s="32">
        <v>-6899935.8200000003</v>
      </c>
      <c r="G365" s="39">
        <f t="shared" si="265"/>
        <v>191746254.5349991</v>
      </c>
      <c r="H365" s="29" t="s">
        <v>637</v>
      </c>
    </row>
    <row r="366" spans="1:8">
      <c r="A366" s="30">
        <v>44742</v>
      </c>
      <c r="B366" s="31">
        <f t="shared" si="264"/>
        <v>191746254.5349991</v>
      </c>
      <c r="C366" s="32">
        <v>-10753.06</v>
      </c>
      <c r="D366" s="32">
        <v>11260792.27</v>
      </c>
      <c r="E366" s="32">
        <v>3778806.54</v>
      </c>
      <c r="F366" s="32">
        <v>-1340111.32</v>
      </c>
      <c r="G366" s="39">
        <f t="shared" si="265"/>
        <v>205434988.96499911</v>
      </c>
      <c r="H366" s="29" t="s">
        <v>656</v>
      </c>
    </row>
    <row r="367" spans="1:8">
      <c r="A367" s="30">
        <v>44743</v>
      </c>
      <c r="B367" s="31">
        <f t="shared" ref="B367:B392" si="266">G366</f>
        <v>205434988.96499911</v>
      </c>
      <c r="C367" s="32">
        <v>-32017.66</v>
      </c>
      <c r="D367" s="32">
        <v>11789541.159999998</v>
      </c>
      <c r="E367" s="32">
        <v>2076553.02</v>
      </c>
      <c r="F367" s="32">
        <v>-1311803.8999999997</v>
      </c>
      <c r="G367" s="39">
        <f t="shared" ref="G367:G405" si="267">SUM(B367:F367)</f>
        <v>217957261.58499911</v>
      </c>
      <c r="H367" s="29" t="s">
        <v>664</v>
      </c>
    </row>
    <row r="368" spans="1:8">
      <c r="A368" s="30">
        <v>44744</v>
      </c>
      <c r="B368" s="31">
        <f t="shared" si="266"/>
        <v>217957261.58499911</v>
      </c>
      <c r="C368" s="32">
        <v>-1309875.98</v>
      </c>
      <c r="D368" s="32">
        <v>571055.81999999995</v>
      </c>
      <c r="E368" s="32">
        <v>0</v>
      </c>
      <c r="F368" s="32">
        <v>-973.9</v>
      </c>
      <c r="G368" s="39">
        <f t="shared" si="267"/>
        <v>217217467.52499911</v>
      </c>
    </row>
    <row r="369" spans="1:8">
      <c r="A369" s="30">
        <v>44745</v>
      </c>
      <c r="B369" s="31">
        <f t="shared" si="266"/>
        <v>217217467.52499911</v>
      </c>
      <c r="C369" s="32">
        <v>0</v>
      </c>
      <c r="D369" s="32">
        <v>0</v>
      </c>
      <c r="E369" s="32">
        <v>0</v>
      </c>
      <c r="F369" s="32">
        <v>0</v>
      </c>
      <c r="G369" s="39">
        <f t="shared" si="267"/>
        <v>217217467.52499911</v>
      </c>
    </row>
    <row r="370" spans="1:8">
      <c r="A370" s="30">
        <v>44746</v>
      </c>
      <c r="B370" s="31">
        <f t="shared" si="266"/>
        <v>217217467.52499911</v>
      </c>
      <c r="C370" s="32">
        <v>0</v>
      </c>
      <c r="D370" s="32">
        <v>0</v>
      </c>
      <c r="E370" s="32">
        <v>0</v>
      </c>
      <c r="F370" s="32">
        <v>0</v>
      </c>
      <c r="G370" s="39">
        <f t="shared" si="267"/>
        <v>217217467.52499911</v>
      </c>
    </row>
    <row r="371" spans="1:8">
      <c r="A371" s="30">
        <v>44747</v>
      </c>
      <c r="B371" s="31">
        <f t="shared" si="266"/>
        <v>217217467.52499911</v>
      </c>
      <c r="C371" s="32">
        <v>0</v>
      </c>
      <c r="D371" s="32">
        <v>0</v>
      </c>
      <c r="E371" s="32">
        <v>0</v>
      </c>
      <c r="F371" s="32">
        <v>0</v>
      </c>
      <c r="G371" s="39">
        <f t="shared" si="267"/>
        <v>217217467.52499911</v>
      </c>
    </row>
    <row r="372" spans="1:8">
      <c r="A372" s="30">
        <v>44748</v>
      </c>
      <c r="B372" s="31">
        <f t="shared" si="266"/>
        <v>217217467.52499911</v>
      </c>
      <c r="C372" s="32">
        <v>-2863721.19</v>
      </c>
      <c r="D372" s="32">
        <v>4077476.57</v>
      </c>
      <c r="E372" s="32">
        <v>761670.39</v>
      </c>
      <c r="F372" s="32">
        <v>-7255897.2000000002</v>
      </c>
      <c r="G372" s="39">
        <f t="shared" si="267"/>
        <v>211936996.0949991</v>
      </c>
      <c r="H372" s="29" t="s">
        <v>670</v>
      </c>
    </row>
    <row r="373" spans="1:8">
      <c r="A373" s="30">
        <v>44749</v>
      </c>
      <c r="B373" s="31">
        <f t="shared" si="266"/>
        <v>211936996.0949991</v>
      </c>
      <c r="C373" s="32">
        <v>-1370452.24</v>
      </c>
      <c r="D373" s="32">
        <v>841164.46</v>
      </c>
      <c r="E373" s="32">
        <v>0</v>
      </c>
      <c r="F373" s="32">
        <v>-1953306.79</v>
      </c>
      <c r="G373" s="39">
        <f t="shared" si="267"/>
        <v>209454401.52499911</v>
      </c>
      <c r="H373" s="29" t="s">
        <v>677</v>
      </c>
    </row>
    <row r="374" spans="1:8">
      <c r="A374" s="30">
        <v>44750</v>
      </c>
      <c r="B374" s="31">
        <f t="shared" si="266"/>
        <v>209454401.52499911</v>
      </c>
      <c r="C374" s="32">
        <v>-2675458.6999999993</v>
      </c>
      <c r="D374" s="32">
        <v>372961310.20999992</v>
      </c>
      <c r="E374" s="32">
        <v>83189833.890000001</v>
      </c>
      <c r="F374" s="32">
        <v>-60608053.290000007</v>
      </c>
      <c r="G374" s="39">
        <f t="shared" si="267"/>
        <v>602322033.63499904</v>
      </c>
      <c r="H374" s="29" t="s">
        <v>680</v>
      </c>
    </row>
    <row r="375" spans="1:8">
      <c r="A375" s="30">
        <v>44751</v>
      </c>
      <c r="B375" s="31">
        <f t="shared" si="266"/>
        <v>602322033.63499904</v>
      </c>
      <c r="C375" s="32">
        <v>-2169296.9300000002</v>
      </c>
      <c r="D375" s="32">
        <v>586046.41</v>
      </c>
      <c r="E375" s="32">
        <v>22289459.710000001</v>
      </c>
      <c r="F375" s="32">
        <v>-30646865.25</v>
      </c>
      <c r="G375" s="39">
        <f t="shared" si="267"/>
        <v>592381377.57499909</v>
      </c>
      <c r="H375" s="29" t="s">
        <v>697</v>
      </c>
    </row>
    <row r="376" spans="1:8">
      <c r="A376" s="30">
        <v>44752</v>
      </c>
      <c r="B376" s="31">
        <f t="shared" si="266"/>
        <v>592381377.57499909</v>
      </c>
      <c r="C376" s="32">
        <v>0</v>
      </c>
      <c r="D376" s="32">
        <v>0</v>
      </c>
      <c r="E376" s="32">
        <v>0</v>
      </c>
      <c r="F376" s="32">
        <v>0</v>
      </c>
      <c r="G376" s="39">
        <f t="shared" si="267"/>
        <v>592381377.57499909</v>
      </c>
    </row>
    <row r="377" spans="1:8">
      <c r="A377" s="30">
        <v>44753</v>
      </c>
      <c r="B377" s="31">
        <f t="shared" si="266"/>
        <v>592381377.57499909</v>
      </c>
      <c r="C377" s="32">
        <v>0</v>
      </c>
      <c r="D377" s="32">
        <v>0</v>
      </c>
      <c r="E377" s="32">
        <v>0</v>
      </c>
      <c r="F377" s="32">
        <v>0</v>
      </c>
      <c r="G377" s="39">
        <f t="shared" si="267"/>
        <v>592381377.57499909</v>
      </c>
    </row>
    <row r="378" spans="1:8">
      <c r="A378" s="30">
        <v>44754</v>
      </c>
      <c r="B378" s="31">
        <f t="shared" si="266"/>
        <v>592381377.57499909</v>
      </c>
      <c r="C378" s="32">
        <v>-714060.93</v>
      </c>
      <c r="D378" s="32">
        <v>1958229.59</v>
      </c>
      <c r="E378" s="32">
        <v>22913041.350000001</v>
      </c>
      <c r="F378" s="32">
        <v>-13647547.43</v>
      </c>
      <c r="G378" s="39">
        <f t="shared" si="267"/>
        <v>602891040.15499926</v>
      </c>
      <c r="H378" s="29" t="s">
        <v>709</v>
      </c>
    </row>
    <row r="379" spans="1:8">
      <c r="A379" s="30">
        <v>44755</v>
      </c>
      <c r="B379" s="31">
        <f t="shared" si="266"/>
        <v>602891040.15499926</v>
      </c>
      <c r="C379" s="32">
        <v>-1062250.71</v>
      </c>
      <c r="D379" s="32">
        <v>1653543.98</v>
      </c>
      <c r="E379" s="32">
        <v>1045611.85</v>
      </c>
      <c r="F379" s="32">
        <v>-1856596.01</v>
      </c>
      <c r="G379" s="39">
        <f t="shared" si="267"/>
        <v>602671349.26499927</v>
      </c>
    </row>
    <row r="380" spans="1:8">
      <c r="A380" s="30">
        <v>44756</v>
      </c>
      <c r="B380" s="31">
        <f t="shared" si="266"/>
        <v>602671349.26499927</v>
      </c>
      <c r="C380" s="32">
        <v>-8512477.7599999998</v>
      </c>
      <c r="D380" s="32">
        <v>4256293.22</v>
      </c>
      <c r="E380" s="32">
        <v>5481288.9400000004</v>
      </c>
      <c r="F380" s="32">
        <v>-58081506.159999996</v>
      </c>
      <c r="G380" s="39">
        <f t="shared" si="267"/>
        <v>545814947.5049994</v>
      </c>
      <c r="H380" s="29" t="s">
        <v>725</v>
      </c>
    </row>
    <row r="381" spans="1:8">
      <c r="A381" s="30">
        <v>44757</v>
      </c>
      <c r="B381" s="31">
        <f t="shared" si="266"/>
        <v>545814947.5049994</v>
      </c>
      <c r="C381" s="32">
        <v>-4700306.51</v>
      </c>
      <c r="D381" s="32">
        <v>666850.4</v>
      </c>
      <c r="E381" s="32">
        <v>19965295.59</v>
      </c>
      <c r="F381" s="32">
        <v>-71660827.730000004</v>
      </c>
      <c r="G381" s="39">
        <f t="shared" si="267"/>
        <v>490085959.2549994</v>
      </c>
      <c r="H381" s="29" t="s">
        <v>735</v>
      </c>
    </row>
    <row r="382" spans="1:8">
      <c r="A382" s="30">
        <v>44758</v>
      </c>
      <c r="B382" s="31">
        <f t="shared" si="266"/>
        <v>490085959.2549994</v>
      </c>
      <c r="C382" s="32">
        <v>-2313350.33</v>
      </c>
      <c r="D382" s="32">
        <v>2071756.14</v>
      </c>
      <c r="E382" s="32">
        <v>25213.71</v>
      </c>
      <c r="F382" s="32">
        <v>-123454.75</v>
      </c>
      <c r="G382" s="39">
        <f>SUM(B382:F382)</f>
        <v>489746124.02499938</v>
      </c>
      <c r="H382" s="29" t="s">
        <v>750</v>
      </c>
    </row>
    <row r="383" spans="1:8">
      <c r="A383" s="30">
        <v>44759</v>
      </c>
      <c r="B383" s="31">
        <f t="shared" si="266"/>
        <v>489746124.02499938</v>
      </c>
      <c r="C383" s="32">
        <v>0</v>
      </c>
      <c r="D383" s="32">
        <v>0</v>
      </c>
      <c r="E383" s="32">
        <v>0</v>
      </c>
      <c r="F383" s="32">
        <v>0</v>
      </c>
      <c r="G383" s="39">
        <f t="shared" si="267"/>
        <v>489746124.02499938</v>
      </c>
    </row>
    <row r="384" spans="1:8">
      <c r="A384" s="30">
        <v>44760</v>
      </c>
      <c r="B384" s="31">
        <f t="shared" si="266"/>
        <v>489746124.02499938</v>
      </c>
      <c r="C384" s="32">
        <v>0</v>
      </c>
      <c r="D384" s="32">
        <v>0</v>
      </c>
      <c r="E384" s="32">
        <v>0</v>
      </c>
      <c r="F384" s="32">
        <v>0</v>
      </c>
      <c r="G384" s="39">
        <f t="shared" si="267"/>
        <v>489746124.02499938</v>
      </c>
    </row>
    <row r="385" spans="1:10">
      <c r="A385" s="30">
        <v>44761</v>
      </c>
      <c r="B385" s="31">
        <f t="shared" si="266"/>
        <v>489746124.02499938</v>
      </c>
      <c r="C385" s="32">
        <v>-3459390.56</v>
      </c>
      <c r="D385" s="32">
        <v>485137.94</v>
      </c>
      <c r="E385" s="32">
        <v>45242783.280000001</v>
      </c>
      <c r="F385" s="32">
        <v>-892623.75</v>
      </c>
      <c r="G385" s="39">
        <f t="shared" si="267"/>
        <v>531122030.93499935</v>
      </c>
      <c r="H385" s="29" t="s">
        <v>753</v>
      </c>
    </row>
    <row r="386" spans="1:10">
      <c r="A386" s="30">
        <v>44762</v>
      </c>
      <c r="B386" s="31">
        <f t="shared" si="266"/>
        <v>531122030.93499935</v>
      </c>
      <c r="C386" s="32">
        <v>-601086.09</v>
      </c>
      <c r="D386" s="32">
        <v>349847.89</v>
      </c>
      <c r="E386" s="32">
        <v>70695.95</v>
      </c>
      <c r="F386" s="32">
        <v>-41964521.670000002</v>
      </c>
      <c r="G386" s="39">
        <f t="shared" si="267"/>
        <v>488976967.01499933</v>
      </c>
      <c r="H386" s="29" t="s">
        <v>767</v>
      </c>
    </row>
    <row r="387" spans="1:10">
      <c r="A387" s="30">
        <v>44763</v>
      </c>
      <c r="B387" s="31">
        <f t="shared" si="266"/>
        <v>488976967.01499933</v>
      </c>
      <c r="C387" s="32">
        <v>-1312125.6200000001</v>
      </c>
      <c r="D387" s="32">
        <v>5416206.5800000001</v>
      </c>
      <c r="E387" s="32">
        <v>6051440.1299999999</v>
      </c>
      <c r="F387" s="32">
        <v>-1130851.95</v>
      </c>
      <c r="G387" s="39">
        <f t="shared" si="267"/>
        <v>498001636.15499932</v>
      </c>
      <c r="H387" s="29" t="s">
        <v>770</v>
      </c>
    </row>
    <row r="388" spans="1:10">
      <c r="A388" s="30">
        <v>44764</v>
      </c>
      <c r="B388" s="31">
        <f t="shared" si="266"/>
        <v>498001636.15499932</v>
      </c>
      <c r="C388" s="32">
        <v>-3164028.83</v>
      </c>
      <c r="D388" s="32">
        <v>10297182.630000001</v>
      </c>
      <c r="E388" s="32">
        <v>2899438.22</v>
      </c>
      <c r="F388" s="32">
        <v>-1275775.71</v>
      </c>
      <c r="G388" s="39">
        <f t="shared" si="267"/>
        <v>506758452.46499938</v>
      </c>
      <c r="H388" s="29" t="s">
        <v>775</v>
      </c>
    </row>
    <row r="389" spans="1:10">
      <c r="A389" s="30">
        <v>44765</v>
      </c>
      <c r="B389" s="31">
        <f t="shared" si="266"/>
        <v>506758452.46499938</v>
      </c>
      <c r="C389" s="32">
        <v>-997171.67</v>
      </c>
      <c r="D389" s="32">
        <v>11595285.66</v>
      </c>
      <c r="E389" s="32">
        <v>7253207.3899999997</v>
      </c>
      <c r="F389" s="32">
        <v>-7065494.4000000004</v>
      </c>
      <c r="G389" s="39">
        <f t="shared" si="267"/>
        <v>517544279.4449994</v>
      </c>
      <c r="H389" s="29" t="s">
        <v>787</v>
      </c>
      <c r="J389" s="43"/>
    </row>
    <row r="390" spans="1:10">
      <c r="A390" s="30">
        <v>44766</v>
      </c>
      <c r="B390" s="31">
        <f t="shared" si="266"/>
        <v>517544279.4449994</v>
      </c>
      <c r="C390" s="32">
        <v>0</v>
      </c>
      <c r="D390" s="32">
        <v>0</v>
      </c>
      <c r="E390" s="32">
        <v>0</v>
      </c>
      <c r="F390" s="32">
        <v>0</v>
      </c>
      <c r="G390" s="39">
        <f t="shared" si="267"/>
        <v>517544279.4449994</v>
      </c>
    </row>
    <row r="391" spans="1:10">
      <c r="A391" s="30">
        <v>44767</v>
      </c>
      <c r="B391" s="31">
        <f t="shared" si="266"/>
        <v>517544279.4449994</v>
      </c>
      <c r="C391" s="32">
        <v>0</v>
      </c>
      <c r="D391" s="32">
        <v>0</v>
      </c>
      <c r="E391" s="32">
        <v>0</v>
      </c>
      <c r="F391" s="32">
        <v>0</v>
      </c>
      <c r="G391" s="39">
        <f t="shared" si="267"/>
        <v>517544279.4449994</v>
      </c>
    </row>
    <row r="392" spans="1:10">
      <c r="A392" s="30">
        <v>44768</v>
      </c>
      <c r="B392" s="31">
        <f t="shared" si="266"/>
        <v>517544279.4449994</v>
      </c>
      <c r="C392" s="32">
        <v>-208075630.66</v>
      </c>
      <c r="D392" s="32">
        <v>8020126.9000000004</v>
      </c>
      <c r="E392" s="32">
        <v>898500.85</v>
      </c>
      <c r="F392" s="32">
        <v>-1596560.51</v>
      </c>
      <c r="G392" s="39">
        <f t="shared" si="267"/>
        <v>316790716.02499938</v>
      </c>
      <c r="H392" s="29" t="s">
        <v>798</v>
      </c>
    </row>
    <row r="393" spans="1:10">
      <c r="A393" s="30">
        <v>44769</v>
      </c>
      <c r="B393" s="31">
        <f>G392</f>
        <v>316790716.02499938</v>
      </c>
      <c r="C393" s="32">
        <v>-736357.69</v>
      </c>
      <c r="D393" s="32">
        <v>1019925.1</v>
      </c>
      <c r="E393" s="32">
        <v>0</v>
      </c>
      <c r="F393" s="32">
        <v>0</v>
      </c>
      <c r="G393" s="39">
        <f t="shared" si="267"/>
        <v>317074283.43499941</v>
      </c>
    </row>
    <row r="394" spans="1:10">
      <c r="A394" s="30">
        <v>44770</v>
      </c>
      <c r="B394" s="31">
        <f>G393</f>
        <v>317074283.43499941</v>
      </c>
      <c r="C394" s="32">
        <v>0</v>
      </c>
      <c r="D394" s="32">
        <v>6293309.21</v>
      </c>
      <c r="E394" s="32">
        <v>1922398.85</v>
      </c>
      <c r="F394" s="32">
        <v>-121935.34</v>
      </c>
      <c r="G394" s="39">
        <f t="shared" si="267"/>
        <v>325168056.15499943</v>
      </c>
      <c r="H394" s="29" t="s">
        <v>807</v>
      </c>
    </row>
    <row r="395" spans="1:10">
      <c r="A395" s="30">
        <v>44771</v>
      </c>
      <c r="B395" s="31">
        <f>G394</f>
        <v>325168056.15499943</v>
      </c>
      <c r="C395" s="32">
        <v>-4597323.57</v>
      </c>
      <c r="D395" s="32">
        <v>2830169.45</v>
      </c>
      <c r="E395" s="32">
        <v>218946.21</v>
      </c>
      <c r="F395" s="32">
        <v>-1914642.86</v>
      </c>
      <c r="G395" s="39">
        <f t="shared" si="267"/>
        <v>321705205.38499939</v>
      </c>
      <c r="H395" s="29" t="s">
        <v>813</v>
      </c>
    </row>
    <row r="396" spans="1:10">
      <c r="A396" s="30">
        <v>44772</v>
      </c>
      <c r="B396" s="31">
        <f t="shared" ref="B396:B397" si="268">G395</f>
        <v>321705205.38499939</v>
      </c>
      <c r="C396" s="32">
        <v>-2742711.67</v>
      </c>
      <c r="D396" s="32">
        <v>9676292.6099999994</v>
      </c>
      <c r="E396" s="32">
        <v>1343.68</v>
      </c>
      <c r="F396" s="32">
        <v>0</v>
      </c>
      <c r="G396" s="39">
        <f t="shared" si="267"/>
        <v>328640130.0049994</v>
      </c>
      <c r="H396" s="29" t="s">
        <v>816</v>
      </c>
    </row>
    <row r="397" spans="1:10">
      <c r="A397" s="30">
        <v>44773</v>
      </c>
      <c r="B397" s="31">
        <f t="shared" si="268"/>
        <v>328640130.0049994</v>
      </c>
      <c r="C397" s="32">
        <v>0</v>
      </c>
      <c r="D397" s="32">
        <v>0</v>
      </c>
      <c r="E397" s="32">
        <v>0</v>
      </c>
      <c r="F397" s="32">
        <v>0</v>
      </c>
      <c r="G397" s="39">
        <f t="shared" si="267"/>
        <v>328640130.0049994</v>
      </c>
    </row>
    <row r="398" spans="1:10">
      <c r="A398" s="30">
        <v>44774</v>
      </c>
      <c r="B398" s="31">
        <f t="shared" ref="B398:B403" si="269">G397</f>
        <v>328640130.0049994</v>
      </c>
      <c r="C398" s="32">
        <v>0</v>
      </c>
      <c r="D398" s="32">
        <v>0</v>
      </c>
      <c r="E398" s="32">
        <v>0</v>
      </c>
      <c r="F398" s="32">
        <v>0</v>
      </c>
      <c r="G398" s="39">
        <f t="shared" si="267"/>
        <v>328640130.0049994</v>
      </c>
    </row>
    <row r="399" spans="1:10">
      <c r="A399" s="30">
        <v>44775</v>
      </c>
      <c r="B399" s="31">
        <f t="shared" si="269"/>
        <v>328640130.0049994</v>
      </c>
      <c r="C399" s="32">
        <v>-1264492.23</v>
      </c>
      <c r="D399" s="32">
        <v>10088219.68</v>
      </c>
      <c r="E399" s="32">
        <v>7179492.5499999998</v>
      </c>
      <c r="F399" s="32">
        <v>-1327615.3</v>
      </c>
      <c r="G399" s="39">
        <f t="shared" si="267"/>
        <v>343315734.70499939</v>
      </c>
      <c r="H399" s="29" t="s">
        <v>824</v>
      </c>
    </row>
    <row r="400" spans="1:10">
      <c r="A400" s="30">
        <v>44776</v>
      </c>
      <c r="B400" s="31">
        <f t="shared" si="269"/>
        <v>343315734.70499939</v>
      </c>
      <c r="C400" s="32">
        <v>-5748506.6399999997</v>
      </c>
      <c r="D400" s="32">
        <v>1996824.21</v>
      </c>
      <c r="E400" s="32">
        <v>38462162.82</v>
      </c>
      <c r="F400" s="32">
        <v>-4963373.74</v>
      </c>
      <c r="G400" s="39">
        <f t="shared" si="267"/>
        <v>373062841.35499936</v>
      </c>
      <c r="H400" s="29" t="s">
        <v>843</v>
      </c>
    </row>
    <row r="401" spans="1:8">
      <c r="A401" s="30">
        <v>44777</v>
      </c>
      <c r="B401" s="31">
        <f t="shared" si="269"/>
        <v>373062841.35499936</v>
      </c>
      <c r="C401" s="32">
        <v>-9310119.0700000003</v>
      </c>
      <c r="D401" s="32">
        <v>3700616.51</v>
      </c>
      <c r="E401" s="32">
        <v>8066250.5099999998</v>
      </c>
      <c r="F401" s="32">
        <v>-4629204.54</v>
      </c>
      <c r="G401" s="39">
        <f t="shared" si="267"/>
        <v>370890384.76499933</v>
      </c>
      <c r="H401" s="29" t="s">
        <v>852</v>
      </c>
    </row>
    <row r="402" spans="1:8">
      <c r="A402" s="30">
        <v>44778</v>
      </c>
      <c r="B402" s="31">
        <f t="shared" si="269"/>
        <v>370890384.76499933</v>
      </c>
      <c r="C402" s="32">
        <v>-2957541.3</v>
      </c>
      <c r="D402" s="32">
        <v>8604942.6099999994</v>
      </c>
      <c r="E402" s="32">
        <v>1359778.14</v>
      </c>
      <c r="F402" s="32">
        <v>-789635.44</v>
      </c>
      <c r="G402" s="39">
        <f t="shared" si="267"/>
        <v>377107928.77499932</v>
      </c>
      <c r="H402" s="29" t="s">
        <v>863</v>
      </c>
    </row>
    <row r="403" spans="1:8">
      <c r="A403" s="30">
        <v>44779</v>
      </c>
      <c r="B403" s="31">
        <f t="shared" si="269"/>
        <v>377107928.77499932</v>
      </c>
      <c r="C403" s="32">
        <v>-4717386.8600000003</v>
      </c>
      <c r="D403" s="32">
        <v>2923533.17</v>
      </c>
      <c r="E403" s="32">
        <v>42891749.469999999</v>
      </c>
      <c r="F403" s="32">
        <v>-7114950.4100000001</v>
      </c>
      <c r="G403" s="39">
        <f t="shared" si="267"/>
        <v>411090874.14499933</v>
      </c>
      <c r="H403" s="29" t="s">
        <v>868</v>
      </c>
    </row>
    <row r="404" spans="1:8">
      <c r="A404" s="30">
        <v>44780</v>
      </c>
      <c r="B404" s="31">
        <f t="shared" ref="B404:B405" si="270">G403</f>
        <v>411090874.14499933</v>
      </c>
      <c r="C404" s="32">
        <v>0</v>
      </c>
      <c r="D404" s="32">
        <v>0</v>
      </c>
      <c r="E404" s="32">
        <v>0</v>
      </c>
      <c r="F404" s="32">
        <v>0</v>
      </c>
      <c r="G404" s="39">
        <f t="shared" si="267"/>
        <v>411090874.14499933</v>
      </c>
    </row>
    <row r="405" spans="1:8">
      <c r="A405" s="30">
        <v>44781</v>
      </c>
      <c r="B405" s="31">
        <f t="shared" si="270"/>
        <v>411090874.14499933</v>
      </c>
      <c r="C405" s="32">
        <v>0</v>
      </c>
      <c r="D405" s="32">
        <v>0</v>
      </c>
      <c r="E405" s="32">
        <v>0</v>
      </c>
      <c r="F405" s="32">
        <v>0</v>
      </c>
      <c r="G405" s="39">
        <f t="shared" si="267"/>
        <v>411090874.14499933</v>
      </c>
    </row>
    <row r="406" spans="1:8">
      <c r="A406" s="30">
        <v>44782</v>
      </c>
      <c r="B406" s="31">
        <f t="shared" ref="B406:B462" si="271">G405</f>
        <v>411090874.14499933</v>
      </c>
      <c r="C406" s="32">
        <v>-954290.47000000009</v>
      </c>
      <c r="D406" s="32">
        <v>768854.12</v>
      </c>
      <c r="E406" s="32">
        <v>48671595.050000004</v>
      </c>
      <c r="F406" s="32">
        <v>-42169917.850000001</v>
      </c>
      <c r="G406" s="39">
        <f t="shared" ref="G406:G449" si="272">SUM(B406:F406)</f>
        <v>417407114.99499929</v>
      </c>
      <c r="H406" s="29" t="s">
        <v>888</v>
      </c>
    </row>
    <row r="407" spans="1:8">
      <c r="A407" s="30">
        <v>44783</v>
      </c>
      <c r="B407" s="31">
        <f t="shared" si="271"/>
        <v>417407114.99499929</v>
      </c>
      <c r="C407" s="32">
        <v>-1083573.54</v>
      </c>
      <c r="D407" s="32">
        <v>69555.08</v>
      </c>
      <c r="E407" s="32">
        <v>8965767.2899999991</v>
      </c>
      <c r="F407" s="32">
        <v>-274435.06</v>
      </c>
      <c r="G407" s="39">
        <f t="shared" si="272"/>
        <v>425084428.76499927</v>
      </c>
      <c r="H407" s="29" t="s">
        <v>889</v>
      </c>
    </row>
    <row r="408" spans="1:8">
      <c r="A408" s="30">
        <v>44784</v>
      </c>
      <c r="B408" s="31">
        <f t="shared" si="271"/>
        <v>425084428.76499927</v>
      </c>
      <c r="C408" s="32">
        <v>-629924.22</v>
      </c>
      <c r="D408" s="32">
        <v>1270293.1499999999</v>
      </c>
      <c r="E408" s="32">
        <v>231459.16</v>
      </c>
      <c r="F408" s="32">
        <v>-95739765.219999999</v>
      </c>
      <c r="G408" s="39">
        <f t="shared" si="272"/>
        <v>330216491.63499928</v>
      </c>
      <c r="H408" s="29" t="s">
        <v>894</v>
      </c>
    </row>
    <row r="409" spans="1:8">
      <c r="A409" s="30">
        <v>44785</v>
      </c>
      <c r="B409" s="31">
        <f t="shared" si="271"/>
        <v>330216491.63499928</v>
      </c>
      <c r="C409" s="32">
        <v>-2002788.63</v>
      </c>
      <c r="D409" s="32">
        <v>8737876.0299999993</v>
      </c>
      <c r="E409" s="32">
        <v>745408.01</v>
      </c>
      <c r="F409" s="32">
        <v>-2701449.84</v>
      </c>
      <c r="G409" s="39">
        <f t="shared" si="272"/>
        <v>334995537.20499927</v>
      </c>
      <c r="H409" s="29" t="s">
        <v>898</v>
      </c>
    </row>
    <row r="410" spans="1:8">
      <c r="A410" s="30">
        <v>44786</v>
      </c>
      <c r="B410" s="31">
        <f t="shared" si="271"/>
        <v>334995537.20499927</v>
      </c>
      <c r="C410" s="32">
        <v>-1327328.32</v>
      </c>
      <c r="D410" s="32">
        <v>1413052.19</v>
      </c>
      <c r="E410" s="32">
        <v>0</v>
      </c>
      <c r="F410" s="32">
        <v>-16061.3</v>
      </c>
      <c r="G410" s="39">
        <f t="shared" si="272"/>
        <v>335065199.77499926</v>
      </c>
    </row>
    <row r="411" spans="1:8">
      <c r="A411" s="30">
        <v>44787</v>
      </c>
      <c r="B411" s="31">
        <f t="shared" si="271"/>
        <v>335065199.77499926</v>
      </c>
      <c r="C411" s="32">
        <v>0</v>
      </c>
      <c r="D411" s="32">
        <v>0</v>
      </c>
      <c r="E411" s="32">
        <v>0</v>
      </c>
      <c r="F411" s="32">
        <v>0</v>
      </c>
      <c r="G411" s="39">
        <f t="shared" si="272"/>
        <v>335065199.77499926</v>
      </c>
    </row>
    <row r="412" spans="1:8">
      <c r="A412" s="30">
        <v>44788</v>
      </c>
      <c r="B412" s="31">
        <f t="shared" si="271"/>
        <v>335065199.77499926</v>
      </c>
      <c r="C412" s="32">
        <v>0</v>
      </c>
      <c r="D412" s="32">
        <v>0</v>
      </c>
      <c r="E412" s="32">
        <v>0</v>
      </c>
      <c r="F412" s="32">
        <v>0</v>
      </c>
      <c r="G412" s="39">
        <f t="shared" si="272"/>
        <v>335065199.77499926</v>
      </c>
    </row>
    <row r="413" spans="1:8">
      <c r="A413" s="30">
        <v>44789</v>
      </c>
      <c r="B413" s="31">
        <f t="shared" si="271"/>
        <v>335065199.77499926</v>
      </c>
      <c r="C413" s="32">
        <v>-9772329.8499999996</v>
      </c>
      <c r="D413" s="32">
        <v>4427664.84</v>
      </c>
      <c r="E413" s="32">
        <v>46406891.219999999</v>
      </c>
      <c r="F413" s="32">
        <v>-10615595.77</v>
      </c>
      <c r="G413" s="39">
        <f t="shared" si="272"/>
        <v>365511830.2149992</v>
      </c>
      <c r="H413" s="29" t="s">
        <v>902</v>
      </c>
    </row>
    <row r="414" spans="1:8">
      <c r="A414" s="30">
        <v>44790</v>
      </c>
      <c r="B414" s="31">
        <f t="shared" si="271"/>
        <v>365511830.2149992</v>
      </c>
      <c r="C414" s="32">
        <v>-8415279.3000000007</v>
      </c>
      <c r="D414" s="32">
        <v>719053.85</v>
      </c>
      <c r="E414" s="32">
        <v>367153.75</v>
      </c>
      <c r="F414" s="32">
        <v>-56508128.060000002</v>
      </c>
      <c r="G414" s="39">
        <f t="shared" si="272"/>
        <v>301674630.45499921</v>
      </c>
      <c r="H414" s="29" t="s">
        <v>918</v>
      </c>
    </row>
    <row r="415" spans="1:8">
      <c r="A415" s="30">
        <v>44791</v>
      </c>
      <c r="B415" s="31">
        <f t="shared" si="271"/>
        <v>301674630.45499921</v>
      </c>
      <c r="C415" s="32">
        <v>-5709085.4699999997</v>
      </c>
      <c r="D415" s="32">
        <v>2180183.19</v>
      </c>
      <c r="E415" s="32">
        <v>17964114.52</v>
      </c>
      <c r="F415" s="32">
        <v>-2123171.38</v>
      </c>
      <c r="G415" s="39">
        <f t="shared" si="272"/>
        <v>313986671.31499916</v>
      </c>
      <c r="H415" s="29" t="s">
        <v>924</v>
      </c>
    </row>
    <row r="416" spans="1:8">
      <c r="A416" s="30">
        <v>44792</v>
      </c>
      <c r="B416" s="31">
        <f t="shared" si="271"/>
        <v>313986671.31499916</v>
      </c>
      <c r="C416" s="32">
        <v>-599626.48</v>
      </c>
      <c r="D416" s="32">
        <v>4112244.08</v>
      </c>
      <c r="E416" s="32">
        <v>654124.31999999995</v>
      </c>
      <c r="F416" s="32">
        <v>-5182586.83</v>
      </c>
      <c r="G416" s="39">
        <f t="shared" si="272"/>
        <v>312970826.40499914</v>
      </c>
      <c r="H416" s="29" t="s">
        <v>939</v>
      </c>
    </row>
    <row r="417" spans="1:8">
      <c r="A417" s="30">
        <v>44793</v>
      </c>
      <c r="B417" s="31">
        <f t="shared" si="271"/>
        <v>312970826.40499914</v>
      </c>
      <c r="C417" s="32">
        <v>-963031</v>
      </c>
      <c r="D417" s="32">
        <v>5433127.5199999996</v>
      </c>
      <c r="E417" s="32">
        <v>457182.93</v>
      </c>
      <c r="F417" s="32">
        <v>-451845.87</v>
      </c>
      <c r="G417" s="39">
        <f t="shared" si="272"/>
        <v>317446259.98499912</v>
      </c>
      <c r="H417" s="29" t="s">
        <v>942</v>
      </c>
    </row>
    <row r="418" spans="1:8">
      <c r="A418" s="30">
        <v>44794</v>
      </c>
      <c r="B418" s="31">
        <f t="shared" si="271"/>
        <v>317446259.98499912</v>
      </c>
      <c r="C418" s="32">
        <v>0</v>
      </c>
      <c r="D418" s="32">
        <v>0</v>
      </c>
      <c r="E418" s="32">
        <v>0</v>
      </c>
      <c r="F418" s="32">
        <v>0</v>
      </c>
      <c r="G418" s="39">
        <f t="shared" si="272"/>
        <v>317446259.98499912</v>
      </c>
    </row>
    <row r="419" spans="1:8">
      <c r="A419" s="30">
        <v>44795</v>
      </c>
      <c r="B419" s="31">
        <f t="shared" si="271"/>
        <v>317446259.98499912</v>
      </c>
      <c r="C419" s="32">
        <v>0</v>
      </c>
      <c r="D419" s="32">
        <v>0</v>
      </c>
      <c r="E419" s="32">
        <v>0</v>
      </c>
      <c r="F419" s="32">
        <v>0</v>
      </c>
      <c r="G419" s="39">
        <f t="shared" si="272"/>
        <v>317446259.98499912</v>
      </c>
    </row>
    <row r="420" spans="1:8">
      <c r="A420" s="30">
        <v>44796</v>
      </c>
      <c r="B420" s="31">
        <f t="shared" si="271"/>
        <v>317446259.98499912</v>
      </c>
      <c r="C420" s="32">
        <v>-1066504.27</v>
      </c>
      <c r="D420" s="32">
        <v>2386244.17</v>
      </c>
      <c r="E420" s="32">
        <v>27818317.149999999</v>
      </c>
      <c r="F420" s="32">
        <v>-2057841.66</v>
      </c>
      <c r="G420" s="39">
        <f t="shared" si="272"/>
        <v>344526475.37499911</v>
      </c>
      <c r="H420" s="29" t="s">
        <v>945</v>
      </c>
    </row>
    <row r="421" spans="1:8">
      <c r="A421" s="30">
        <v>44797</v>
      </c>
      <c r="B421" s="31">
        <f t="shared" si="271"/>
        <v>344526475.37499911</v>
      </c>
      <c r="C421" s="32">
        <v>-952843.32</v>
      </c>
      <c r="D421" s="32">
        <v>3770359.97</v>
      </c>
      <c r="E421" s="32">
        <v>61079327.729999997</v>
      </c>
      <c r="F421" s="32">
        <v>-7120612.1299999999</v>
      </c>
      <c r="G421" s="39">
        <f t="shared" si="272"/>
        <v>401302707.62499917</v>
      </c>
      <c r="H421" s="29" t="s">
        <v>967</v>
      </c>
    </row>
    <row r="422" spans="1:8">
      <c r="A422" s="30">
        <v>44798</v>
      </c>
      <c r="B422" s="31">
        <f t="shared" si="271"/>
        <v>401302707.62499917</v>
      </c>
      <c r="C422" s="32">
        <v>-1281805.3700000001</v>
      </c>
      <c r="D422" s="32">
        <v>484929.31</v>
      </c>
      <c r="E422" s="32">
        <v>3260024.63</v>
      </c>
      <c r="F422" s="32">
        <v>-39660.93</v>
      </c>
      <c r="G422" s="39">
        <f t="shared" si="272"/>
        <v>403726195.26499915</v>
      </c>
      <c r="H422" s="29" t="s">
        <v>983</v>
      </c>
    </row>
    <row r="423" spans="1:8">
      <c r="A423" s="30">
        <v>44799</v>
      </c>
      <c r="B423" s="31">
        <f t="shared" si="271"/>
        <v>403726195.26499915</v>
      </c>
      <c r="C423" s="32">
        <v>-2011581.41</v>
      </c>
      <c r="D423" s="32">
        <v>10227963.300000001</v>
      </c>
      <c r="E423" s="32">
        <v>17063832.23</v>
      </c>
      <c r="F423" s="32">
        <v>-4995813.43</v>
      </c>
      <c r="G423" s="39">
        <f t="shared" si="272"/>
        <v>424010595.95499915</v>
      </c>
      <c r="H423" s="29" t="s">
        <v>988</v>
      </c>
    </row>
    <row r="424" spans="1:8">
      <c r="A424" s="30">
        <v>44800</v>
      </c>
      <c r="B424" s="31">
        <f t="shared" si="271"/>
        <v>424010595.95499915</v>
      </c>
      <c r="C424" s="32">
        <v>-2895053.71</v>
      </c>
      <c r="D424" s="32">
        <v>807950.75</v>
      </c>
      <c r="E424" s="32">
        <v>24366.41</v>
      </c>
      <c r="F424" s="32">
        <v>-5148575.84</v>
      </c>
      <c r="G424" s="39">
        <f t="shared" si="272"/>
        <v>416799283.56499922</v>
      </c>
      <c r="H424" s="29" t="s">
        <v>1000</v>
      </c>
    </row>
    <row r="425" spans="1:8">
      <c r="A425" s="30">
        <v>44801</v>
      </c>
      <c r="B425" s="31">
        <f t="shared" si="271"/>
        <v>416799283.56499922</v>
      </c>
      <c r="C425" s="32">
        <v>0</v>
      </c>
      <c r="D425" s="32">
        <v>0</v>
      </c>
      <c r="E425" s="32">
        <v>0</v>
      </c>
      <c r="F425" s="32">
        <v>0</v>
      </c>
      <c r="G425" s="39">
        <f t="shared" si="272"/>
        <v>416799283.56499922</v>
      </c>
    </row>
    <row r="426" spans="1:8">
      <c r="A426" s="30">
        <v>44802</v>
      </c>
      <c r="B426" s="31">
        <f t="shared" si="271"/>
        <v>416799283.56499922</v>
      </c>
      <c r="C426" s="32">
        <v>0</v>
      </c>
      <c r="D426" s="32">
        <v>0</v>
      </c>
      <c r="E426" s="32">
        <v>0</v>
      </c>
      <c r="F426" s="32">
        <v>0</v>
      </c>
      <c r="G426" s="39">
        <f t="shared" si="272"/>
        <v>416799283.56499922</v>
      </c>
    </row>
    <row r="427" spans="1:8">
      <c r="A427" s="30">
        <v>44803</v>
      </c>
      <c r="B427" s="31">
        <f t="shared" si="271"/>
        <v>416799283.56499922</v>
      </c>
      <c r="C427" s="32">
        <v>-1074902.6100000001</v>
      </c>
      <c r="D427" s="32">
        <v>13777329.119999999</v>
      </c>
      <c r="E427" s="32">
        <v>17775929.34</v>
      </c>
      <c r="F427" s="32">
        <v>-70029757.290000007</v>
      </c>
      <c r="G427" s="39">
        <f t="shared" si="272"/>
        <v>377247882.12499917</v>
      </c>
      <c r="H427" s="29" t="s">
        <v>1002</v>
      </c>
    </row>
    <row r="428" spans="1:8">
      <c r="A428" s="30">
        <v>44804</v>
      </c>
      <c r="B428" s="31">
        <f t="shared" si="271"/>
        <v>377247882.12499917</v>
      </c>
      <c r="C428" s="32">
        <v>-1341236.1200000001</v>
      </c>
      <c r="D428" s="32">
        <v>7686808.6100000003</v>
      </c>
      <c r="E428" s="32">
        <v>4177780.1</v>
      </c>
      <c r="F428" s="32">
        <v>-1993387.27</v>
      </c>
      <c r="G428" s="39">
        <f t="shared" si="272"/>
        <v>385777847.44499922</v>
      </c>
      <c r="H428" s="29" t="s">
        <v>1020</v>
      </c>
    </row>
    <row r="429" spans="1:8">
      <c r="A429" s="30">
        <v>44805</v>
      </c>
      <c r="B429" s="31">
        <f t="shared" si="271"/>
        <v>385777847.44499922</v>
      </c>
      <c r="C429" s="32">
        <v>-1574161.54</v>
      </c>
      <c r="D429" s="32">
        <v>13283578.470000001</v>
      </c>
      <c r="E429" s="32">
        <v>11130029.529999999</v>
      </c>
      <c r="F429" s="32">
        <v>-9391647.9199999999</v>
      </c>
      <c r="G429" s="39">
        <f t="shared" si="272"/>
        <v>399225645.98499918</v>
      </c>
      <c r="H429" s="29" t="s">
        <v>1028</v>
      </c>
    </row>
    <row r="430" spans="1:8">
      <c r="A430" s="30">
        <v>44806</v>
      </c>
      <c r="B430" s="31">
        <f t="shared" si="271"/>
        <v>399225645.98499918</v>
      </c>
      <c r="C430" s="32">
        <v>-992865.39</v>
      </c>
      <c r="D430" s="32">
        <v>1198538.69</v>
      </c>
      <c r="E430" s="32">
        <v>364260.2</v>
      </c>
      <c r="F430" s="32">
        <v>-2698449.12</v>
      </c>
      <c r="G430" s="39">
        <f t="shared" si="272"/>
        <v>397097130.36499918</v>
      </c>
    </row>
    <row r="431" spans="1:8">
      <c r="A431" s="30">
        <v>44807</v>
      </c>
      <c r="B431" s="31">
        <f t="shared" si="271"/>
        <v>397097130.36499918</v>
      </c>
      <c r="C431" s="32">
        <v>-901064.09</v>
      </c>
      <c r="D431" s="32">
        <v>7973398.8200000003</v>
      </c>
      <c r="E431" s="32">
        <v>24130924.829999998</v>
      </c>
      <c r="F431" s="32">
        <v>-22003440.5</v>
      </c>
      <c r="G431" s="39">
        <f t="shared" si="272"/>
        <v>406296949.42499918</v>
      </c>
      <c r="H431" s="29" t="s">
        <v>1047</v>
      </c>
    </row>
    <row r="432" spans="1:8">
      <c r="A432" s="30">
        <v>44808</v>
      </c>
      <c r="B432" s="31">
        <f t="shared" si="271"/>
        <v>406296949.42499918</v>
      </c>
      <c r="C432" s="32">
        <v>0</v>
      </c>
      <c r="D432" s="32">
        <v>0</v>
      </c>
      <c r="E432" s="32">
        <v>0</v>
      </c>
      <c r="F432" s="32">
        <v>0</v>
      </c>
      <c r="G432" s="39">
        <f t="shared" si="272"/>
        <v>406296949.42499918</v>
      </c>
    </row>
    <row r="433" spans="1:8">
      <c r="A433" s="30">
        <v>44809</v>
      </c>
      <c r="B433" s="31">
        <f t="shared" si="271"/>
        <v>406296949.42499918</v>
      </c>
      <c r="C433" s="32">
        <v>0</v>
      </c>
      <c r="D433" s="32">
        <v>0</v>
      </c>
      <c r="E433" s="32">
        <v>0</v>
      </c>
      <c r="F433" s="32">
        <v>0</v>
      </c>
      <c r="G433" s="39">
        <f t="shared" si="272"/>
        <v>406296949.42499918</v>
      </c>
    </row>
    <row r="434" spans="1:8">
      <c r="A434" s="30">
        <v>44810</v>
      </c>
      <c r="B434" s="31">
        <f t="shared" si="271"/>
        <v>406296949.42499918</v>
      </c>
      <c r="C434" s="32">
        <v>0</v>
      </c>
      <c r="D434" s="32">
        <v>0</v>
      </c>
      <c r="E434" s="32">
        <v>0</v>
      </c>
      <c r="F434" s="32">
        <v>0</v>
      </c>
      <c r="G434" s="39">
        <f t="shared" si="272"/>
        <v>406296949.42499918</v>
      </c>
    </row>
    <row r="435" spans="1:8">
      <c r="A435" s="30">
        <v>44811</v>
      </c>
      <c r="B435" s="31">
        <f t="shared" si="271"/>
        <v>406296949.42499918</v>
      </c>
      <c r="C435" s="32">
        <v>-495312.05</v>
      </c>
      <c r="D435" s="32">
        <v>804589.25</v>
      </c>
      <c r="E435" s="32">
        <v>639245.23</v>
      </c>
      <c r="F435" s="32">
        <v>-6173925.9699999997</v>
      </c>
      <c r="G435" s="39">
        <f t="shared" si="272"/>
        <v>401071545.88499916</v>
      </c>
      <c r="H435" s="29" t="s">
        <v>1058</v>
      </c>
    </row>
    <row r="436" spans="1:8">
      <c r="A436" s="30">
        <v>44812</v>
      </c>
      <c r="B436" s="31">
        <f t="shared" si="271"/>
        <v>401071545.88499916</v>
      </c>
      <c r="C436" s="32">
        <v>-2869639.46</v>
      </c>
      <c r="D436" s="32">
        <v>3572054.33</v>
      </c>
      <c r="E436" s="32">
        <v>16618961.91</v>
      </c>
      <c r="F436" s="32">
        <v>-1598501.63</v>
      </c>
      <c r="G436" s="39">
        <f t="shared" si="272"/>
        <v>416794421.03499919</v>
      </c>
      <c r="H436" s="29" t="s">
        <v>1061</v>
      </c>
    </row>
    <row r="437" spans="1:8">
      <c r="A437" s="30">
        <v>44813</v>
      </c>
      <c r="B437" s="31">
        <f t="shared" si="271"/>
        <v>416794421.03499919</v>
      </c>
      <c r="C437" s="32">
        <v>-2615456.85</v>
      </c>
      <c r="D437" s="32">
        <v>1013553.49</v>
      </c>
      <c r="E437" s="32">
        <v>1048288.4</v>
      </c>
      <c r="F437" s="32">
        <v>-11791146.5</v>
      </c>
      <c r="G437" s="39">
        <f t="shared" si="272"/>
        <v>404449659.57499915</v>
      </c>
      <c r="H437" s="29" t="s">
        <v>1073</v>
      </c>
    </row>
    <row r="438" spans="1:8">
      <c r="A438" s="30">
        <v>44814</v>
      </c>
      <c r="B438" s="31">
        <f t="shared" si="271"/>
        <v>404449659.57499915</v>
      </c>
      <c r="C438" s="32">
        <v>-967443.9</v>
      </c>
      <c r="D438" s="32">
        <v>451758.35</v>
      </c>
      <c r="E438" s="32">
        <v>0</v>
      </c>
      <c r="F438" s="32">
        <v>0</v>
      </c>
      <c r="G438" s="39">
        <f t="shared" si="272"/>
        <v>403933974.0249992</v>
      </c>
    </row>
    <row r="439" spans="1:8">
      <c r="A439" s="30">
        <v>44815</v>
      </c>
      <c r="B439" s="31">
        <f t="shared" si="271"/>
        <v>403933974.0249992</v>
      </c>
      <c r="C439" s="32">
        <v>0</v>
      </c>
      <c r="D439" s="32">
        <v>0</v>
      </c>
      <c r="E439" s="32">
        <v>0</v>
      </c>
      <c r="F439" s="32">
        <v>0</v>
      </c>
      <c r="G439" s="39">
        <f t="shared" si="272"/>
        <v>403933974.0249992</v>
      </c>
    </row>
    <row r="440" spans="1:8">
      <c r="A440" s="30">
        <v>44816</v>
      </c>
      <c r="B440" s="31">
        <f t="shared" si="271"/>
        <v>403933974.0249992</v>
      </c>
      <c r="C440" s="32">
        <v>0</v>
      </c>
      <c r="D440" s="32">
        <v>0</v>
      </c>
      <c r="E440" s="32">
        <v>0</v>
      </c>
      <c r="F440" s="32">
        <v>0</v>
      </c>
      <c r="G440" s="39">
        <f t="shared" si="272"/>
        <v>403933974.0249992</v>
      </c>
    </row>
    <row r="441" spans="1:8">
      <c r="A441" s="30">
        <v>44817</v>
      </c>
      <c r="B441" s="31">
        <f t="shared" si="271"/>
        <v>403933974.0249992</v>
      </c>
      <c r="C441" s="32">
        <v>-502781.37</v>
      </c>
      <c r="D441" s="32">
        <v>849662.89</v>
      </c>
      <c r="E441" s="32">
        <v>1573992.22</v>
      </c>
      <c r="F441" s="32">
        <v>-1974729.5</v>
      </c>
      <c r="G441" s="39">
        <f t="shared" si="272"/>
        <v>403880118.26499921</v>
      </c>
    </row>
    <row r="442" spans="1:8">
      <c r="A442" s="30">
        <v>44818</v>
      </c>
      <c r="B442" s="31">
        <f t="shared" si="271"/>
        <v>403880118.26499921</v>
      </c>
      <c r="C442" s="32">
        <v>-2440489.8199999998</v>
      </c>
      <c r="D442" s="32">
        <v>15640438.369999999</v>
      </c>
      <c r="E442" s="32">
        <v>185023.15</v>
      </c>
      <c r="F442" s="32">
        <v>-910371.08</v>
      </c>
      <c r="G442" s="39">
        <f t="shared" si="272"/>
        <v>416354718.88499922</v>
      </c>
      <c r="H442" s="29" t="s">
        <v>1077</v>
      </c>
    </row>
    <row r="443" spans="1:8">
      <c r="A443" s="30">
        <v>44819</v>
      </c>
      <c r="B443" s="31">
        <f t="shared" si="271"/>
        <v>416354718.88499922</v>
      </c>
      <c r="C443" s="32">
        <v>-1869136.11</v>
      </c>
      <c r="D443" s="32">
        <v>7877792.5999999996</v>
      </c>
      <c r="E443" s="32">
        <v>73887.509999999995</v>
      </c>
      <c r="F443" s="32">
        <v>-1773324.56</v>
      </c>
      <c r="G443" s="39">
        <f t="shared" si="272"/>
        <v>420663938.32499921</v>
      </c>
      <c r="H443" s="29" t="s">
        <v>1085</v>
      </c>
    </row>
    <row r="444" spans="1:8">
      <c r="A444" s="30">
        <v>44820</v>
      </c>
      <c r="B444" s="31">
        <f t="shared" si="271"/>
        <v>420663938.32499921</v>
      </c>
      <c r="C444" s="32">
        <v>-848874.41</v>
      </c>
      <c r="D444" s="32">
        <v>1057386.33</v>
      </c>
      <c r="E444" s="32">
        <v>72548.240000000005</v>
      </c>
      <c r="F444" s="32">
        <v>-13412468.57</v>
      </c>
      <c r="G444" s="39">
        <f t="shared" si="272"/>
        <v>407532529.91499919</v>
      </c>
      <c r="H444" s="29" t="s">
        <v>1092</v>
      </c>
    </row>
    <row r="445" spans="1:8">
      <c r="A445" s="30">
        <v>44821</v>
      </c>
      <c r="B445" s="31">
        <f t="shared" si="271"/>
        <v>407532529.91499919</v>
      </c>
      <c r="C445" s="32">
        <v>-1404875.54</v>
      </c>
      <c r="D445" s="32">
        <v>4920799.5999999996</v>
      </c>
      <c r="E445" s="32">
        <v>155088.72</v>
      </c>
      <c r="F445" s="32">
        <v>-58343197.609999999</v>
      </c>
      <c r="G445" s="39">
        <f t="shared" si="272"/>
        <v>352860345.0849992</v>
      </c>
      <c r="H445" s="29" t="s">
        <v>1095</v>
      </c>
    </row>
    <row r="446" spans="1:8">
      <c r="A446" s="30">
        <v>44822</v>
      </c>
      <c r="B446" s="31">
        <f t="shared" si="271"/>
        <v>352860345.0849992</v>
      </c>
      <c r="C446" s="32">
        <v>0</v>
      </c>
      <c r="D446" s="32">
        <v>0</v>
      </c>
      <c r="E446" s="32">
        <v>0</v>
      </c>
      <c r="F446" s="32">
        <v>0</v>
      </c>
      <c r="G446" s="39">
        <f t="shared" si="272"/>
        <v>352860345.0849992</v>
      </c>
    </row>
    <row r="447" spans="1:8">
      <c r="A447" s="30">
        <v>44823</v>
      </c>
      <c r="B447" s="31">
        <f t="shared" si="271"/>
        <v>352860345.0849992</v>
      </c>
      <c r="C447" s="32">
        <v>0</v>
      </c>
      <c r="D447" s="32">
        <v>0</v>
      </c>
      <c r="E447" s="32">
        <v>0</v>
      </c>
      <c r="F447" s="32">
        <v>0</v>
      </c>
      <c r="G447" s="39">
        <f t="shared" si="272"/>
        <v>352860345.0849992</v>
      </c>
    </row>
    <row r="448" spans="1:8">
      <c r="A448" s="30">
        <v>44824</v>
      </c>
      <c r="B448" s="31">
        <f t="shared" si="271"/>
        <v>352860345.0849992</v>
      </c>
      <c r="C448" s="32">
        <v>-2875984.24</v>
      </c>
      <c r="D448" s="32">
        <v>10653937.51</v>
      </c>
      <c r="E448" s="32">
        <v>523591.12</v>
      </c>
      <c r="F448" s="32">
        <v>-335173.93</v>
      </c>
      <c r="G448" s="39">
        <f t="shared" si="272"/>
        <v>360826715.54499918</v>
      </c>
      <c r="H448" s="29" t="s">
        <v>1102</v>
      </c>
    </row>
    <row r="449" spans="1:8">
      <c r="A449" s="30">
        <v>44825</v>
      </c>
      <c r="B449" s="31">
        <f t="shared" si="271"/>
        <v>360826715.54499918</v>
      </c>
      <c r="C449" s="32">
        <v>-608100.28</v>
      </c>
      <c r="D449" s="32">
        <v>1485122.44</v>
      </c>
      <c r="E449" s="32">
        <v>2945128.12</v>
      </c>
      <c r="F449" s="32">
        <v>-365284.45</v>
      </c>
      <c r="G449" s="39">
        <f t="shared" si="272"/>
        <v>364283581.37499923</v>
      </c>
      <c r="H449" s="29" t="s">
        <v>1107</v>
      </c>
    </row>
    <row r="450" spans="1:8">
      <c r="A450" s="30">
        <v>44826</v>
      </c>
      <c r="B450" s="31">
        <f t="shared" si="271"/>
        <v>364283581.37499923</v>
      </c>
      <c r="C450" s="32">
        <v>-3701566.12</v>
      </c>
      <c r="D450" s="32">
        <v>708267.34999999986</v>
      </c>
      <c r="E450" s="32">
        <v>889657.26</v>
      </c>
      <c r="F450" s="32">
        <v>-2174972.3900000006</v>
      </c>
      <c r="G450" s="39">
        <f t="shared" ref="G450:G506" si="273">SUM(B450:F450)</f>
        <v>360004967.47499925</v>
      </c>
      <c r="H450" s="29" t="s">
        <v>1110</v>
      </c>
    </row>
    <row r="451" spans="1:8">
      <c r="A451" s="30">
        <v>44827</v>
      </c>
      <c r="B451" s="31">
        <f t="shared" si="271"/>
        <v>360004967.47499925</v>
      </c>
      <c r="C451" s="32">
        <v>-1181535.8999999999</v>
      </c>
      <c r="D451" s="32">
        <v>7165728.2999999998</v>
      </c>
      <c r="E451" s="32">
        <v>1394971.88</v>
      </c>
      <c r="F451" s="32">
        <v>-707395.89</v>
      </c>
      <c r="G451" s="39">
        <f t="shared" si="273"/>
        <v>366676735.86499929</v>
      </c>
      <c r="H451" s="29" t="s">
        <v>1113</v>
      </c>
    </row>
    <row r="452" spans="1:8">
      <c r="A452" s="30">
        <v>44828</v>
      </c>
      <c r="B452" s="31">
        <f t="shared" si="271"/>
        <v>366676735.86499929</v>
      </c>
      <c r="C452" s="32">
        <v>-3130249.87</v>
      </c>
      <c r="D452" s="32">
        <v>367297.3</v>
      </c>
      <c r="E452" s="32">
        <v>0</v>
      </c>
      <c r="F452" s="32">
        <v>-1845564.32</v>
      </c>
      <c r="G452" s="39">
        <f t="shared" si="273"/>
        <v>362068218.97499931</v>
      </c>
      <c r="H452" s="29" t="s">
        <v>1118</v>
      </c>
    </row>
    <row r="453" spans="1:8">
      <c r="A453" s="30">
        <v>44829</v>
      </c>
      <c r="B453" s="31">
        <f t="shared" si="271"/>
        <v>362068218.97499931</v>
      </c>
      <c r="C453" s="32">
        <v>0</v>
      </c>
      <c r="D453" s="32">
        <v>0</v>
      </c>
      <c r="E453" s="32">
        <v>0</v>
      </c>
      <c r="F453" s="32">
        <v>0</v>
      </c>
      <c r="G453" s="39">
        <f t="shared" si="273"/>
        <v>362068218.97499931</v>
      </c>
    </row>
    <row r="454" spans="1:8">
      <c r="A454" s="30">
        <v>44830</v>
      </c>
      <c r="B454" s="31">
        <f t="shared" si="271"/>
        <v>362068218.97499931</v>
      </c>
      <c r="C454" s="32">
        <v>0</v>
      </c>
      <c r="D454" s="32">
        <v>0</v>
      </c>
      <c r="E454" s="32">
        <v>0</v>
      </c>
      <c r="F454" s="32">
        <v>0</v>
      </c>
      <c r="G454" s="39">
        <f t="shared" si="273"/>
        <v>362068218.97499931</v>
      </c>
    </row>
    <row r="455" spans="1:8">
      <c r="A455" s="30">
        <v>44831</v>
      </c>
      <c r="B455" s="31">
        <f t="shared" si="271"/>
        <v>362068218.97499931</v>
      </c>
      <c r="C455" s="32">
        <v>-4353709.4400000004</v>
      </c>
      <c r="D455" s="32">
        <v>345786.24</v>
      </c>
      <c r="E455" s="32">
        <v>249269.04</v>
      </c>
      <c r="F455" s="32">
        <v>-5516905.2000000002</v>
      </c>
      <c r="G455" s="39">
        <f t="shared" si="273"/>
        <v>352792659.61499935</v>
      </c>
      <c r="H455" s="29" t="s">
        <v>1120</v>
      </c>
    </row>
    <row r="456" spans="1:8">
      <c r="A456" s="30">
        <v>44832</v>
      </c>
      <c r="B456" s="31">
        <f t="shared" si="271"/>
        <v>352792659.61499935</v>
      </c>
      <c r="C456" s="32">
        <v>-1486230.59</v>
      </c>
      <c r="D456" s="32">
        <v>13489491.52</v>
      </c>
      <c r="E456" s="32">
        <v>8729332.0899999999</v>
      </c>
      <c r="F456" s="32">
        <v>-10782682.82</v>
      </c>
      <c r="G456" s="39">
        <f t="shared" si="273"/>
        <v>362742569.81499934</v>
      </c>
      <c r="H456" s="29" t="s">
        <v>1127</v>
      </c>
    </row>
    <row r="457" spans="1:8">
      <c r="A457" s="30">
        <v>44833</v>
      </c>
      <c r="B457" s="31">
        <f t="shared" si="271"/>
        <v>362742569.81499934</v>
      </c>
      <c r="C457" s="32">
        <v>-1832354.97</v>
      </c>
      <c r="D457" s="32">
        <v>4018693.39</v>
      </c>
      <c r="E457" s="32">
        <v>159731.26999999999</v>
      </c>
      <c r="F457" s="32">
        <v>-10464891.640000001</v>
      </c>
      <c r="G457" s="39">
        <f t="shared" si="273"/>
        <v>354623747.86499929</v>
      </c>
      <c r="H457" s="29" t="s">
        <v>1143</v>
      </c>
    </row>
    <row r="458" spans="1:8">
      <c r="A458" s="30">
        <v>44834</v>
      </c>
      <c r="B458" s="31">
        <f t="shared" si="271"/>
        <v>354623747.86499929</v>
      </c>
      <c r="C458" s="32">
        <v>-7542189.3799999999</v>
      </c>
      <c r="D458" s="32">
        <v>6473364.6399999997</v>
      </c>
      <c r="E458" s="32">
        <v>2052349.23</v>
      </c>
      <c r="F458" s="32">
        <v>-58082561.630000003</v>
      </c>
      <c r="G458" s="39">
        <f t="shared" si="273"/>
        <v>297524710.72499931</v>
      </c>
      <c r="H458" s="29" t="s">
        <v>1148</v>
      </c>
    </row>
    <row r="459" spans="1:8">
      <c r="A459" s="30">
        <v>44835</v>
      </c>
      <c r="B459" s="31">
        <f t="shared" si="271"/>
        <v>297524710.72499931</v>
      </c>
      <c r="C459" s="32">
        <v>-1185321.82</v>
      </c>
      <c r="D459" s="32">
        <v>8373690.8200000003</v>
      </c>
      <c r="E459" s="32">
        <v>8401462.9900000002</v>
      </c>
      <c r="F459" s="32">
        <v>-9726804.3499999996</v>
      </c>
      <c r="G459" s="39">
        <f t="shared" si="273"/>
        <v>303387738.36499929</v>
      </c>
      <c r="H459" s="29" t="s">
        <v>1156</v>
      </c>
    </row>
    <row r="460" spans="1:8">
      <c r="A460" s="30">
        <v>44836</v>
      </c>
      <c r="B460" s="31">
        <f t="shared" si="271"/>
        <v>303387738.36499929</v>
      </c>
      <c r="C460" s="32">
        <v>0</v>
      </c>
      <c r="D460" s="32">
        <v>0</v>
      </c>
      <c r="E460" s="32">
        <v>0</v>
      </c>
      <c r="F460" s="32">
        <v>0</v>
      </c>
      <c r="G460" s="39">
        <f t="shared" si="273"/>
        <v>303387738.36499929</v>
      </c>
    </row>
    <row r="461" spans="1:8">
      <c r="A461" s="30">
        <v>44837</v>
      </c>
      <c r="B461" s="31">
        <f t="shared" si="271"/>
        <v>303387738.36499929</v>
      </c>
      <c r="C461" s="32">
        <v>0</v>
      </c>
      <c r="D461" s="32">
        <v>0</v>
      </c>
      <c r="E461" s="32">
        <v>0</v>
      </c>
      <c r="F461" s="32">
        <v>0</v>
      </c>
      <c r="G461" s="39">
        <f t="shared" si="273"/>
        <v>303387738.36499929</v>
      </c>
    </row>
    <row r="462" spans="1:8">
      <c r="A462" s="30">
        <v>44838</v>
      </c>
      <c r="B462" s="31">
        <f t="shared" si="271"/>
        <v>303387738.36499929</v>
      </c>
      <c r="C462" s="32">
        <v>-1707776.1</v>
      </c>
      <c r="D462" s="32">
        <v>19106270.449999999</v>
      </c>
      <c r="E462" s="32">
        <v>138746.45000000001</v>
      </c>
      <c r="F462" s="32">
        <v>-11562865.57</v>
      </c>
      <c r="G462" s="39">
        <f t="shared" si="273"/>
        <v>309362113.59499925</v>
      </c>
      <c r="H462" s="29" t="s">
        <v>1165</v>
      </c>
    </row>
    <row r="463" spans="1:8">
      <c r="A463" s="30">
        <v>44839</v>
      </c>
      <c r="B463" s="31">
        <f>G462</f>
        <v>309362113.59499925</v>
      </c>
      <c r="C463" s="32">
        <v>-5002475.6100000003</v>
      </c>
      <c r="D463" s="32">
        <v>636892.75</v>
      </c>
      <c r="E463" s="32">
        <v>33231926.300000001</v>
      </c>
      <c r="F463" s="32">
        <v>-2081045.77</v>
      </c>
      <c r="G463" s="39">
        <f t="shared" si="273"/>
        <v>336147411.26499927</v>
      </c>
      <c r="H463" s="29" t="s">
        <v>1172</v>
      </c>
    </row>
    <row r="464" spans="1:8">
      <c r="A464" s="30">
        <v>44840</v>
      </c>
      <c r="B464" s="31">
        <f>G463</f>
        <v>336147411.26499927</v>
      </c>
      <c r="C464" s="32">
        <v>-1618918.92</v>
      </c>
      <c r="D464" s="32">
        <v>1056427</v>
      </c>
      <c r="E464" s="32">
        <v>4787059.34</v>
      </c>
      <c r="F464" s="32">
        <v>-35989323.859999999</v>
      </c>
      <c r="G464" s="39">
        <f t="shared" si="273"/>
        <v>304382654.82499921</v>
      </c>
      <c r="H464" s="29" t="s">
        <v>1181</v>
      </c>
    </row>
    <row r="465" spans="1:8">
      <c r="A465" s="30">
        <v>44841</v>
      </c>
      <c r="B465" s="31">
        <f>G464</f>
        <v>304382654.82499921</v>
      </c>
      <c r="C465" s="32">
        <v>-1518519.98</v>
      </c>
      <c r="D465" s="32">
        <v>4840969.42</v>
      </c>
      <c r="E465" s="32">
        <v>97872.15</v>
      </c>
      <c r="F465" s="32">
        <v>-8442832.6600000001</v>
      </c>
      <c r="G465" s="39">
        <f t="shared" si="273"/>
        <v>299360143.75499916</v>
      </c>
      <c r="H465" s="29" t="s">
        <v>1188</v>
      </c>
    </row>
    <row r="466" spans="1:8">
      <c r="A466" s="30">
        <v>44842</v>
      </c>
      <c r="B466" s="31">
        <f>G465</f>
        <v>299360143.75499916</v>
      </c>
      <c r="C466" s="32">
        <v>-14621861.130000001</v>
      </c>
      <c r="D466" s="32">
        <v>1630615.95</v>
      </c>
      <c r="E466" s="32">
        <v>0</v>
      </c>
      <c r="F466" s="32">
        <v>-818484.77</v>
      </c>
      <c r="G466" s="39">
        <f t="shared" si="273"/>
        <v>285550413.80499917</v>
      </c>
      <c r="H466" s="29" t="s">
        <v>1193</v>
      </c>
    </row>
    <row r="467" spans="1:8">
      <c r="A467" s="30">
        <v>44843</v>
      </c>
      <c r="B467" s="31">
        <f t="shared" ref="B467:B471" si="274">G466</f>
        <v>285550413.80499917</v>
      </c>
      <c r="C467" s="32">
        <v>0</v>
      </c>
      <c r="D467" s="32">
        <v>0</v>
      </c>
      <c r="E467" s="32">
        <v>0</v>
      </c>
      <c r="F467" s="32">
        <v>0</v>
      </c>
      <c r="G467" s="39">
        <f t="shared" si="273"/>
        <v>285550413.80499917</v>
      </c>
    </row>
    <row r="468" spans="1:8">
      <c r="A468" s="30">
        <v>44844</v>
      </c>
      <c r="B468" s="31">
        <f t="shared" si="274"/>
        <v>285550413.80499917</v>
      </c>
      <c r="C468" s="32">
        <v>0</v>
      </c>
      <c r="D468" s="32">
        <v>0</v>
      </c>
      <c r="E468" s="32">
        <v>0</v>
      </c>
      <c r="F468" s="32">
        <v>0</v>
      </c>
      <c r="G468" s="39">
        <f t="shared" si="273"/>
        <v>285550413.80499917</v>
      </c>
    </row>
    <row r="469" spans="1:8">
      <c r="A469" s="30">
        <v>44845</v>
      </c>
      <c r="B469" s="31">
        <f t="shared" si="274"/>
        <v>285550413.80499917</v>
      </c>
      <c r="C469" s="32">
        <v>-35265.9</v>
      </c>
      <c r="D469" s="32">
        <v>0</v>
      </c>
      <c r="E469" s="32">
        <v>0</v>
      </c>
      <c r="F469" s="32">
        <v>0</v>
      </c>
      <c r="G469" s="39">
        <f t="shared" si="273"/>
        <v>285515147.9049992</v>
      </c>
    </row>
    <row r="470" spans="1:8">
      <c r="A470" s="30">
        <v>44846</v>
      </c>
      <c r="B470" s="31">
        <f t="shared" si="274"/>
        <v>285515147.9049992</v>
      </c>
      <c r="C470" s="32">
        <v>-1456052.5</v>
      </c>
      <c r="D470" s="32">
        <v>2546178.1800000002</v>
      </c>
      <c r="E470" s="32">
        <v>243864.26</v>
      </c>
      <c r="F470" s="32">
        <v>-1188089.26</v>
      </c>
      <c r="G470" s="39">
        <f t="shared" si="273"/>
        <v>285661048.5849992</v>
      </c>
      <c r="H470" s="29" t="s">
        <v>1207</v>
      </c>
    </row>
    <row r="471" spans="1:8">
      <c r="A471" s="30">
        <v>44847</v>
      </c>
      <c r="B471" s="31">
        <f t="shared" si="274"/>
        <v>285661048.5849992</v>
      </c>
      <c r="C471" s="32">
        <v>-1931224.88</v>
      </c>
      <c r="D471" s="32">
        <v>817473.92</v>
      </c>
      <c r="E471" s="32">
        <v>464631.63</v>
      </c>
      <c r="F471" s="32">
        <v>-70949782.790000007</v>
      </c>
      <c r="G471" s="39">
        <f t="shared" si="273"/>
        <v>214062146.4649992</v>
      </c>
      <c r="H471" s="29" t="s">
        <v>1210</v>
      </c>
    </row>
    <row r="472" spans="1:8">
      <c r="A472" s="30">
        <v>44848</v>
      </c>
      <c r="B472" s="31">
        <f>G471</f>
        <v>214062146.4649992</v>
      </c>
      <c r="C472" s="32">
        <v>-1087031.92</v>
      </c>
      <c r="D472" s="32">
        <v>1499189.2</v>
      </c>
      <c r="E472" s="32">
        <v>18055712.010000002</v>
      </c>
      <c r="F472" s="32">
        <v>-1697561.64</v>
      </c>
      <c r="G472" s="39">
        <f t="shared" si="273"/>
        <v>230832454.1149992</v>
      </c>
      <c r="H472" s="29" t="s">
        <v>1215</v>
      </c>
    </row>
    <row r="473" spans="1:8">
      <c r="A473" s="30">
        <v>44849</v>
      </c>
      <c r="B473" s="31">
        <f>G472</f>
        <v>230832454.1149992</v>
      </c>
      <c r="C473" s="32">
        <v>-1892739.65</v>
      </c>
      <c r="D473" s="32">
        <v>520039.79</v>
      </c>
      <c r="E473" s="32">
        <v>252.47</v>
      </c>
      <c r="F473" s="32">
        <v>-47615674.07</v>
      </c>
      <c r="G473" s="39">
        <f t="shared" si="273"/>
        <v>181844332.6549992</v>
      </c>
      <c r="H473" s="29" t="s">
        <v>1226</v>
      </c>
    </row>
    <row r="474" spans="1:8">
      <c r="A474" s="30">
        <v>44850</v>
      </c>
      <c r="B474" s="31">
        <f t="shared" ref="B474:B527" si="275">G473</f>
        <v>181844332.6549992</v>
      </c>
      <c r="C474" s="32">
        <v>0</v>
      </c>
      <c r="D474" s="32">
        <v>0</v>
      </c>
      <c r="E474" s="32">
        <v>0</v>
      </c>
      <c r="F474" s="32">
        <v>0</v>
      </c>
      <c r="G474" s="39">
        <f t="shared" si="273"/>
        <v>181844332.6549992</v>
      </c>
    </row>
    <row r="475" spans="1:8">
      <c r="A475" s="30">
        <v>44851</v>
      </c>
      <c r="B475" s="31">
        <f t="shared" si="275"/>
        <v>181844332.6549992</v>
      </c>
      <c r="C475" s="32">
        <v>0</v>
      </c>
      <c r="D475" s="32">
        <v>0</v>
      </c>
      <c r="E475" s="32">
        <v>0</v>
      </c>
      <c r="F475" s="32">
        <v>0</v>
      </c>
      <c r="G475" s="39">
        <f t="shared" si="273"/>
        <v>181844332.6549992</v>
      </c>
    </row>
    <row r="476" spans="1:8">
      <c r="A476" s="30">
        <v>44852</v>
      </c>
      <c r="B476" s="31">
        <f t="shared" si="275"/>
        <v>181844332.6549992</v>
      </c>
      <c r="C476" s="32">
        <v>-888539.48</v>
      </c>
      <c r="D476" s="32">
        <v>2079885.09</v>
      </c>
      <c r="E476" s="32">
        <v>177050.08</v>
      </c>
      <c r="F476" s="32">
        <v>-3022764.52</v>
      </c>
      <c r="G476" s="39">
        <f t="shared" si="273"/>
        <v>180189963.82499921</v>
      </c>
      <c r="H476" s="29" t="s">
        <v>1241</v>
      </c>
    </row>
    <row r="477" spans="1:8">
      <c r="A477" s="30">
        <v>44853</v>
      </c>
      <c r="B477" s="31">
        <f t="shared" si="275"/>
        <v>180189963.82499921</v>
      </c>
      <c r="C477" s="32">
        <v>-3652960.51</v>
      </c>
      <c r="D477" s="32">
        <v>1202667.31</v>
      </c>
      <c r="E477" s="32">
        <v>0</v>
      </c>
      <c r="F477" s="32">
        <v>0</v>
      </c>
      <c r="G477" s="39">
        <f t="shared" si="273"/>
        <v>177739670.62499923</v>
      </c>
      <c r="H477" s="29" t="s">
        <v>1245</v>
      </c>
    </row>
    <row r="478" spans="1:8">
      <c r="A478" s="30">
        <v>44854</v>
      </c>
      <c r="B478" s="31">
        <f t="shared" si="275"/>
        <v>177739670.62499923</v>
      </c>
      <c r="C478" s="32">
        <v>-4097385.93</v>
      </c>
      <c r="D478" s="32">
        <v>1146157.3799999999</v>
      </c>
      <c r="E478" s="32">
        <v>0</v>
      </c>
      <c r="F478" s="32">
        <v>0</v>
      </c>
      <c r="G478" s="39">
        <f t="shared" si="273"/>
        <v>174788442.07499921</v>
      </c>
      <c r="H478" s="29" t="s">
        <v>1248</v>
      </c>
    </row>
    <row r="479" spans="1:8">
      <c r="A479" s="30">
        <v>44855</v>
      </c>
      <c r="B479" s="31">
        <f t="shared" si="275"/>
        <v>174788442.07499921</v>
      </c>
      <c r="C479" s="32">
        <v>-2213579.08</v>
      </c>
      <c r="D479" s="32">
        <v>10457091</v>
      </c>
      <c r="E479" s="32">
        <v>1603356.43</v>
      </c>
      <c r="F479" s="32">
        <v>-120978.15</v>
      </c>
      <c r="G479" s="39">
        <f t="shared" si="273"/>
        <v>184514332.2749992</v>
      </c>
      <c r="H479" s="29" t="s">
        <v>1250</v>
      </c>
    </row>
    <row r="480" spans="1:8">
      <c r="A480" s="30">
        <v>44856</v>
      </c>
      <c r="B480" s="31">
        <f t="shared" si="275"/>
        <v>184514332.2749992</v>
      </c>
      <c r="C480" s="32">
        <v>-3336381.82</v>
      </c>
      <c r="D480" s="32">
        <v>969398.64</v>
      </c>
      <c r="E480" s="32">
        <v>11805611.9</v>
      </c>
      <c r="F480" s="32">
        <v>0</v>
      </c>
      <c r="G480" s="39">
        <f t="shared" si="273"/>
        <v>193952960.9949992</v>
      </c>
      <c r="H480" s="29" t="s">
        <v>1255</v>
      </c>
    </row>
    <row r="481" spans="1:8">
      <c r="A481" s="30">
        <v>44857</v>
      </c>
      <c r="B481" s="31">
        <f t="shared" si="275"/>
        <v>193952960.9949992</v>
      </c>
      <c r="C481" s="32">
        <v>0</v>
      </c>
      <c r="D481" s="32">
        <v>0</v>
      </c>
      <c r="E481" s="32">
        <v>0</v>
      </c>
      <c r="F481" s="32">
        <v>0</v>
      </c>
      <c r="G481" s="39">
        <f t="shared" si="273"/>
        <v>193952960.9949992</v>
      </c>
    </row>
    <row r="482" spans="1:8">
      <c r="A482" s="30">
        <v>44858</v>
      </c>
      <c r="B482" s="31">
        <f t="shared" si="275"/>
        <v>193952960.9949992</v>
      </c>
      <c r="C482" s="32">
        <v>0</v>
      </c>
      <c r="D482" s="32">
        <v>0</v>
      </c>
      <c r="E482" s="32">
        <v>0</v>
      </c>
      <c r="F482" s="32">
        <v>0</v>
      </c>
      <c r="G482" s="39">
        <f t="shared" si="273"/>
        <v>193952960.9949992</v>
      </c>
    </row>
    <row r="483" spans="1:8">
      <c r="A483" s="30">
        <v>44859</v>
      </c>
      <c r="B483" s="31">
        <f t="shared" si="275"/>
        <v>193952960.9949992</v>
      </c>
      <c r="C483" s="32">
        <v>-1803882.6</v>
      </c>
      <c r="D483" s="32">
        <v>1221551.48</v>
      </c>
      <c r="E483" s="32">
        <v>90</v>
      </c>
      <c r="F483" s="32">
        <v>-971039.89</v>
      </c>
      <c r="G483" s="39">
        <f t="shared" si="273"/>
        <v>192399679.98499921</v>
      </c>
      <c r="H483" s="29" t="s">
        <v>1260</v>
      </c>
    </row>
    <row r="484" spans="1:8">
      <c r="A484" s="30">
        <v>44860</v>
      </c>
      <c r="B484" s="31">
        <f t="shared" si="275"/>
        <v>192399679.98499921</v>
      </c>
      <c r="C484" s="32">
        <v>-890946.54</v>
      </c>
      <c r="D484" s="32">
        <v>8368667.2699999996</v>
      </c>
      <c r="E484" s="32">
        <v>14371003.5</v>
      </c>
      <c r="F484" s="32">
        <v>-844939.11</v>
      </c>
      <c r="G484" s="39">
        <f t="shared" si="273"/>
        <v>213403465.10499921</v>
      </c>
      <c r="H484" s="29" t="s">
        <v>1264</v>
      </c>
    </row>
    <row r="485" spans="1:8">
      <c r="A485" s="30">
        <v>44861</v>
      </c>
      <c r="B485" s="31">
        <f t="shared" si="275"/>
        <v>213403465.10499921</v>
      </c>
      <c r="C485" s="32">
        <v>-3830815.69</v>
      </c>
      <c r="D485" s="32">
        <v>1573264.44</v>
      </c>
      <c r="E485" s="32">
        <v>4892073.8</v>
      </c>
      <c r="F485" s="32">
        <v>-2210433.98</v>
      </c>
      <c r="G485" s="39">
        <f t="shared" si="273"/>
        <v>213827553.67499924</v>
      </c>
      <c r="H485" s="29" t="s">
        <v>1273</v>
      </c>
    </row>
    <row r="486" spans="1:8">
      <c r="A486" s="30">
        <v>44862</v>
      </c>
      <c r="B486" s="31">
        <f t="shared" si="275"/>
        <v>213827553.67499924</v>
      </c>
      <c r="C486" s="32">
        <v>-2545305.73</v>
      </c>
      <c r="D486" s="32">
        <v>2567072.11</v>
      </c>
      <c r="E486" s="32">
        <v>445716.52</v>
      </c>
      <c r="F486" s="32">
        <v>-68377366.709999993</v>
      </c>
      <c r="G486" s="39">
        <f t="shared" si="273"/>
        <v>145917669.86499929</v>
      </c>
      <c r="H486" s="29" t="s">
        <v>1279</v>
      </c>
    </row>
    <row r="487" spans="1:8">
      <c r="A487" s="30">
        <v>44863</v>
      </c>
      <c r="B487" s="31">
        <f t="shared" si="275"/>
        <v>145917669.86499929</v>
      </c>
      <c r="C487" s="32">
        <v>-4929028.32</v>
      </c>
      <c r="D487" s="32">
        <v>1460010.46</v>
      </c>
      <c r="E487" s="32">
        <v>21272535.859999999</v>
      </c>
      <c r="F487" s="32">
        <v>-811801.29</v>
      </c>
      <c r="G487" s="39">
        <f t="shared" si="273"/>
        <v>162909386.5749993</v>
      </c>
      <c r="H487" s="29" t="s">
        <v>1285</v>
      </c>
    </row>
    <row r="488" spans="1:8">
      <c r="A488" s="30">
        <v>44864</v>
      </c>
      <c r="B488" s="31">
        <f t="shared" si="275"/>
        <v>162909386.5749993</v>
      </c>
      <c r="C488" s="32">
        <v>0</v>
      </c>
      <c r="D488" s="32">
        <v>0</v>
      </c>
      <c r="E488" s="139">
        <v>0</v>
      </c>
      <c r="F488" s="32">
        <v>0</v>
      </c>
      <c r="G488" s="39">
        <f t="shared" si="273"/>
        <v>162909386.5749993</v>
      </c>
    </row>
    <row r="489" spans="1:8">
      <c r="A489" s="30">
        <v>44865</v>
      </c>
      <c r="B489" s="31">
        <f t="shared" si="275"/>
        <v>162909386.5749993</v>
      </c>
      <c r="C489" s="32">
        <v>0</v>
      </c>
      <c r="D489" s="32">
        <v>0</v>
      </c>
      <c r="E489" s="32">
        <v>0</v>
      </c>
      <c r="F489" s="32">
        <v>0</v>
      </c>
      <c r="G489" s="39">
        <f t="shared" si="273"/>
        <v>162909386.5749993</v>
      </c>
    </row>
    <row r="490" spans="1:8">
      <c r="A490" s="30">
        <v>44866</v>
      </c>
      <c r="B490" s="31">
        <f t="shared" si="275"/>
        <v>162909386.5749993</v>
      </c>
      <c r="C490" s="32">
        <v>-534922.92000000004</v>
      </c>
      <c r="D490" s="32">
        <v>10268923.720000001</v>
      </c>
      <c r="E490" s="32">
        <v>26743672.07</v>
      </c>
      <c r="F490" s="32">
        <v>-5746287.2000000002</v>
      </c>
      <c r="G490" s="39">
        <f t="shared" si="273"/>
        <v>193640772.24499932</v>
      </c>
      <c r="H490" s="29" t="s">
        <v>1299</v>
      </c>
    </row>
    <row r="491" spans="1:8">
      <c r="A491" s="30">
        <v>44867</v>
      </c>
      <c r="B491" s="31">
        <f t="shared" si="275"/>
        <v>193640772.24499932</v>
      </c>
      <c r="C491" s="32">
        <v>-2379406.2999999998</v>
      </c>
      <c r="D491" s="32">
        <v>12134732.220000001</v>
      </c>
      <c r="E491" s="32">
        <v>4270040.54</v>
      </c>
      <c r="F491" s="32">
        <v>-252822.93</v>
      </c>
      <c r="G491" s="39">
        <f t="shared" si="273"/>
        <v>207413315.77499929</v>
      </c>
      <c r="H491" s="29" t="s">
        <v>1317</v>
      </c>
    </row>
    <row r="492" spans="1:8">
      <c r="A492" s="30">
        <v>44868</v>
      </c>
      <c r="B492" s="31">
        <f t="shared" si="275"/>
        <v>207413315.77499929</v>
      </c>
      <c r="C492" s="32">
        <v>-3551345.2</v>
      </c>
      <c r="D492" s="32">
        <v>4272875.2699999996</v>
      </c>
      <c r="E492" s="32">
        <v>108872965.84999999</v>
      </c>
      <c r="F492" s="32">
        <v>-40406422.689999998</v>
      </c>
      <c r="G492" s="39">
        <f t="shared" si="273"/>
        <v>276601389.00499934</v>
      </c>
      <c r="H492" s="29" t="s">
        <v>1325</v>
      </c>
    </row>
    <row r="493" spans="1:8">
      <c r="A493" s="30">
        <v>44869</v>
      </c>
      <c r="B493" s="31">
        <f t="shared" si="275"/>
        <v>276601389.00499934</v>
      </c>
      <c r="C493" s="32">
        <v>-1190477.8799999999</v>
      </c>
      <c r="D493" s="32">
        <v>430660.98</v>
      </c>
      <c r="E493" s="32">
        <v>1530511.43</v>
      </c>
      <c r="F493" s="32">
        <v>-541308.6</v>
      </c>
      <c r="G493" s="39">
        <f t="shared" si="273"/>
        <v>276830774.93499935</v>
      </c>
    </row>
    <row r="494" spans="1:8">
      <c r="A494" s="30">
        <v>44870</v>
      </c>
      <c r="B494" s="31">
        <f t="shared" si="275"/>
        <v>276830774.93499935</v>
      </c>
      <c r="C494" s="32">
        <v>-10888253.26</v>
      </c>
      <c r="D494" s="32">
        <v>537148.63</v>
      </c>
      <c r="E494" s="32">
        <v>0</v>
      </c>
      <c r="F494" s="32">
        <v>-526314.62</v>
      </c>
      <c r="G494" s="39">
        <f t="shared" si="273"/>
        <v>265953355.68499935</v>
      </c>
      <c r="H494" s="29" t="s">
        <v>1354</v>
      </c>
    </row>
    <row r="495" spans="1:8">
      <c r="A495" s="30">
        <v>44871</v>
      </c>
      <c r="B495" s="31">
        <f t="shared" si="275"/>
        <v>265953355.68499935</v>
      </c>
      <c r="C495" s="32">
        <v>0</v>
      </c>
      <c r="D495" s="32">
        <v>0</v>
      </c>
      <c r="E495" s="32">
        <v>0</v>
      </c>
      <c r="F495" s="32">
        <v>0</v>
      </c>
      <c r="G495" s="39">
        <f t="shared" si="273"/>
        <v>265953355.68499935</v>
      </c>
    </row>
    <row r="496" spans="1:8">
      <c r="A496" s="30">
        <v>44872</v>
      </c>
      <c r="B496" s="31">
        <f t="shared" si="275"/>
        <v>265953355.68499935</v>
      </c>
      <c r="C496" s="32">
        <v>0</v>
      </c>
      <c r="D496" s="32">
        <v>0</v>
      </c>
      <c r="E496" s="32">
        <v>0</v>
      </c>
      <c r="F496" s="32">
        <v>0</v>
      </c>
      <c r="G496" s="39">
        <f t="shared" si="273"/>
        <v>265953355.68499935</v>
      </c>
    </row>
    <row r="497" spans="1:8">
      <c r="A497" s="30">
        <v>44873</v>
      </c>
      <c r="B497" s="31">
        <f t="shared" si="275"/>
        <v>265953355.68499935</v>
      </c>
      <c r="C497" s="32">
        <v>-902514.7699999999</v>
      </c>
      <c r="D497" s="32">
        <v>2321644.2199999997</v>
      </c>
      <c r="E497" s="32">
        <v>0</v>
      </c>
      <c r="F497" s="32">
        <v>-1214577.0499999998</v>
      </c>
      <c r="G497" s="39">
        <f t="shared" si="273"/>
        <v>266157908.08499932</v>
      </c>
    </row>
    <row r="498" spans="1:8">
      <c r="A498" s="30">
        <v>44874</v>
      </c>
      <c r="B498" s="31">
        <f t="shared" si="275"/>
        <v>266157908.08499932</v>
      </c>
      <c r="C498" s="32">
        <v>-1974881.2800000003</v>
      </c>
      <c r="D498" s="32">
        <v>648194.27</v>
      </c>
      <c r="E498" s="32">
        <v>101637.93</v>
      </c>
      <c r="F498" s="32">
        <v>-2202773.56</v>
      </c>
      <c r="G498" s="39">
        <f t="shared" si="273"/>
        <v>262730085.44499934</v>
      </c>
      <c r="H498" s="29" t="s">
        <v>1361</v>
      </c>
    </row>
    <row r="499" spans="1:8">
      <c r="A499" s="30">
        <v>44875</v>
      </c>
      <c r="B499" s="31">
        <f t="shared" si="275"/>
        <v>262730085.44499934</v>
      </c>
      <c r="C499" s="32">
        <v>-2314256.4300000002</v>
      </c>
      <c r="D499" s="32">
        <v>6401023.3799999999</v>
      </c>
      <c r="E499" s="32">
        <v>191754.81</v>
      </c>
      <c r="F499" s="32">
        <v>-1229732.07</v>
      </c>
      <c r="G499" s="39">
        <f t="shared" si="273"/>
        <v>265778875.13499933</v>
      </c>
      <c r="H499" s="29" t="s">
        <v>1364</v>
      </c>
    </row>
    <row r="500" spans="1:8">
      <c r="A500" s="30">
        <v>44876</v>
      </c>
      <c r="B500" s="31">
        <f t="shared" si="275"/>
        <v>265778875.13499933</v>
      </c>
      <c r="C500" s="32">
        <v>-2886413.19</v>
      </c>
      <c r="D500" s="32">
        <v>7126073.6299999999</v>
      </c>
      <c r="E500" s="32">
        <v>1702290.64</v>
      </c>
      <c r="F500" s="32">
        <v>-70191676.040000007</v>
      </c>
      <c r="G500" s="39">
        <f t="shared" si="273"/>
        <v>201529150.1749993</v>
      </c>
      <c r="H500" s="29" t="s">
        <v>1367</v>
      </c>
    </row>
    <row r="501" spans="1:8">
      <c r="A501" s="30">
        <v>44877</v>
      </c>
      <c r="B501" s="31">
        <f t="shared" si="275"/>
        <v>201529150.1749993</v>
      </c>
      <c r="C501" s="32">
        <v>-74157.789999999994</v>
      </c>
      <c r="D501" s="32">
        <v>0</v>
      </c>
      <c r="E501" s="32">
        <v>0</v>
      </c>
      <c r="F501" s="32">
        <v>0</v>
      </c>
      <c r="G501" s="39">
        <f t="shared" si="273"/>
        <v>201454992.38499931</v>
      </c>
    </row>
    <row r="502" spans="1:8">
      <c r="A502" s="30">
        <v>44878</v>
      </c>
      <c r="B502" s="31">
        <f t="shared" si="275"/>
        <v>201454992.38499931</v>
      </c>
      <c r="C502" s="32">
        <v>0</v>
      </c>
      <c r="D502" s="32">
        <v>0</v>
      </c>
      <c r="E502" s="32">
        <v>0</v>
      </c>
      <c r="F502" s="32">
        <v>0</v>
      </c>
      <c r="G502" s="39">
        <f t="shared" si="273"/>
        <v>201454992.38499931</v>
      </c>
    </row>
    <row r="503" spans="1:8">
      <c r="A503" s="30">
        <v>44879</v>
      </c>
      <c r="B503" s="31">
        <f t="shared" si="275"/>
        <v>201454992.38499931</v>
      </c>
      <c r="C503" s="32">
        <v>0</v>
      </c>
      <c r="D503" s="32">
        <v>0</v>
      </c>
      <c r="E503" s="32">
        <v>0</v>
      </c>
      <c r="F503" s="32">
        <v>0</v>
      </c>
      <c r="G503" s="39">
        <f t="shared" si="273"/>
        <v>201454992.38499931</v>
      </c>
    </row>
    <row r="504" spans="1:8">
      <c r="A504" s="30">
        <v>44880</v>
      </c>
      <c r="B504" s="31">
        <f t="shared" si="275"/>
        <v>201454992.38499931</v>
      </c>
      <c r="C504" s="32">
        <v>-1875655.99</v>
      </c>
      <c r="D504" s="32">
        <v>264000.48</v>
      </c>
      <c r="E504" s="32">
        <v>908533.01</v>
      </c>
      <c r="F504" s="32">
        <v>-639864.65</v>
      </c>
      <c r="G504" s="39">
        <f t="shared" si="273"/>
        <v>200112005.23499927</v>
      </c>
    </row>
    <row r="505" spans="1:8">
      <c r="A505" s="30">
        <v>44881</v>
      </c>
      <c r="B505" s="31">
        <f t="shared" si="275"/>
        <v>200112005.23499927</v>
      </c>
      <c r="C505" s="32">
        <v>-1308757.28</v>
      </c>
      <c r="D505" s="32">
        <v>1847924.88</v>
      </c>
      <c r="E505" s="32">
        <v>817825.03</v>
      </c>
      <c r="F505" s="32">
        <v>-11003927.789999999</v>
      </c>
      <c r="G505" s="39">
        <f t="shared" si="273"/>
        <v>190465070.07499927</v>
      </c>
      <c r="H505" s="29" t="s">
        <v>1378</v>
      </c>
    </row>
    <row r="506" spans="1:8">
      <c r="A506" s="30">
        <v>44882</v>
      </c>
      <c r="B506" s="31">
        <f t="shared" si="275"/>
        <v>190465070.07499927</v>
      </c>
      <c r="C506" s="32">
        <v>-3838399.26</v>
      </c>
      <c r="D506" s="32">
        <v>2710557.32</v>
      </c>
      <c r="E506" s="32">
        <v>1388850.5</v>
      </c>
      <c r="F506" s="32">
        <v>-987640.52</v>
      </c>
      <c r="G506" s="39">
        <f t="shared" si="273"/>
        <v>189738438.11499926</v>
      </c>
      <c r="H506" s="29" t="s">
        <v>1384</v>
      </c>
    </row>
    <row r="507" spans="1:8">
      <c r="A507" s="30">
        <v>44883</v>
      </c>
      <c r="B507" s="31">
        <f t="shared" si="275"/>
        <v>189738438.11499926</v>
      </c>
      <c r="C507" s="32">
        <v>-380226.91</v>
      </c>
      <c r="D507" s="32">
        <v>1316492.8</v>
      </c>
      <c r="E507" s="32">
        <v>432216.62</v>
      </c>
      <c r="F507" s="32">
        <v>-2117346.67</v>
      </c>
      <c r="G507" s="39">
        <f>SUM(B507:F507)</f>
        <v>188989573.9549993</v>
      </c>
      <c r="H507" s="29" t="s">
        <v>1388</v>
      </c>
    </row>
    <row r="508" spans="1:8">
      <c r="A508" s="30">
        <v>44884</v>
      </c>
      <c r="B508" s="31">
        <f t="shared" si="275"/>
        <v>188989573.9549993</v>
      </c>
      <c r="C508" s="43">
        <v>-3254955.51</v>
      </c>
      <c r="D508" s="43">
        <v>896107.49</v>
      </c>
      <c r="E508" s="43">
        <v>0</v>
      </c>
      <c r="F508" s="43">
        <v>0</v>
      </c>
      <c r="G508" s="39">
        <f t="shared" ref="G508:G510" si="276">SUM(B508:F508)</f>
        <v>186630725.93499932</v>
      </c>
    </row>
    <row r="509" spans="1:8">
      <c r="A509" s="30">
        <v>44885</v>
      </c>
      <c r="B509" s="31">
        <f t="shared" si="275"/>
        <v>186630725.93499932</v>
      </c>
      <c r="C509" s="32">
        <v>0</v>
      </c>
      <c r="D509" s="32">
        <v>0</v>
      </c>
      <c r="E509" s="32">
        <v>0</v>
      </c>
      <c r="F509" s="32">
        <v>0</v>
      </c>
      <c r="G509" s="39">
        <f t="shared" si="276"/>
        <v>186630725.93499932</v>
      </c>
    </row>
    <row r="510" spans="1:8">
      <c r="A510" s="30">
        <v>44886</v>
      </c>
      <c r="B510" s="31">
        <f t="shared" si="275"/>
        <v>186630725.93499932</v>
      </c>
      <c r="C510" s="32">
        <v>0</v>
      </c>
      <c r="D510" s="32">
        <v>0</v>
      </c>
      <c r="E510" s="32">
        <v>0</v>
      </c>
      <c r="F510" s="32">
        <v>0</v>
      </c>
      <c r="G510" s="39">
        <f t="shared" si="276"/>
        <v>186630725.93499932</v>
      </c>
    </row>
    <row r="511" spans="1:8">
      <c r="A511" s="30">
        <v>44887</v>
      </c>
      <c r="B511" s="31">
        <f t="shared" si="275"/>
        <v>186630725.93499932</v>
      </c>
      <c r="C511" s="32">
        <v>-2052816.4500000002</v>
      </c>
      <c r="D511" s="32">
        <v>8259652.4300000006</v>
      </c>
      <c r="E511" s="32">
        <v>50897466.350000001</v>
      </c>
      <c r="F511" s="32">
        <v>-10504189.689999999</v>
      </c>
      <c r="G511" s="39">
        <f t="shared" ref="G511:G524" si="277">SUM(B511:F511)</f>
        <v>233230838.57499933</v>
      </c>
      <c r="H511" s="29" t="s">
        <v>1392</v>
      </c>
    </row>
    <row r="512" spans="1:8">
      <c r="A512" s="30">
        <v>44888</v>
      </c>
      <c r="B512" s="31">
        <f t="shared" si="275"/>
        <v>233230838.57499933</v>
      </c>
      <c r="C512" s="32">
        <v>-4596790.41</v>
      </c>
      <c r="D512" s="32">
        <v>608508.88</v>
      </c>
      <c r="E512" s="32">
        <v>1159464.78</v>
      </c>
      <c r="F512" s="32">
        <v>-922629.31</v>
      </c>
      <c r="G512" s="39">
        <f t="shared" si="277"/>
        <v>229479392.51499933</v>
      </c>
      <c r="H512" s="29" t="s">
        <v>1409</v>
      </c>
    </row>
    <row r="513" spans="1:8">
      <c r="A513" s="30">
        <v>44889</v>
      </c>
      <c r="B513" s="31">
        <f t="shared" si="275"/>
        <v>229479392.51499933</v>
      </c>
      <c r="C513" s="32">
        <v>-3654473.13</v>
      </c>
      <c r="D513" s="32">
        <v>9030415.8300000001</v>
      </c>
      <c r="E513" s="32">
        <v>34608.6</v>
      </c>
      <c r="F513" s="32">
        <v>-69079849.790000007</v>
      </c>
      <c r="G513" s="39">
        <f t="shared" si="277"/>
        <v>165810094.02499932</v>
      </c>
      <c r="H513" s="29" t="s">
        <v>1412</v>
      </c>
    </row>
    <row r="514" spans="1:8">
      <c r="A514" s="30">
        <v>44890</v>
      </c>
      <c r="B514" s="31">
        <f t="shared" si="275"/>
        <v>165810094.02499932</v>
      </c>
      <c r="C514" s="32">
        <v>-43599.66</v>
      </c>
      <c r="D514" s="32">
        <v>0</v>
      </c>
      <c r="E514" s="32">
        <v>0</v>
      </c>
      <c r="F514" s="32">
        <v>0</v>
      </c>
      <c r="G514" s="39">
        <f t="shared" si="277"/>
        <v>165766494.36499932</v>
      </c>
    </row>
    <row r="515" spans="1:8">
      <c r="A515" s="30">
        <v>44891</v>
      </c>
      <c r="B515" s="31">
        <f t="shared" si="275"/>
        <v>165766494.36499932</v>
      </c>
      <c r="C515" s="32">
        <v>0</v>
      </c>
      <c r="D515" s="32">
        <v>0</v>
      </c>
      <c r="E515" s="32">
        <v>0</v>
      </c>
      <c r="F515" s="32">
        <v>0</v>
      </c>
      <c r="G515" s="39">
        <f t="shared" si="277"/>
        <v>165766494.36499932</v>
      </c>
    </row>
    <row r="516" spans="1:8">
      <c r="A516" s="30">
        <v>44892</v>
      </c>
      <c r="B516" s="31">
        <f t="shared" si="275"/>
        <v>165766494.36499932</v>
      </c>
      <c r="C516" s="32">
        <v>0</v>
      </c>
      <c r="D516" s="32">
        <v>0</v>
      </c>
      <c r="E516" s="32">
        <v>0</v>
      </c>
      <c r="F516" s="32">
        <v>0</v>
      </c>
      <c r="G516" s="39">
        <f t="shared" si="277"/>
        <v>165766494.36499932</v>
      </c>
    </row>
    <row r="517" spans="1:8">
      <c r="A517" s="30">
        <v>44893</v>
      </c>
      <c r="B517" s="31">
        <f t="shared" si="275"/>
        <v>165766494.36499932</v>
      </c>
      <c r="C517" s="32">
        <v>0</v>
      </c>
      <c r="D517" s="32">
        <v>0</v>
      </c>
      <c r="E517" s="32">
        <v>0</v>
      </c>
      <c r="F517" s="32">
        <v>0</v>
      </c>
      <c r="G517" s="39">
        <f t="shared" si="277"/>
        <v>165766494.36499932</v>
      </c>
    </row>
    <row r="518" spans="1:8">
      <c r="A518" s="30">
        <v>44894</v>
      </c>
      <c r="B518" s="31">
        <f t="shared" si="275"/>
        <v>165766494.36499932</v>
      </c>
      <c r="C518" s="32">
        <v>-2882614.74</v>
      </c>
      <c r="D518" s="32">
        <v>2046805.92</v>
      </c>
      <c r="E518" s="32">
        <v>31151697.120000001</v>
      </c>
      <c r="F518" s="32">
        <v>-18715527.77</v>
      </c>
      <c r="G518" s="39">
        <f t="shared" si="277"/>
        <v>177366854.8949993</v>
      </c>
      <c r="H518" s="29" t="s">
        <v>1422</v>
      </c>
    </row>
    <row r="519" spans="1:8">
      <c r="A519" s="30">
        <v>44895</v>
      </c>
      <c r="B519" s="31">
        <f t="shared" si="275"/>
        <v>177366854.8949993</v>
      </c>
      <c r="C519" s="32">
        <v>-1398504.19</v>
      </c>
      <c r="D519" s="32">
        <v>7807677.3499999996</v>
      </c>
      <c r="E519" s="32">
        <v>7326512.1500000004</v>
      </c>
      <c r="F519" s="32">
        <v>-2822981.2</v>
      </c>
      <c r="G519" s="39">
        <f t="shared" si="277"/>
        <v>188279559.00499931</v>
      </c>
      <c r="H519" s="29" t="s">
        <v>1442</v>
      </c>
    </row>
    <row r="520" spans="1:8">
      <c r="A520" s="30">
        <v>44896</v>
      </c>
      <c r="B520" s="31">
        <f t="shared" si="275"/>
        <v>188279559.00499931</v>
      </c>
      <c r="C520" s="32">
        <v>-2793182.78</v>
      </c>
      <c r="D520" s="32">
        <v>3341758.03</v>
      </c>
      <c r="E520" s="140">
        <v>67662.78</v>
      </c>
      <c r="F520" s="140">
        <v>-1049154.2</v>
      </c>
      <c r="G520" s="39">
        <f t="shared" si="277"/>
        <v>187846642.83499932</v>
      </c>
      <c r="H520" s="29" t="s">
        <v>1447</v>
      </c>
    </row>
    <row r="521" spans="1:8">
      <c r="A521" s="30">
        <v>44897</v>
      </c>
      <c r="B521" s="31">
        <f t="shared" si="275"/>
        <v>187846642.83499932</v>
      </c>
      <c r="C521" s="32">
        <v>-1800409.22</v>
      </c>
      <c r="D521" s="32">
        <v>4135330.69</v>
      </c>
      <c r="E521" s="32">
        <v>279493.65999999997</v>
      </c>
      <c r="F521" s="32">
        <v>0</v>
      </c>
      <c r="G521" s="39">
        <f t="shared" si="277"/>
        <v>190461057.96499932</v>
      </c>
      <c r="H521" s="29" t="s">
        <v>1449</v>
      </c>
    </row>
    <row r="522" spans="1:8">
      <c r="A522" s="30">
        <v>44898</v>
      </c>
      <c r="B522" s="31">
        <f t="shared" si="275"/>
        <v>190461057.96499932</v>
      </c>
      <c r="C522" s="32">
        <v>-2855162.63</v>
      </c>
      <c r="D522" s="32">
        <v>99953.76</v>
      </c>
      <c r="E522" s="32">
        <v>3348859.09</v>
      </c>
      <c r="F522" s="32">
        <v>-9988475.9900000002</v>
      </c>
      <c r="G522" s="39">
        <f t="shared" si="277"/>
        <v>181066232.19499931</v>
      </c>
      <c r="H522" s="29" t="s">
        <v>1452</v>
      </c>
    </row>
    <row r="523" spans="1:8">
      <c r="A523" s="30">
        <v>44899</v>
      </c>
      <c r="B523" s="31">
        <f t="shared" si="275"/>
        <v>181066232.19499931</v>
      </c>
      <c r="C523" s="32">
        <v>0</v>
      </c>
      <c r="D523" s="32">
        <v>0</v>
      </c>
      <c r="E523" s="32">
        <v>0</v>
      </c>
      <c r="F523" s="32">
        <v>0</v>
      </c>
      <c r="G523" s="39">
        <f t="shared" si="277"/>
        <v>181066232.19499931</v>
      </c>
    </row>
    <row r="524" spans="1:8">
      <c r="A524" s="30">
        <v>44900</v>
      </c>
      <c r="B524" s="31">
        <f t="shared" si="275"/>
        <v>181066232.19499931</v>
      </c>
      <c r="C524" s="32">
        <v>0</v>
      </c>
      <c r="D524" s="32">
        <v>0</v>
      </c>
      <c r="E524" s="32">
        <v>0</v>
      </c>
      <c r="F524" s="32">
        <v>0</v>
      </c>
      <c r="G524" s="39">
        <f t="shared" si="277"/>
        <v>181066232.19499931</v>
      </c>
    </row>
    <row r="525" spans="1:8">
      <c r="A525" s="30">
        <v>44901</v>
      </c>
      <c r="B525" s="31">
        <f t="shared" si="275"/>
        <v>181066232.19499931</v>
      </c>
      <c r="C525" s="32">
        <v>-4586034.93</v>
      </c>
      <c r="D525" s="32">
        <v>224633.87</v>
      </c>
      <c r="E525" s="32">
        <v>1563514.15</v>
      </c>
      <c r="F525" s="32">
        <v>-57191856.899999999</v>
      </c>
      <c r="G525" s="39">
        <f t="shared" ref="G525:G541" si="278">SUM(B525:F525)</f>
        <v>121076488.38499931</v>
      </c>
      <c r="H525" s="29" t="s">
        <v>1460</v>
      </c>
    </row>
    <row r="526" spans="1:8">
      <c r="A526" s="30">
        <v>44902</v>
      </c>
      <c r="B526" s="31">
        <f t="shared" si="275"/>
        <v>121076488.38499931</v>
      </c>
      <c r="C526" s="32">
        <v>-2317098.86</v>
      </c>
      <c r="D526" s="32">
        <v>1061974.8799999999</v>
      </c>
      <c r="E526" s="32">
        <v>50863635.270000003</v>
      </c>
      <c r="F526" s="32">
        <v>-2483088.54</v>
      </c>
      <c r="G526" s="39">
        <f t="shared" si="278"/>
        <v>168201911.13499931</v>
      </c>
      <c r="H526" s="29" t="s">
        <v>1469</v>
      </c>
    </row>
    <row r="527" spans="1:8">
      <c r="A527" s="30">
        <v>44903</v>
      </c>
      <c r="B527" s="31">
        <f t="shared" si="275"/>
        <v>168201911.13499931</v>
      </c>
      <c r="C527" s="32">
        <v>-976308.95</v>
      </c>
      <c r="D527" s="32">
        <v>770334.44</v>
      </c>
      <c r="E527" s="32">
        <v>2807652.36</v>
      </c>
      <c r="F527" s="32">
        <v>-36380010.659999996</v>
      </c>
      <c r="G527" s="39">
        <f t="shared" si="278"/>
        <v>134423578.32499933</v>
      </c>
      <c r="H527" s="29" t="s">
        <v>1480</v>
      </c>
    </row>
    <row r="528" spans="1:8">
      <c r="A528" s="30">
        <v>44904</v>
      </c>
      <c r="B528" s="31">
        <f>G527</f>
        <v>134423578.32499933</v>
      </c>
      <c r="C528" s="32">
        <v>-3340103.1700000004</v>
      </c>
      <c r="D528" s="32">
        <v>6813613.4199999999</v>
      </c>
      <c r="E528" s="32">
        <v>218410.08</v>
      </c>
      <c r="F528" s="32">
        <v>-912204.96</v>
      </c>
      <c r="G528" s="39">
        <f t="shared" si="278"/>
        <v>137203293.69499934</v>
      </c>
      <c r="H528" s="29" t="s">
        <v>1486</v>
      </c>
    </row>
    <row r="529" spans="1:8">
      <c r="A529" s="30">
        <v>44905</v>
      </c>
      <c r="B529" s="31">
        <f t="shared" ref="B529:B562" si="279">G528</f>
        <v>137203293.69499934</v>
      </c>
      <c r="C529" s="32">
        <v>-2551310.25</v>
      </c>
      <c r="D529" s="32">
        <v>10934629.810000001</v>
      </c>
      <c r="E529" s="32">
        <v>329613.38</v>
      </c>
      <c r="F529" s="32">
        <v>-913137.39</v>
      </c>
      <c r="G529" s="39">
        <f t="shared" si="278"/>
        <v>145003089.24499935</v>
      </c>
      <c r="H529" s="29" t="s">
        <v>1491</v>
      </c>
    </row>
    <row r="530" spans="1:8">
      <c r="A530" s="30">
        <v>44906</v>
      </c>
      <c r="B530" s="31">
        <f t="shared" si="279"/>
        <v>145003089.24499935</v>
      </c>
      <c r="C530" s="32">
        <v>0</v>
      </c>
      <c r="D530" s="32">
        <v>0</v>
      </c>
      <c r="E530" s="32">
        <v>0</v>
      </c>
      <c r="F530" s="32">
        <v>0</v>
      </c>
      <c r="G530" s="39">
        <f t="shared" si="278"/>
        <v>145003089.24499935</v>
      </c>
    </row>
    <row r="531" spans="1:8">
      <c r="A531" s="30">
        <v>44907</v>
      </c>
      <c r="B531" s="31">
        <f t="shared" si="279"/>
        <v>145003089.24499935</v>
      </c>
      <c r="C531" s="32">
        <v>0</v>
      </c>
      <c r="D531" s="32">
        <v>0</v>
      </c>
      <c r="E531" s="32">
        <v>0</v>
      </c>
      <c r="F531" s="32">
        <v>0</v>
      </c>
      <c r="G531" s="39">
        <f t="shared" si="278"/>
        <v>145003089.24499935</v>
      </c>
    </row>
    <row r="532" spans="1:8">
      <c r="A532" s="30">
        <v>44908</v>
      </c>
      <c r="B532" s="31">
        <f t="shared" si="279"/>
        <v>145003089.24499935</v>
      </c>
      <c r="C532" s="32">
        <v>-2070203.18</v>
      </c>
      <c r="D532" s="32">
        <v>1201496.3799999999</v>
      </c>
      <c r="E532" s="32">
        <v>123005.32</v>
      </c>
      <c r="F532" s="32">
        <v>-85269.26</v>
      </c>
      <c r="G532" s="39">
        <f t="shared" si="278"/>
        <v>144172118.50499934</v>
      </c>
    </row>
    <row r="533" spans="1:8">
      <c r="A533" s="30">
        <v>44909</v>
      </c>
      <c r="B533" s="31">
        <f t="shared" si="279"/>
        <v>144172118.50499934</v>
      </c>
      <c r="C533" s="32">
        <v>-1394750.57</v>
      </c>
      <c r="D533" s="32">
        <v>2037944.13</v>
      </c>
      <c r="E533" s="32">
        <v>4521267.7</v>
      </c>
      <c r="F533" s="32">
        <v>-6772055.46</v>
      </c>
      <c r="G533" s="39">
        <f t="shared" si="278"/>
        <v>142564524.30499932</v>
      </c>
      <c r="H533" s="29" t="s">
        <v>1497</v>
      </c>
    </row>
    <row r="534" spans="1:8">
      <c r="A534" s="30">
        <v>44910</v>
      </c>
      <c r="B534" s="31">
        <f t="shared" si="279"/>
        <v>142564524.30499932</v>
      </c>
      <c r="C534" s="32">
        <v>-726494.7</v>
      </c>
      <c r="D534" s="32">
        <v>1143457.95</v>
      </c>
      <c r="E534" s="32">
        <v>20153460.75</v>
      </c>
      <c r="F534" s="32">
        <v>-6328131.8300000001</v>
      </c>
      <c r="G534" s="39">
        <f t="shared" si="278"/>
        <v>156806816.47499931</v>
      </c>
      <c r="H534" s="29" t="s">
        <v>1504</v>
      </c>
    </row>
    <row r="535" spans="1:8">
      <c r="A535" s="30">
        <v>44911</v>
      </c>
      <c r="B535" s="31">
        <f t="shared" si="279"/>
        <v>156806816.47499931</v>
      </c>
      <c r="C535" s="32">
        <v>-2274006.56</v>
      </c>
      <c r="D535" s="32">
        <v>4762469.6500000004</v>
      </c>
      <c r="E535" s="32">
        <v>9632297.3399999999</v>
      </c>
      <c r="F535" s="32">
        <v>-8773897.2799999993</v>
      </c>
      <c r="G535" s="39">
        <f t="shared" si="278"/>
        <v>160153679.62499931</v>
      </c>
      <c r="H535" s="29" t="s">
        <v>1517</v>
      </c>
    </row>
    <row r="536" spans="1:8">
      <c r="A536" s="30">
        <v>44912</v>
      </c>
      <c r="B536" s="31">
        <f t="shared" si="279"/>
        <v>160153679.62499931</v>
      </c>
      <c r="C536" s="32">
        <v>-2790289.58</v>
      </c>
      <c r="D536" s="32">
        <v>277310.71000000002</v>
      </c>
      <c r="E536" s="32">
        <v>0</v>
      </c>
      <c r="F536" s="32">
        <v>0</v>
      </c>
      <c r="G536" s="39">
        <f t="shared" si="278"/>
        <v>157640700.75499931</v>
      </c>
    </row>
    <row r="537" spans="1:8">
      <c r="A537" s="30">
        <v>44913</v>
      </c>
      <c r="B537" s="31">
        <f t="shared" si="279"/>
        <v>157640700.75499931</v>
      </c>
      <c r="C537" s="32">
        <v>0</v>
      </c>
      <c r="D537" s="32">
        <v>0</v>
      </c>
      <c r="E537" s="32">
        <v>0</v>
      </c>
      <c r="F537" s="32">
        <v>0</v>
      </c>
      <c r="G537" s="39">
        <f t="shared" si="278"/>
        <v>157640700.75499931</v>
      </c>
    </row>
    <row r="538" spans="1:8">
      <c r="A538" s="30">
        <v>44914</v>
      </c>
      <c r="B538" s="31">
        <f t="shared" si="279"/>
        <v>157640700.75499931</v>
      </c>
      <c r="C538" s="32">
        <v>0</v>
      </c>
      <c r="D538" s="32">
        <v>0</v>
      </c>
      <c r="E538" s="32">
        <v>0</v>
      </c>
      <c r="F538" s="32">
        <v>0</v>
      </c>
      <c r="G538" s="39">
        <f t="shared" si="278"/>
        <v>157640700.75499931</v>
      </c>
    </row>
    <row r="539" spans="1:8">
      <c r="A539" s="30">
        <v>44915</v>
      </c>
      <c r="B539" s="31">
        <f t="shared" si="279"/>
        <v>157640700.75499931</v>
      </c>
      <c r="C539" s="32">
        <v>-2166197.13</v>
      </c>
      <c r="D539" s="32">
        <v>839658.08</v>
      </c>
      <c r="E539" s="32">
        <v>97873803.269999996</v>
      </c>
      <c r="F539" s="32">
        <v>-10129499.59</v>
      </c>
      <c r="G539" s="39">
        <f t="shared" si="278"/>
        <v>244058465.38499931</v>
      </c>
      <c r="H539" s="29" t="s">
        <v>1530</v>
      </c>
    </row>
    <row r="540" spans="1:8">
      <c r="A540" s="30">
        <v>44916</v>
      </c>
      <c r="B540" s="31">
        <f t="shared" si="279"/>
        <v>244058465.38499931</v>
      </c>
      <c r="C540" s="32">
        <v>-5271444.0599999996</v>
      </c>
      <c r="D540" s="32">
        <v>1195342.4099999999</v>
      </c>
      <c r="E540" s="32">
        <v>30228768.969999999</v>
      </c>
      <c r="F540" s="32">
        <v>-1105838.81</v>
      </c>
      <c r="G540" s="39">
        <f t="shared" si="278"/>
        <v>269105293.89499933</v>
      </c>
      <c r="H540" s="29" t="s">
        <v>1539</v>
      </c>
    </row>
    <row r="541" spans="1:8">
      <c r="A541" s="30">
        <v>44917</v>
      </c>
      <c r="B541" s="31">
        <f t="shared" si="279"/>
        <v>269105293.89499933</v>
      </c>
      <c r="C541" s="32">
        <v>-1945718.64</v>
      </c>
      <c r="D541" s="32">
        <v>9602863.3900000006</v>
      </c>
      <c r="E541" s="32">
        <v>1272547.21</v>
      </c>
      <c r="F541" s="32">
        <v>-62786433.380000003</v>
      </c>
      <c r="G541" s="39">
        <f t="shared" si="278"/>
        <v>215248552.47499931</v>
      </c>
      <c r="H541" s="29" t="s">
        <v>1551</v>
      </c>
    </row>
    <row r="542" spans="1:8">
      <c r="A542" s="30">
        <v>44918</v>
      </c>
      <c r="B542" s="31">
        <f t="shared" si="279"/>
        <v>215248552.47499931</v>
      </c>
      <c r="C542" s="32">
        <v>-2320271.7800000003</v>
      </c>
      <c r="D542" s="32">
        <v>935299.66999999993</v>
      </c>
      <c r="E542" s="32">
        <v>2434708.2899999996</v>
      </c>
      <c r="F542" s="32">
        <v>-1971981.88</v>
      </c>
      <c r="G542" s="39">
        <f t="shared" ref="G542:G562" si="280">SUM(B542:F542)</f>
        <v>214326306.77499929</v>
      </c>
      <c r="H542" s="29" t="s">
        <v>1557</v>
      </c>
    </row>
    <row r="543" spans="1:8">
      <c r="A543" s="30">
        <v>44919</v>
      </c>
      <c r="B543" s="31">
        <f t="shared" si="279"/>
        <v>214326306.77499929</v>
      </c>
      <c r="C543" s="32">
        <v>-3092079.19</v>
      </c>
      <c r="D543" s="32">
        <v>4262555.45</v>
      </c>
      <c r="E543" s="32">
        <v>12702792.199999999</v>
      </c>
      <c r="F543" s="32">
        <v>-151124.07999999999</v>
      </c>
      <c r="G543" s="39">
        <f t="shared" si="280"/>
        <v>228048451.15499926</v>
      </c>
      <c r="H543" s="29" t="s">
        <v>1560</v>
      </c>
    </row>
    <row r="544" spans="1:8">
      <c r="A544" s="30">
        <v>44920</v>
      </c>
      <c r="B544" s="31">
        <f t="shared" si="279"/>
        <v>228048451.15499926</v>
      </c>
      <c r="C544" s="32">
        <v>0</v>
      </c>
      <c r="D544" s="32">
        <v>0</v>
      </c>
      <c r="E544" s="32">
        <v>0</v>
      </c>
      <c r="F544" s="32">
        <v>0</v>
      </c>
      <c r="G544" s="39">
        <f t="shared" si="280"/>
        <v>228048451.15499926</v>
      </c>
    </row>
    <row r="545" spans="1:8">
      <c r="A545" s="30">
        <v>44921</v>
      </c>
      <c r="B545" s="31">
        <f t="shared" si="279"/>
        <v>228048451.15499926</v>
      </c>
      <c r="C545" s="32">
        <v>0</v>
      </c>
      <c r="D545" s="32">
        <v>0</v>
      </c>
      <c r="E545" s="32">
        <v>0</v>
      </c>
      <c r="F545" s="32">
        <v>0</v>
      </c>
      <c r="G545" s="39">
        <f t="shared" si="280"/>
        <v>228048451.15499926</v>
      </c>
    </row>
    <row r="546" spans="1:8">
      <c r="A546" s="30">
        <v>44922</v>
      </c>
      <c r="B546" s="31">
        <f t="shared" si="279"/>
        <v>228048451.15499926</v>
      </c>
      <c r="C546" s="32">
        <v>-33361.29</v>
      </c>
      <c r="D546" s="32">
        <v>0</v>
      </c>
      <c r="E546" s="32">
        <v>0</v>
      </c>
      <c r="F546" s="32">
        <v>0</v>
      </c>
      <c r="G546" s="39">
        <f t="shared" si="280"/>
        <v>228015089.86499926</v>
      </c>
    </row>
    <row r="547" spans="1:8">
      <c r="A547" s="30">
        <v>44923</v>
      </c>
      <c r="B547" s="31">
        <f t="shared" si="279"/>
        <v>228015089.86499926</v>
      </c>
      <c r="C547" s="32">
        <v>-11293908.18</v>
      </c>
      <c r="D547" s="32">
        <v>7060516.6299999999</v>
      </c>
      <c r="E547" s="32">
        <v>2294422.39</v>
      </c>
      <c r="F547" s="32">
        <v>-1363539.96</v>
      </c>
      <c r="G547" s="39">
        <f t="shared" si="280"/>
        <v>224712580.74499923</v>
      </c>
      <c r="H547" s="29" t="s">
        <v>1569</v>
      </c>
    </row>
    <row r="548" spans="1:8">
      <c r="A548" s="30">
        <v>44924</v>
      </c>
      <c r="B548" s="31">
        <f t="shared" si="279"/>
        <v>224712580.74499923</v>
      </c>
      <c r="C548" s="32">
        <v>-4391185.0999999996</v>
      </c>
      <c r="D548" s="32">
        <v>4203186.28</v>
      </c>
      <c r="E548" s="32">
        <v>8950379.1799999997</v>
      </c>
      <c r="F548" s="32">
        <v>-79542.490000000005</v>
      </c>
      <c r="G548" s="39">
        <f t="shared" si="280"/>
        <v>233395418.61499923</v>
      </c>
      <c r="H548" s="29" t="s">
        <v>1579</v>
      </c>
    </row>
    <row r="549" spans="1:8">
      <c r="A549" s="30">
        <v>44925</v>
      </c>
      <c r="B549" s="31">
        <f t="shared" si="279"/>
        <v>233395418.61499923</v>
      </c>
      <c r="C549" s="32">
        <v>-1444262.76</v>
      </c>
      <c r="D549" s="32">
        <v>11592018.050000001</v>
      </c>
      <c r="E549" s="32">
        <v>755.99</v>
      </c>
      <c r="F549" s="32">
        <v>-811863.57</v>
      </c>
      <c r="G549" s="39">
        <f t="shared" si="280"/>
        <v>242732066.32499927</v>
      </c>
      <c r="H549" s="29" t="s">
        <v>1586</v>
      </c>
    </row>
    <row r="550" spans="1:8">
      <c r="A550" s="30">
        <v>44926</v>
      </c>
      <c r="B550" s="31">
        <f t="shared" si="279"/>
        <v>242732066.32499927</v>
      </c>
      <c r="C550" s="32">
        <v>-11606520.77</v>
      </c>
      <c r="D550" s="32">
        <v>932012.74</v>
      </c>
      <c r="E550" s="32">
        <v>128703043.18000001</v>
      </c>
      <c r="F550" s="32">
        <v>-3164869.37</v>
      </c>
      <c r="G550" s="39">
        <f t="shared" si="280"/>
        <v>357595732.1049993</v>
      </c>
      <c r="H550" s="29" t="s">
        <v>1591</v>
      </c>
    </row>
    <row r="551" spans="1:8">
      <c r="A551" s="30">
        <v>44927</v>
      </c>
      <c r="B551" s="31">
        <f t="shared" si="279"/>
        <v>357595732.1049993</v>
      </c>
      <c r="C551" s="32">
        <v>0</v>
      </c>
      <c r="D551" s="32">
        <v>0</v>
      </c>
      <c r="E551" s="32">
        <v>0</v>
      </c>
      <c r="F551" s="32">
        <v>0</v>
      </c>
      <c r="G551" s="39">
        <f t="shared" si="280"/>
        <v>357595732.1049993</v>
      </c>
    </row>
    <row r="552" spans="1:8">
      <c r="A552" s="30">
        <v>44928</v>
      </c>
      <c r="B552" s="31">
        <f t="shared" si="279"/>
        <v>357595732.1049993</v>
      </c>
      <c r="C552" s="32">
        <v>0</v>
      </c>
      <c r="D552" s="32">
        <v>0</v>
      </c>
      <c r="E552" s="32">
        <v>0</v>
      </c>
      <c r="F552" s="32">
        <v>0</v>
      </c>
      <c r="G552" s="39">
        <f t="shared" si="280"/>
        <v>357595732.1049993</v>
      </c>
    </row>
    <row r="553" spans="1:8">
      <c r="A553" s="30">
        <v>44929</v>
      </c>
      <c r="B553" s="31">
        <f t="shared" si="279"/>
        <v>357595732.1049993</v>
      </c>
      <c r="C553" s="32">
        <v>-6820.52</v>
      </c>
      <c r="D553" s="32">
        <v>0</v>
      </c>
      <c r="E553" s="32">
        <v>0</v>
      </c>
      <c r="F553" s="32">
        <v>0</v>
      </c>
      <c r="G553" s="39">
        <f t="shared" si="280"/>
        <v>357588911.58499932</v>
      </c>
    </row>
    <row r="554" spans="1:8">
      <c r="A554" s="30">
        <v>44930</v>
      </c>
      <c r="B554" s="31">
        <f t="shared" si="279"/>
        <v>357588911.58499932</v>
      </c>
      <c r="C554" s="32">
        <v>-3147239.09</v>
      </c>
      <c r="D554" s="32">
        <v>4360903.8600000003</v>
      </c>
      <c r="E554" s="32">
        <v>205280.2</v>
      </c>
      <c r="F554" s="32">
        <v>-1087772.98</v>
      </c>
      <c r="G554" s="39">
        <f t="shared" si="280"/>
        <v>357920083.57499933</v>
      </c>
      <c r="H554" s="29" t="s">
        <v>1604</v>
      </c>
    </row>
    <row r="555" spans="1:8">
      <c r="A555" s="30">
        <v>44931</v>
      </c>
      <c r="B555" s="31">
        <f t="shared" si="279"/>
        <v>357920083.57499933</v>
      </c>
      <c r="C555" s="32">
        <v>-3539699.39</v>
      </c>
      <c r="D555" s="32">
        <v>1627391.9</v>
      </c>
      <c r="E555" s="32">
        <v>79725062.719999999</v>
      </c>
      <c r="F555" s="32">
        <v>-63603572.039999999</v>
      </c>
      <c r="G555" s="39">
        <f t="shared" si="280"/>
        <v>372129266.76499933</v>
      </c>
      <c r="H555" s="29" t="s">
        <v>1611</v>
      </c>
    </row>
    <row r="556" spans="1:8">
      <c r="A556" s="30">
        <v>44932</v>
      </c>
      <c r="B556" s="31">
        <f t="shared" si="279"/>
        <v>372129266.76499933</v>
      </c>
      <c r="C556" s="32">
        <v>-8687928.8099999987</v>
      </c>
      <c r="D556" s="32">
        <v>3863127.95</v>
      </c>
      <c r="E556" s="32">
        <v>31347506.25</v>
      </c>
      <c r="F556" s="32">
        <v>-60438338.620000012</v>
      </c>
      <c r="G556" s="39">
        <f t="shared" si="280"/>
        <v>338213633.53499931</v>
      </c>
      <c r="H556" s="29" t="s">
        <v>1642</v>
      </c>
    </row>
    <row r="557" spans="1:8">
      <c r="A557" s="30">
        <v>44933</v>
      </c>
      <c r="B557" s="31">
        <f t="shared" si="279"/>
        <v>338213633.53499931</v>
      </c>
      <c r="C557" s="32">
        <v>-2906935.81</v>
      </c>
      <c r="D557" s="32">
        <v>255763.42</v>
      </c>
      <c r="E557" s="32">
        <v>44267</v>
      </c>
      <c r="F557" s="32">
        <v>-773208.16</v>
      </c>
      <c r="G557" s="39">
        <f t="shared" si="280"/>
        <v>334833519.9849993</v>
      </c>
      <c r="H557" s="29" t="s">
        <v>1650</v>
      </c>
    </row>
    <row r="558" spans="1:8">
      <c r="A558" s="30">
        <v>44934</v>
      </c>
      <c r="B558" s="31">
        <f t="shared" si="279"/>
        <v>334833519.9849993</v>
      </c>
      <c r="C558" s="32">
        <v>0</v>
      </c>
      <c r="D558" s="32">
        <v>0</v>
      </c>
      <c r="E558" s="32">
        <v>0</v>
      </c>
      <c r="F558" s="32">
        <v>0</v>
      </c>
      <c r="G558" s="39">
        <f t="shared" si="280"/>
        <v>334833519.9849993</v>
      </c>
    </row>
    <row r="559" spans="1:8">
      <c r="A559" s="30">
        <v>44935</v>
      </c>
      <c r="B559" s="31">
        <f t="shared" si="279"/>
        <v>334833519.9849993</v>
      </c>
      <c r="C559" s="32">
        <v>0</v>
      </c>
      <c r="D559" s="32">
        <v>0</v>
      </c>
      <c r="E559" s="32">
        <v>0</v>
      </c>
      <c r="F559" s="32">
        <v>0</v>
      </c>
      <c r="G559" s="39">
        <f t="shared" si="280"/>
        <v>334833519.9849993</v>
      </c>
    </row>
    <row r="560" spans="1:8">
      <c r="A560" s="30">
        <v>44936</v>
      </c>
      <c r="B560" s="31">
        <f t="shared" si="279"/>
        <v>334833519.9849993</v>
      </c>
      <c r="C560" s="32">
        <v>-1838785.28</v>
      </c>
      <c r="D560" s="32">
        <v>2910872.14</v>
      </c>
      <c r="E560" s="32">
        <v>187889.74</v>
      </c>
      <c r="F560" s="32">
        <v>-9282940.9000000004</v>
      </c>
      <c r="G560" s="39">
        <f t="shared" si="280"/>
        <v>326810555.68499935</v>
      </c>
      <c r="H560" s="29" t="s">
        <v>1651</v>
      </c>
    </row>
    <row r="561" spans="1:8">
      <c r="A561" s="30">
        <v>44937</v>
      </c>
      <c r="B561" s="31">
        <f t="shared" si="279"/>
        <v>326810555.68499935</v>
      </c>
      <c r="C561" s="32">
        <v>-1133073.8900000001</v>
      </c>
      <c r="D561" s="32">
        <v>2879604.57</v>
      </c>
      <c r="E561" s="32">
        <v>165479.53999999998</v>
      </c>
      <c r="F561" s="32">
        <v>-4583820.75</v>
      </c>
      <c r="G561" s="39">
        <f t="shared" si="280"/>
        <v>324138745.15499938</v>
      </c>
      <c r="H561" s="29" t="s">
        <v>1653</v>
      </c>
    </row>
    <row r="562" spans="1:8">
      <c r="A562" s="30">
        <v>44938</v>
      </c>
      <c r="B562" s="31">
        <f t="shared" si="279"/>
        <v>324138745.15499938</v>
      </c>
      <c r="C562" s="32">
        <v>-1642780.5999999999</v>
      </c>
      <c r="D562" s="32">
        <v>1260244.79</v>
      </c>
      <c r="E562" s="32">
        <v>13308.509999999998</v>
      </c>
      <c r="F562" s="32">
        <v>-321236.11</v>
      </c>
      <c r="G562" s="39">
        <f t="shared" si="280"/>
        <v>323448281.74499935</v>
      </c>
    </row>
    <row r="563" spans="1:8">
      <c r="A563" s="30">
        <v>44939</v>
      </c>
      <c r="B563" s="31">
        <f t="shared" ref="B563:B576" si="281">G562</f>
        <v>323448281.74499935</v>
      </c>
      <c r="C563" s="32">
        <v>-7909594.9600000018</v>
      </c>
      <c r="D563" s="32">
        <v>4462833.9399999995</v>
      </c>
      <c r="E563" s="32">
        <v>35655.74</v>
      </c>
      <c r="F563" s="32">
        <v>-3905926.5000000005</v>
      </c>
      <c r="G563" s="39">
        <f t="shared" ref="G563:G576" si="282">SUM(B563:F563)</f>
        <v>316131249.96499938</v>
      </c>
      <c r="H563" s="29" t="s">
        <v>1658</v>
      </c>
    </row>
    <row r="564" spans="1:8">
      <c r="A564" s="30">
        <v>44940</v>
      </c>
      <c r="B564" s="31">
        <f t="shared" si="281"/>
        <v>316131249.96499938</v>
      </c>
      <c r="C564" s="32">
        <v>-2223792.8300000005</v>
      </c>
      <c r="D564" s="32">
        <v>946299.85000000009</v>
      </c>
      <c r="E564" s="32">
        <v>0</v>
      </c>
      <c r="F564" s="32">
        <v>0</v>
      </c>
      <c r="G564" s="39">
        <f t="shared" si="282"/>
        <v>314853756.98499942</v>
      </c>
    </row>
    <row r="565" spans="1:8">
      <c r="A565" s="30">
        <v>44941</v>
      </c>
      <c r="B565" s="31">
        <f t="shared" si="281"/>
        <v>314853756.98499942</v>
      </c>
      <c r="C565" s="32">
        <v>0</v>
      </c>
      <c r="D565" s="32">
        <v>0</v>
      </c>
      <c r="E565" s="32">
        <v>0</v>
      </c>
      <c r="F565" s="32">
        <v>0</v>
      </c>
      <c r="G565" s="39">
        <f t="shared" si="282"/>
        <v>314853756.98499942</v>
      </c>
    </row>
    <row r="566" spans="1:8">
      <c r="A566" s="30">
        <v>44942</v>
      </c>
      <c r="B566" s="31">
        <f t="shared" si="281"/>
        <v>314853756.98499942</v>
      </c>
      <c r="C566" s="32">
        <v>0</v>
      </c>
      <c r="D566" s="32">
        <v>0</v>
      </c>
      <c r="E566" s="43">
        <v>0</v>
      </c>
      <c r="F566" s="32">
        <v>0</v>
      </c>
      <c r="G566" s="39">
        <f t="shared" si="282"/>
        <v>314853756.98499942</v>
      </c>
    </row>
    <row r="567" spans="1:8">
      <c r="A567" s="30">
        <v>44943</v>
      </c>
      <c r="B567" s="31">
        <f t="shared" si="281"/>
        <v>314853756.98499942</v>
      </c>
      <c r="C567" s="32">
        <v>-53698.8</v>
      </c>
      <c r="D567" s="32">
        <v>0</v>
      </c>
      <c r="E567" s="43">
        <v>0</v>
      </c>
      <c r="F567" s="32">
        <v>0</v>
      </c>
      <c r="G567" s="39">
        <f t="shared" si="282"/>
        <v>314800058.18499941</v>
      </c>
    </row>
    <row r="568" spans="1:8">
      <c r="A568" s="30">
        <v>44944</v>
      </c>
      <c r="B568" s="31">
        <f t="shared" si="281"/>
        <v>314800058.18499941</v>
      </c>
      <c r="C568" s="32">
        <v>-2606297.0900000008</v>
      </c>
      <c r="D568" s="32">
        <v>3561198.1600000006</v>
      </c>
      <c r="E568" s="43">
        <v>248548.2</v>
      </c>
      <c r="F568" s="32">
        <v>-11363044.369999999</v>
      </c>
      <c r="G568" s="39">
        <f t="shared" si="282"/>
        <v>304640463.08499944</v>
      </c>
      <c r="H568" s="29" t="s">
        <v>1668</v>
      </c>
    </row>
    <row r="569" spans="1:8">
      <c r="A569" s="30">
        <v>44945</v>
      </c>
      <c r="B569" s="31">
        <f t="shared" si="281"/>
        <v>304640463.08499944</v>
      </c>
      <c r="C569" s="32">
        <v>-2608940.8699999996</v>
      </c>
      <c r="D569" s="32">
        <v>1965385.5399999998</v>
      </c>
      <c r="E569" s="32">
        <v>2366.2600000000002</v>
      </c>
      <c r="F569" s="32">
        <v>-1609977.1300000004</v>
      </c>
      <c r="G569" s="39">
        <f t="shared" si="282"/>
        <v>302389296.88499945</v>
      </c>
      <c r="H569" s="29" t="s">
        <v>1675</v>
      </c>
    </row>
    <row r="570" spans="1:8">
      <c r="A570" s="30">
        <v>44946</v>
      </c>
      <c r="B570" s="31">
        <f t="shared" si="281"/>
        <v>302389296.88499945</v>
      </c>
      <c r="C570" s="32">
        <v>-1397036.72</v>
      </c>
      <c r="D570" s="32">
        <v>5057516.03</v>
      </c>
      <c r="E570" s="32">
        <v>29958.080000000002</v>
      </c>
      <c r="F570" s="32">
        <v>-75952472.88000001</v>
      </c>
      <c r="G570" s="39">
        <f t="shared" si="282"/>
        <v>230127261.39499938</v>
      </c>
      <c r="H570" s="29" t="s">
        <v>1676</v>
      </c>
    </row>
    <row r="571" spans="1:8">
      <c r="A571" s="30">
        <v>44947</v>
      </c>
      <c r="B571" s="31">
        <f t="shared" si="281"/>
        <v>230127261.39499938</v>
      </c>
      <c r="C571" s="32">
        <v>-1002796.53</v>
      </c>
      <c r="D571" s="32">
        <v>11295312.740000004</v>
      </c>
      <c r="E571" s="32">
        <v>41400591.119999997</v>
      </c>
      <c r="F571" s="32">
        <v>-3162126.55</v>
      </c>
      <c r="G571" s="39">
        <f t="shared" si="282"/>
        <v>278658242.17499936</v>
      </c>
      <c r="H571" s="29" t="s">
        <v>1685</v>
      </c>
    </row>
    <row r="572" spans="1:8">
      <c r="A572" s="30">
        <v>44948</v>
      </c>
      <c r="B572" s="31">
        <f t="shared" si="281"/>
        <v>278658242.17499936</v>
      </c>
      <c r="C572" s="32">
        <v>0</v>
      </c>
      <c r="D572" s="32">
        <v>0</v>
      </c>
      <c r="E572" s="43">
        <v>0</v>
      </c>
      <c r="F572" s="32">
        <v>0</v>
      </c>
      <c r="G572" s="39">
        <f t="shared" si="282"/>
        <v>278658242.17499936</v>
      </c>
    </row>
    <row r="573" spans="1:8">
      <c r="A573" s="30">
        <v>44949</v>
      </c>
      <c r="B573" s="31">
        <f t="shared" si="281"/>
        <v>278658242.17499936</v>
      </c>
      <c r="C573" s="32">
        <v>0</v>
      </c>
      <c r="D573" s="32">
        <v>0</v>
      </c>
      <c r="E573" s="43">
        <v>0</v>
      </c>
      <c r="F573" s="32">
        <v>0</v>
      </c>
      <c r="G573" s="39">
        <f t="shared" si="282"/>
        <v>278658242.17499936</v>
      </c>
    </row>
    <row r="574" spans="1:8">
      <c r="A574" s="30">
        <v>44950</v>
      </c>
      <c r="B574" s="31">
        <f t="shared" si="281"/>
        <v>278658242.17499936</v>
      </c>
      <c r="C574" s="32">
        <v>-2647969.5900000008</v>
      </c>
      <c r="D574" s="32">
        <v>1535168.1199999996</v>
      </c>
      <c r="E574" s="43">
        <v>53882449.619999997</v>
      </c>
      <c r="F574" s="32">
        <v>-150686.33999999997</v>
      </c>
      <c r="G574" s="39">
        <f t="shared" si="282"/>
        <v>331277203.98499942</v>
      </c>
      <c r="H574" s="29" t="s">
        <v>1707</v>
      </c>
    </row>
    <row r="575" spans="1:8">
      <c r="A575" s="30">
        <v>44951</v>
      </c>
      <c r="B575" s="31">
        <f t="shared" si="281"/>
        <v>331277203.98499942</v>
      </c>
      <c r="C575" s="32">
        <v>-2364073.3100000005</v>
      </c>
      <c r="D575" s="32">
        <v>-225961661.91</v>
      </c>
      <c r="E575" s="43">
        <v>83754999.589999989</v>
      </c>
      <c r="F575" s="32">
        <v>-990220.3600000001</v>
      </c>
      <c r="G575" s="39">
        <f t="shared" si="282"/>
        <v>185716247.99499941</v>
      </c>
      <c r="H575" s="29" t="s">
        <v>1711</v>
      </c>
    </row>
    <row r="576" spans="1:8">
      <c r="A576" s="30">
        <v>44952</v>
      </c>
      <c r="B576" s="31">
        <f t="shared" si="281"/>
        <v>185716247.99499941</v>
      </c>
      <c r="C576" s="32">
        <v>-3655986.3700000006</v>
      </c>
      <c r="D576" s="32">
        <v>8761709.9100000001</v>
      </c>
      <c r="E576" s="43">
        <v>172190111.63999999</v>
      </c>
      <c r="F576" s="32">
        <v>-50697303.790000007</v>
      </c>
      <c r="G576" s="39">
        <f t="shared" si="282"/>
        <v>312314779.38499933</v>
      </c>
      <c r="H576" s="29" t="s">
        <v>1716</v>
      </c>
    </row>
    <row r="577" spans="1:11">
      <c r="A577" s="30">
        <v>44953</v>
      </c>
      <c r="B577" s="31">
        <f t="shared" ref="B577:B580" si="283">G576</f>
        <v>312314779.38499933</v>
      </c>
      <c r="C577" s="32">
        <v>-2336484.7800000003</v>
      </c>
      <c r="D577" s="32">
        <v>4359021.17</v>
      </c>
      <c r="E577" s="32">
        <v>27798866.300000004</v>
      </c>
      <c r="F577" s="32">
        <v>-27425035.549999993</v>
      </c>
      <c r="G577" s="39">
        <f t="shared" ref="G577:G590" si="284">SUM(B577:F577)</f>
        <v>314711146.52499938</v>
      </c>
      <c r="H577" s="29" t="s">
        <v>1736</v>
      </c>
    </row>
    <row r="578" spans="1:11">
      <c r="A578" s="30">
        <v>44954</v>
      </c>
      <c r="B578" s="31">
        <f t="shared" si="283"/>
        <v>314711146.52499938</v>
      </c>
      <c r="C578" s="32">
        <v>-1844855.6999999995</v>
      </c>
      <c r="D578" s="32">
        <v>1292605.8399999999</v>
      </c>
      <c r="E578" s="32">
        <v>0</v>
      </c>
      <c r="F578" s="32">
        <v>0</v>
      </c>
      <c r="G578" s="39">
        <f t="shared" si="284"/>
        <v>314158896.66499937</v>
      </c>
    </row>
    <row r="579" spans="1:11">
      <c r="A579" s="30">
        <v>44955</v>
      </c>
      <c r="B579" s="31">
        <f t="shared" si="283"/>
        <v>314158896.66499937</v>
      </c>
      <c r="C579" s="32">
        <v>0</v>
      </c>
      <c r="D579" s="32">
        <v>0</v>
      </c>
      <c r="E579" s="32">
        <v>0</v>
      </c>
      <c r="F579" s="32">
        <v>0</v>
      </c>
      <c r="G579" s="39">
        <f t="shared" si="284"/>
        <v>314158896.66499937</v>
      </c>
    </row>
    <row r="580" spans="1:11">
      <c r="A580" s="30">
        <v>44956</v>
      </c>
      <c r="B580" s="31">
        <f t="shared" si="283"/>
        <v>314158896.66499937</v>
      </c>
      <c r="C580" s="32">
        <v>0</v>
      </c>
      <c r="D580" s="32">
        <v>0</v>
      </c>
      <c r="E580" s="32">
        <v>0</v>
      </c>
      <c r="F580" s="32">
        <v>0</v>
      </c>
      <c r="G580" s="39">
        <f t="shared" si="284"/>
        <v>314158896.66499937</v>
      </c>
    </row>
    <row r="581" spans="1:11">
      <c r="A581" s="30">
        <v>44957</v>
      </c>
      <c r="B581" s="31">
        <f t="shared" ref="B581" si="285">G580</f>
        <v>314158896.66499937</v>
      </c>
      <c r="C581" s="32">
        <v>-1623774.8399999989</v>
      </c>
      <c r="D581" s="32">
        <v>4441028.3299999991</v>
      </c>
      <c r="E581" s="32">
        <v>26139651.919999998</v>
      </c>
      <c r="F581" s="32">
        <v>-39382434.079999998</v>
      </c>
      <c r="G581" s="39">
        <f t="shared" si="284"/>
        <v>303733367.99499941</v>
      </c>
      <c r="H581" s="29" t="s">
        <v>1737</v>
      </c>
    </row>
    <row r="582" spans="1:11">
      <c r="A582" s="30">
        <v>44958</v>
      </c>
      <c r="B582" s="31">
        <f t="shared" ref="B582" si="286">G581</f>
        <v>303733367.99499941</v>
      </c>
      <c r="C582" s="32">
        <v>-56261575.200000003</v>
      </c>
      <c r="D582" s="32">
        <v>8914925.2599999979</v>
      </c>
      <c r="E582" s="32">
        <v>28386870.089999996</v>
      </c>
      <c r="F582" s="32">
        <v>-3100167.16</v>
      </c>
      <c r="G582" s="39">
        <f t="shared" si="284"/>
        <v>281673420.98499936</v>
      </c>
      <c r="H582" s="29" t="s">
        <v>1756</v>
      </c>
    </row>
    <row r="583" spans="1:11" ht="12.75">
      <c r="A583" s="30">
        <v>44959</v>
      </c>
      <c r="B583" s="31">
        <f t="shared" ref="B583" si="287">G582</f>
        <v>281673420.98499936</v>
      </c>
      <c r="C583" s="32">
        <v>-4231630.1899999967</v>
      </c>
      <c r="D583" s="32">
        <v>8644379.6699999962</v>
      </c>
      <c r="E583" s="32">
        <v>24458017.770000003</v>
      </c>
      <c r="F583" s="32">
        <v>-62068086.920000002</v>
      </c>
      <c r="G583" s="39">
        <f t="shared" si="284"/>
        <v>248476101.31499934</v>
      </c>
      <c r="H583" s="29" t="s">
        <v>1772</v>
      </c>
      <c r="J583"/>
    </row>
    <row r="584" spans="1:11">
      <c r="A584" s="30">
        <v>44960</v>
      </c>
      <c r="B584" s="31">
        <f t="shared" ref="B584" si="288">G583</f>
        <v>248476101.31499934</v>
      </c>
      <c r="C584" s="32">
        <v>-1623478.63</v>
      </c>
      <c r="D584" s="32">
        <v>2974290.36</v>
      </c>
      <c r="E584" s="32">
        <v>21714247.669999998</v>
      </c>
      <c r="F584" s="32">
        <v>-2252777.81</v>
      </c>
      <c r="G584" s="39">
        <f t="shared" si="284"/>
        <v>269288382.90499938</v>
      </c>
      <c r="H584" s="29" t="s">
        <v>1786</v>
      </c>
    </row>
    <row r="585" spans="1:11" ht="12.75">
      <c r="A585" s="30">
        <v>44961</v>
      </c>
      <c r="B585" s="31">
        <f t="shared" ref="B585:B587" si="289">G584</f>
        <v>269288382.90499938</v>
      </c>
      <c r="C585" s="32">
        <v>-204506.72999999995</v>
      </c>
      <c r="D585" s="32">
        <v>612482.69999999995</v>
      </c>
      <c r="E585" s="32">
        <v>800772.57000000007</v>
      </c>
      <c r="F585" s="32">
        <v>-1255311.22</v>
      </c>
      <c r="G585" s="39">
        <f t="shared" si="284"/>
        <v>269241820.22499931</v>
      </c>
      <c r="J585"/>
      <c r="K585"/>
    </row>
    <row r="586" spans="1:11" ht="12.75">
      <c r="A586" s="30">
        <v>44962</v>
      </c>
      <c r="B586" s="31">
        <f t="shared" si="289"/>
        <v>269241820.22499931</v>
      </c>
      <c r="C586" s="32">
        <v>0</v>
      </c>
      <c r="D586" s="32">
        <v>0</v>
      </c>
      <c r="E586" s="32">
        <v>0</v>
      </c>
      <c r="F586" s="32">
        <v>0</v>
      </c>
      <c r="G586" s="39">
        <f t="shared" si="284"/>
        <v>269241820.22499931</v>
      </c>
      <c r="J586"/>
      <c r="K586"/>
    </row>
    <row r="587" spans="1:11" ht="12.75">
      <c r="A587" s="30">
        <v>44963</v>
      </c>
      <c r="B587" s="31">
        <f t="shared" si="289"/>
        <v>269241820.22499931</v>
      </c>
      <c r="C587" s="32">
        <v>0</v>
      </c>
      <c r="D587" s="32">
        <v>0</v>
      </c>
      <c r="E587" s="32">
        <v>0</v>
      </c>
      <c r="F587" s="32">
        <v>0</v>
      </c>
      <c r="G587" s="39">
        <f t="shared" si="284"/>
        <v>269241820.22499931</v>
      </c>
      <c r="J587"/>
      <c r="K587"/>
    </row>
    <row r="588" spans="1:11" ht="12.75">
      <c r="A588" s="30">
        <v>44964</v>
      </c>
      <c r="B588" s="31">
        <f t="shared" ref="B588" si="290">G587</f>
        <v>269241820.22499931</v>
      </c>
      <c r="C588" s="32">
        <v>-3504852.6799999983</v>
      </c>
      <c r="D588" s="32">
        <v>78277.790000000008</v>
      </c>
      <c r="E588" s="32">
        <v>3203934.6700000004</v>
      </c>
      <c r="F588" s="32">
        <v>-148933.09</v>
      </c>
      <c r="G588" s="39">
        <f t="shared" si="284"/>
        <v>268870246.91499931</v>
      </c>
      <c r="H588" s="29" t="s">
        <v>1798</v>
      </c>
      <c r="J588"/>
      <c r="K588"/>
    </row>
    <row r="589" spans="1:11" ht="12.75">
      <c r="A589" s="30">
        <v>44965</v>
      </c>
      <c r="B589" s="31">
        <f t="shared" ref="B589" si="291">G588</f>
        <v>268870246.91499931</v>
      </c>
      <c r="C589" s="32">
        <v>-3923528.7099999986</v>
      </c>
      <c r="D589" s="32">
        <v>6676993.71</v>
      </c>
      <c r="E589" s="32">
        <v>269627.28999999998</v>
      </c>
      <c r="F589" s="32">
        <v>-25363978.670000002</v>
      </c>
      <c r="G589" s="39">
        <f t="shared" si="284"/>
        <v>246529360.53499931</v>
      </c>
      <c r="H589" s="29" t="s">
        <v>1801</v>
      </c>
      <c r="J589"/>
      <c r="K589"/>
    </row>
    <row r="590" spans="1:11" ht="12.75">
      <c r="A590" s="30">
        <v>44966</v>
      </c>
      <c r="B590" s="31">
        <f t="shared" ref="B590" si="292">G589</f>
        <v>246529360.53499931</v>
      </c>
      <c r="C590" s="32">
        <v>-2442711.15</v>
      </c>
      <c r="D590" s="32">
        <v>3533635.4600000004</v>
      </c>
      <c r="E590" s="32">
        <v>17931965.629999999</v>
      </c>
      <c r="F590" s="32">
        <v>-21605331.140000001</v>
      </c>
      <c r="G590" s="39">
        <f t="shared" si="284"/>
        <v>243946919.33499932</v>
      </c>
      <c r="H590" s="29" t="s">
        <v>1808</v>
      </c>
      <c r="J590"/>
      <c r="K590"/>
    </row>
    <row r="591" spans="1:11" ht="12.75">
      <c r="A591" s="30">
        <v>44967</v>
      </c>
      <c r="B591" s="31">
        <f t="shared" ref="B591" si="293">G590</f>
        <v>243946919.33499932</v>
      </c>
      <c r="C591" s="32">
        <v>-1726225.72</v>
      </c>
      <c r="D591" s="32">
        <v>1757657.22</v>
      </c>
      <c r="E591" s="32">
        <v>229.44</v>
      </c>
      <c r="F591" s="32">
        <v>-972022.24000000011</v>
      </c>
      <c r="G591" s="39">
        <f t="shared" ref="G591:G604" si="294">SUM(B591:F591)</f>
        <v>243006558.03499931</v>
      </c>
      <c r="J591"/>
      <c r="K591"/>
    </row>
    <row r="592" spans="1:11" ht="12.75">
      <c r="A592" s="30">
        <v>44968</v>
      </c>
      <c r="B592" s="31">
        <f t="shared" ref="B592:B593" si="295">G591</f>
        <v>243006558.03499931</v>
      </c>
      <c r="C592" s="32">
        <v>-4982588.7600000007</v>
      </c>
      <c r="D592" s="32">
        <v>1131455.8699999999</v>
      </c>
      <c r="E592" s="32">
        <v>134264.73000000001</v>
      </c>
      <c r="F592" s="32">
        <v>-114.64</v>
      </c>
      <c r="G592" s="39">
        <f t="shared" si="294"/>
        <v>239289575.23499933</v>
      </c>
      <c r="H592" s="29" t="s">
        <v>1825</v>
      </c>
      <c r="J592"/>
      <c r="K592"/>
    </row>
    <row r="593" spans="1:11" ht="12.75">
      <c r="A593" s="30">
        <v>44969</v>
      </c>
      <c r="B593" s="31">
        <f t="shared" si="295"/>
        <v>239289575.23499933</v>
      </c>
      <c r="C593" s="32">
        <v>0</v>
      </c>
      <c r="D593" s="32">
        <v>0</v>
      </c>
      <c r="E593" s="32">
        <v>0</v>
      </c>
      <c r="F593" s="32">
        <v>0</v>
      </c>
      <c r="G593" s="39">
        <f t="shared" si="294"/>
        <v>239289575.23499933</v>
      </c>
      <c r="J593"/>
      <c r="K593"/>
    </row>
    <row r="594" spans="1:11" ht="12.75">
      <c r="A594" s="30">
        <v>44970</v>
      </c>
      <c r="B594" s="31">
        <f t="shared" ref="B594:B595" si="296">G593</f>
        <v>239289575.23499933</v>
      </c>
      <c r="C594" s="32">
        <v>0</v>
      </c>
      <c r="D594" s="32">
        <v>0</v>
      </c>
      <c r="E594" s="32">
        <v>0</v>
      </c>
      <c r="F594" s="32">
        <v>0</v>
      </c>
      <c r="G594" s="39">
        <f t="shared" si="294"/>
        <v>239289575.23499933</v>
      </c>
      <c r="J594"/>
      <c r="K594"/>
    </row>
    <row r="595" spans="1:11" ht="12.75">
      <c r="A595" s="30">
        <v>44971</v>
      </c>
      <c r="B595" s="31">
        <f t="shared" si="296"/>
        <v>239289575.23499933</v>
      </c>
      <c r="C595" s="32">
        <v>-40483.550000000003</v>
      </c>
      <c r="D595" s="32">
        <v>0</v>
      </c>
      <c r="E595" s="32">
        <v>0</v>
      </c>
      <c r="F595" s="32">
        <v>0</v>
      </c>
      <c r="G595" s="39">
        <f t="shared" si="294"/>
        <v>239249091.68499932</v>
      </c>
      <c r="J595"/>
      <c r="K595"/>
    </row>
    <row r="596" spans="1:11" ht="12.75">
      <c r="A596" s="30">
        <v>44972</v>
      </c>
      <c r="B596" s="31">
        <f t="shared" ref="B596" si="297">G595</f>
        <v>239249091.68499932</v>
      </c>
      <c r="C596" s="32">
        <v>-6331156.4199999999</v>
      </c>
      <c r="D596" s="32">
        <v>4928646.6399999997</v>
      </c>
      <c r="E596" s="32">
        <v>33453.630000000005</v>
      </c>
      <c r="F596" s="32">
        <v>-3131698.7800000003</v>
      </c>
      <c r="G596" s="39">
        <f t="shared" si="294"/>
        <v>234748336.75499931</v>
      </c>
      <c r="H596" s="29" t="s">
        <v>1828</v>
      </c>
      <c r="J596"/>
      <c r="K596"/>
    </row>
    <row r="597" spans="1:11" ht="12.75">
      <c r="A597" s="30">
        <v>44973</v>
      </c>
      <c r="B597" s="31">
        <f t="shared" ref="B597" si="298">G596</f>
        <v>234748336.75499931</v>
      </c>
      <c r="C597" s="32">
        <v>-2236334.4500000002</v>
      </c>
      <c r="D597" s="32">
        <v>306126.85999999993</v>
      </c>
      <c r="E597" s="32">
        <v>18585892.200000003</v>
      </c>
      <c r="F597" s="32">
        <v>-8064106.3800000008</v>
      </c>
      <c r="G597" s="39">
        <f t="shared" si="294"/>
        <v>243339914.98499936</v>
      </c>
      <c r="H597" s="29" t="s">
        <v>1832</v>
      </c>
      <c r="J597"/>
      <c r="K597"/>
    </row>
    <row r="598" spans="1:11" ht="12.75">
      <c r="A598" s="30">
        <v>44974</v>
      </c>
      <c r="B598" s="31">
        <f t="shared" ref="B598" si="299">G597</f>
        <v>243339914.98499936</v>
      </c>
      <c r="C598" s="32">
        <v>-1327024.4699999995</v>
      </c>
      <c r="D598" s="32">
        <v>3457272.3899999997</v>
      </c>
      <c r="E598" s="32">
        <v>383373.48999999987</v>
      </c>
      <c r="F598" s="32">
        <v>-66529541.489999995</v>
      </c>
      <c r="G598" s="39">
        <f t="shared" si="294"/>
        <v>179323994.90499938</v>
      </c>
      <c r="H598" s="29" t="s">
        <v>1840</v>
      </c>
      <c r="J598"/>
      <c r="K598"/>
    </row>
    <row r="599" spans="1:11" ht="12.75">
      <c r="A599" s="30">
        <v>44975</v>
      </c>
      <c r="B599" s="31">
        <f t="shared" ref="B599" si="300">G598</f>
        <v>179323994.90499938</v>
      </c>
      <c r="C599" s="32">
        <v>-795719.58999999962</v>
      </c>
      <c r="D599" s="32">
        <v>4151833.28</v>
      </c>
      <c r="E599" s="32">
        <v>909471.80999999982</v>
      </c>
      <c r="F599" s="32">
        <v>-1393635.2100000002</v>
      </c>
      <c r="G599" s="39">
        <f t="shared" si="294"/>
        <v>182195945.19499937</v>
      </c>
      <c r="H599" s="29" t="s">
        <v>1847</v>
      </c>
      <c r="J599" s="7"/>
      <c r="K599"/>
    </row>
    <row r="600" spans="1:11" ht="12.75">
      <c r="A600" s="30">
        <v>44976</v>
      </c>
      <c r="B600" s="31">
        <f t="shared" ref="B600:B601" si="301">G599</f>
        <v>182195945.19499937</v>
      </c>
      <c r="C600" s="32">
        <v>0</v>
      </c>
      <c r="D600" s="32">
        <v>0</v>
      </c>
      <c r="E600" s="32">
        <v>0</v>
      </c>
      <c r="F600" s="32">
        <v>0</v>
      </c>
      <c r="G600" s="39">
        <f t="shared" si="294"/>
        <v>182195945.19499937</v>
      </c>
      <c r="J600" s="7"/>
      <c r="K600"/>
    </row>
    <row r="601" spans="1:11" ht="12.75">
      <c r="A601" s="30">
        <v>44977</v>
      </c>
      <c r="B601" s="31">
        <f t="shared" si="301"/>
        <v>182195945.19499937</v>
      </c>
      <c r="C601" s="32">
        <v>0</v>
      </c>
      <c r="D601" s="32">
        <v>0</v>
      </c>
      <c r="E601" s="32">
        <v>0</v>
      </c>
      <c r="F601" s="32">
        <v>0</v>
      </c>
      <c r="G601" s="39">
        <f t="shared" si="294"/>
        <v>182195945.19499937</v>
      </c>
      <c r="J601" s="7"/>
      <c r="K601"/>
    </row>
    <row r="602" spans="1:11" ht="12.75">
      <c r="A602" s="30">
        <v>44978</v>
      </c>
      <c r="B602" s="31">
        <f t="shared" ref="B602" si="302">G601</f>
        <v>182195945.19499937</v>
      </c>
      <c r="C602" s="32">
        <v>-80783.820000000007</v>
      </c>
      <c r="D602" s="32">
        <v>0</v>
      </c>
      <c r="E602" s="32">
        <v>0</v>
      </c>
      <c r="F602" s="32">
        <v>0</v>
      </c>
      <c r="G602" s="39">
        <f t="shared" si="294"/>
        <v>182115161.37499937</v>
      </c>
      <c r="J602" s="7"/>
      <c r="K602"/>
    </row>
    <row r="603" spans="1:11">
      <c r="A603" s="30">
        <v>44979</v>
      </c>
      <c r="B603" s="31">
        <f t="shared" ref="B603" si="303">G602</f>
        <v>182115161.37499937</v>
      </c>
      <c r="C603" s="32">
        <v>-780254.82000000007</v>
      </c>
      <c r="D603" s="32">
        <v>6977590.5599999996</v>
      </c>
      <c r="E603" s="32">
        <v>4619576.76</v>
      </c>
      <c r="F603" s="32">
        <v>-4088689.3499999996</v>
      </c>
      <c r="G603" s="39">
        <f t="shared" si="294"/>
        <v>188843384.52499938</v>
      </c>
      <c r="H603" s="29" t="s">
        <v>1854</v>
      </c>
    </row>
    <row r="604" spans="1:11">
      <c r="A604" s="30">
        <v>44980</v>
      </c>
      <c r="B604" s="31">
        <f t="shared" ref="B604:B632" si="304">G603</f>
        <v>188843384.52499938</v>
      </c>
      <c r="C604" s="32">
        <v>-3180480.0300000007</v>
      </c>
      <c r="D604" s="32">
        <v>1987606.94</v>
      </c>
      <c r="E604" s="32">
        <v>35495.619999999995</v>
      </c>
      <c r="F604" s="32">
        <v>-5428988.7799999993</v>
      </c>
      <c r="G604" s="39">
        <f t="shared" si="294"/>
        <v>182257018.27499938</v>
      </c>
      <c r="H604" s="29" t="s">
        <v>1863</v>
      </c>
    </row>
    <row r="605" spans="1:11">
      <c r="A605" s="30">
        <v>44981</v>
      </c>
      <c r="B605" s="31">
        <f t="shared" si="304"/>
        <v>182257018.27499938</v>
      </c>
      <c r="C605" s="32">
        <v>-1225027.6200000001</v>
      </c>
      <c r="D605" s="32">
        <v>3964451.6600000006</v>
      </c>
      <c r="E605" s="32">
        <v>15754122.75</v>
      </c>
      <c r="F605" s="32">
        <v>-2191982.1900000004</v>
      </c>
      <c r="G605" s="39">
        <f t="shared" ref="G605" si="305">SUM(B605:F605)</f>
        <v>198558582.87499937</v>
      </c>
      <c r="H605" s="29" t="s">
        <v>1869</v>
      </c>
    </row>
    <row r="606" spans="1:11">
      <c r="A606" s="30">
        <v>44982</v>
      </c>
      <c r="B606" s="31">
        <f t="shared" si="304"/>
        <v>198558582.87499937</v>
      </c>
      <c r="C606" s="32">
        <v>-2125957.5099999998</v>
      </c>
      <c r="D606" s="32">
        <v>339589.14</v>
      </c>
      <c r="E606" s="32">
        <v>6221.5599999999995</v>
      </c>
      <c r="F606" s="32">
        <v>0</v>
      </c>
      <c r="G606" s="39">
        <f t="shared" ref="G606:G632" si="306">SUM(B606:F606)</f>
        <v>196778436.06499937</v>
      </c>
    </row>
    <row r="607" spans="1:11">
      <c r="A607" s="30">
        <v>44983</v>
      </c>
      <c r="B607" s="31">
        <f t="shared" si="304"/>
        <v>196778436.06499937</v>
      </c>
      <c r="C607" s="32">
        <v>0</v>
      </c>
      <c r="D607" s="32">
        <v>0</v>
      </c>
      <c r="E607" s="32">
        <v>0</v>
      </c>
      <c r="F607" s="32">
        <v>0</v>
      </c>
      <c r="G607" s="39">
        <f t="shared" si="306"/>
        <v>196778436.06499937</v>
      </c>
    </row>
    <row r="608" spans="1:11">
      <c r="A608" s="30">
        <v>44984</v>
      </c>
      <c r="B608" s="31">
        <f t="shared" si="304"/>
        <v>196778436.06499937</v>
      </c>
      <c r="C608" s="32">
        <v>0</v>
      </c>
      <c r="D608" s="32">
        <v>0</v>
      </c>
      <c r="E608" s="32">
        <v>0</v>
      </c>
      <c r="F608" s="32">
        <v>0</v>
      </c>
      <c r="G608" s="39">
        <f t="shared" si="306"/>
        <v>196778436.06499937</v>
      </c>
    </row>
    <row r="609" spans="1:8">
      <c r="A609" s="30">
        <v>44985</v>
      </c>
      <c r="B609" s="31">
        <f t="shared" si="304"/>
        <v>196778436.06499937</v>
      </c>
      <c r="C609" s="32">
        <v>-2077309.7299999997</v>
      </c>
      <c r="D609" s="32">
        <v>14871482.510000004</v>
      </c>
      <c r="E609" s="32">
        <v>64721751.940000005</v>
      </c>
      <c r="F609" s="32">
        <v>-39572856.82</v>
      </c>
      <c r="G609" s="39">
        <f t="shared" si="306"/>
        <v>234721503.96499938</v>
      </c>
      <c r="H609" s="29" t="s">
        <v>1957</v>
      </c>
    </row>
    <row r="610" spans="1:8">
      <c r="A610" s="30">
        <v>44986</v>
      </c>
      <c r="B610" s="31">
        <f t="shared" si="304"/>
        <v>234721503.96499938</v>
      </c>
      <c r="C610" s="32">
        <v>-6822704.2299999995</v>
      </c>
      <c r="D610" s="32">
        <v>20009488.999999993</v>
      </c>
      <c r="E610" s="32">
        <v>1447410.6300000001</v>
      </c>
      <c r="F610" s="32">
        <v>-1421487.24</v>
      </c>
      <c r="G610" s="39">
        <f t="shared" si="306"/>
        <v>247934212.12499937</v>
      </c>
      <c r="H610" s="29" t="s">
        <v>1958</v>
      </c>
    </row>
    <row r="611" spans="1:8">
      <c r="A611" s="30">
        <v>44987</v>
      </c>
      <c r="B611" s="31">
        <f t="shared" si="304"/>
        <v>247934212.12499937</v>
      </c>
      <c r="C611" s="32">
        <v>-3646182</v>
      </c>
      <c r="D611" s="32">
        <v>736823.18</v>
      </c>
      <c r="E611" s="32">
        <v>51177266.480000004</v>
      </c>
      <c r="F611" s="32">
        <v>-62129990.810000002</v>
      </c>
      <c r="G611" s="39">
        <f t="shared" si="306"/>
        <v>234072128.97499937</v>
      </c>
      <c r="H611" s="29" t="s">
        <v>1959</v>
      </c>
    </row>
    <row r="612" spans="1:8">
      <c r="A612" s="30">
        <v>44988</v>
      </c>
      <c r="B612" s="31">
        <f t="shared" si="304"/>
        <v>234072128.97499937</v>
      </c>
      <c r="C612" s="32">
        <v>-9636873.9199999962</v>
      </c>
      <c r="D612" s="32">
        <v>397549.03999999992</v>
      </c>
      <c r="E612" s="32">
        <v>15235.59</v>
      </c>
      <c r="F612" s="32">
        <v>-1163966.31</v>
      </c>
      <c r="G612" s="39">
        <f t="shared" si="306"/>
        <v>223684073.37499937</v>
      </c>
      <c r="H612" s="29" t="s">
        <v>1960</v>
      </c>
    </row>
    <row r="613" spans="1:8">
      <c r="A613" s="30">
        <v>44989</v>
      </c>
      <c r="B613" s="31">
        <f t="shared" si="304"/>
        <v>223684073.37499937</v>
      </c>
      <c r="C613" s="32">
        <v>-1845249.7300000002</v>
      </c>
      <c r="D613" s="32">
        <v>3932305.9</v>
      </c>
      <c r="E613" s="32">
        <v>284.27999999999997</v>
      </c>
      <c r="F613" s="32">
        <v>-245749.07</v>
      </c>
      <c r="G613" s="39">
        <f t="shared" si="306"/>
        <v>225525664.7549994</v>
      </c>
      <c r="H613" s="29" t="s">
        <v>1961</v>
      </c>
    </row>
    <row r="614" spans="1:8">
      <c r="A614" s="30">
        <v>44990</v>
      </c>
      <c r="B614" s="31">
        <f t="shared" si="304"/>
        <v>225525664.7549994</v>
      </c>
      <c r="C614" s="32">
        <v>0</v>
      </c>
      <c r="D614" s="32">
        <v>0</v>
      </c>
      <c r="E614" s="32">
        <v>0</v>
      </c>
      <c r="F614" s="32">
        <v>0</v>
      </c>
      <c r="G614" s="39">
        <f t="shared" si="306"/>
        <v>225525664.7549994</v>
      </c>
    </row>
    <row r="615" spans="1:8">
      <c r="A615" s="30">
        <v>44991</v>
      </c>
      <c r="B615" s="31">
        <f t="shared" si="304"/>
        <v>225525664.7549994</v>
      </c>
      <c r="C615" s="32">
        <v>0</v>
      </c>
      <c r="D615" s="32">
        <v>0</v>
      </c>
      <c r="E615" s="32">
        <v>0</v>
      </c>
      <c r="F615" s="32">
        <v>0</v>
      </c>
      <c r="G615" s="39">
        <f t="shared" si="306"/>
        <v>225525664.7549994</v>
      </c>
    </row>
    <row r="616" spans="1:8">
      <c r="A616" s="30">
        <v>44992</v>
      </c>
      <c r="B616" s="31">
        <f t="shared" si="304"/>
        <v>225525664.7549994</v>
      </c>
      <c r="C616" s="32">
        <v>-4398487.5400000019</v>
      </c>
      <c r="D616" s="32">
        <v>886954.44000000006</v>
      </c>
      <c r="E616" s="32">
        <v>779542.05999999982</v>
      </c>
      <c r="F616" s="32">
        <v>-1358347.49</v>
      </c>
      <c r="G616" s="39">
        <f t="shared" si="306"/>
        <v>221435326.2249994</v>
      </c>
      <c r="H616" s="29" t="s">
        <v>1962</v>
      </c>
    </row>
    <row r="617" spans="1:8">
      <c r="A617" s="30">
        <v>44993</v>
      </c>
      <c r="B617" s="31">
        <f t="shared" si="304"/>
        <v>221435326.2249994</v>
      </c>
      <c r="C617" s="32">
        <v>-1012677.21</v>
      </c>
      <c r="D617" s="32">
        <v>455822.6</v>
      </c>
      <c r="E617" s="32">
        <v>14265.95</v>
      </c>
      <c r="F617" s="32">
        <v>-14383947.640000001</v>
      </c>
      <c r="G617" s="39">
        <f t="shared" si="306"/>
        <v>206508789.92499936</v>
      </c>
      <c r="H617" s="29" t="s">
        <v>1963</v>
      </c>
    </row>
    <row r="618" spans="1:8">
      <c r="A618" s="30">
        <v>44994</v>
      </c>
      <c r="B618" s="31">
        <f t="shared" si="304"/>
        <v>206508789.92499936</v>
      </c>
      <c r="C618" s="32">
        <v>-53771305.43000003</v>
      </c>
      <c r="D618" s="32">
        <v>5030807.6100000003</v>
      </c>
      <c r="E618" s="32">
        <v>305065.21000000002</v>
      </c>
      <c r="F618" s="32">
        <v>-15619901.23</v>
      </c>
      <c r="G618" s="39">
        <f t="shared" si="306"/>
        <v>142453456.08499935</v>
      </c>
      <c r="H618" s="29" t="s">
        <v>1964</v>
      </c>
    </row>
    <row r="619" spans="1:8">
      <c r="A619" s="30">
        <v>44995</v>
      </c>
      <c r="B619" s="31">
        <f t="shared" si="304"/>
        <v>142453456.08499935</v>
      </c>
      <c r="C619" s="32">
        <v>-3391788.03</v>
      </c>
      <c r="D619" s="32">
        <v>1314173.1399999997</v>
      </c>
      <c r="E619" s="32">
        <v>110955.73000000001</v>
      </c>
      <c r="F619" s="32">
        <v>-2364750.8399999994</v>
      </c>
      <c r="G619" s="39">
        <f t="shared" si="306"/>
        <v>138122046.08499932</v>
      </c>
    </row>
    <row r="620" spans="1:8">
      <c r="A620" s="30">
        <v>44996</v>
      </c>
      <c r="B620" s="31">
        <f t="shared" si="304"/>
        <v>138122046.08499932</v>
      </c>
      <c r="C620" s="32">
        <v>-6998470.5899999989</v>
      </c>
      <c r="D620" s="32">
        <v>4348075.6400000006</v>
      </c>
      <c r="E620" s="32">
        <v>6000000</v>
      </c>
      <c r="F620" s="32">
        <v>0</v>
      </c>
      <c r="G620" s="39">
        <f t="shared" si="306"/>
        <v>141471651.13499933</v>
      </c>
      <c r="H620" s="29" t="s">
        <v>1965</v>
      </c>
    </row>
    <row r="621" spans="1:8">
      <c r="A621" s="30">
        <v>44997</v>
      </c>
      <c r="B621" s="31">
        <f t="shared" si="304"/>
        <v>141471651.13499933</v>
      </c>
      <c r="C621" s="32">
        <v>0</v>
      </c>
      <c r="D621" s="32">
        <v>0</v>
      </c>
      <c r="E621" s="32">
        <v>0</v>
      </c>
      <c r="F621" s="32">
        <v>0</v>
      </c>
      <c r="G621" s="39">
        <f t="shared" si="306"/>
        <v>141471651.13499933</v>
      </c>
    </row>
    <row r="622" spans="1:8">
      <c r="A622" s="30">
        <v>44998</v>
      </c>
      <c r="B622" s="31">
        <f t="shared" si="304"/>
        <v>141471651.13499933</v>
      </c>
      <c r="C622" s="32">
        <v>0</v>
      </c>
      <c r="D622" s="32">
        <v>0</v>
      </c>
      <c r="E622" s="32">
        <v>0</v>
      </c>
      <c r="F622" s="32">
        <v>0</v>
      </c>
      <c r="G622" s="39">
        <f t="shared" si="306"/>
        <v>141471651.13499933</v>
      </c>
    </row>
    <row r="623" spans="1:8">
      <c r="A623" s="30">
        <v>44999</v>
      </c>
      <c r="B623" s="31">
        <f t="shared" si="304"/>
        <v>141471651.13499933</v>
      </c>
      <c r="C623" s="32">
        <v>-8571466.1400000006</v>
      </c>
      <c r="D623" s="32">
        <v>2060468.54</v>
      </c>
      <c r="E623" s="32">
        <v>16545081.23</v>
      </c>
      <c r="F623" s="32">
        <v>-61128694.270000003</v>
      </c>
      <c r="G623" s="39">
        <f t="shared" si="306"/>
        <v>90377040.494999319</v>
      </c>
      <c r="H623" s="29" t="s">
        <v>1966</v>
      </c>
    </row>
    <row r="624" spans="1:8">
      <c r="A624" s="30">
        <v>45000</v>
      </c>
      <c r="B624" s="31">
        <f t="shared" si="304"/>
        <v>90377040.494999319</v>
      </c>
      <c r="C624" s="32">
        <v>-1609559.82</v>
      </c>
      <c r="D624" s="32">
        <v>3323703.8200000003</v>
      </c>
      <c r="E624" s="32">
        <v>16856997.170000002</v>
      </c>
      <c r="F624" s="32">
        <v>-3451064</v>
      </c>
      <c r="G624" s="39">
        <f t="shared" si="306"/>
        <v>105497117.66499932</v>
      </c>
      <c r="H624" s="29" t="s">
        <v>1967</v>
      </c>
    </row>
    <row r="625" spans="1:8">
      <c r="A625" s="30">
        <v>45001</v>
      </c>
      <c r="B625" s="31">
        <f t="shared" si="304"/>
        <v>105497117.66499932</v>
      </c>
      <c r="C625" s="32">
        <v>-2082574.2100000009</v>
      </c>
      <c r="D625" s="32">
        <v>6469993.4400000013</v>
      </c>
      <c r="E625" s="32">
        <v>1242296.5499999998</v>
      </c>
      <c r="F625" s="32">
        <v>-10730224.060000001</v>
      </c>
      <c r="G625" s="39">
        <f t="shared" si="306"/>
        <v>100396609.38499932</v>
      </c>
      <c r="H625" s="29" t="s">
        <v>1968</v>
      </c>
    </row>
    <row r="626" spans="1:8">
      <c r="A626" s="30">
        <v>45002</v>
      </c>
      <c r="B626" s="31">
        <f t="shared" si="304"/>
        <v>100396609.38499932</v>
      </c>
      <c r="C626" s="32">
        <v>1570154.62</v>
      </c>
      <c r="D626" s="32">
        <v>3852550.56</v>
      </c>
      <c r="E626" s="32">
        <v>9658127.0600000005</v>
      </c>
      <c r="F626" s="32">
        <v>-579729.55000000005</v>
      </c>
      <c r="G626" s="39">
        <f t="shared" si="306"/>
        <v>114897712.07499933</v>
      </c>
      <c r="H626" s="29" t="s">
        <v>1969</v>
      </c>
    </row>
    <row r="627" spans="1:8">
      <c r="A627" s="30">
        <v>45003</v>
      </c>
      <c r="B627" s="31">
        <f t="shared" si="304"/>
        <v>114897712.07499933</v>
      </c>
      <c r="C627" s="32">
        <v>-4307216.4999999991</v>
      </c>
      <c r="D627" s="32">
        <v>6585075.46</v>
      </c>
      <c r="E627" s="32">
        <v>871.79</v>
      </c>
      <c r="F627" s="32">
        <v>-113880.64</v>
      </c>
      <c r="G627" s="39">
        <f t="shared" si="306"/>
        <v>117062562.18499933</v>
      </c>
      <c r="H627" s="29" t="s">
        <v>1970</v>
      </c>
    </row>
    <row r="628" spans="1:8">
      <c r="A628" s="30">
        <v>45004</v>
      </c>
      <c r="B628" s="31">
        <f t="shared" si="304"/>
        <v>117062562.18499933</v>
      </c>
      <c r="C628" s="32">
        <v>0</v>
      </c>
      <c r="D628" s="32">
        <v>0</v>
      </c>
      <c r="E628" s="32">
        <v>0</v>
      </c>
      <c r="F628" s="32">
        <v>0</v>
      </c>
      <c r="G628" s="39">
        <f t="shared" si="306"/>
        <v>117062562.18499933</v>
      </c>
    </row>
    <row r="629" spans="1:8">
      <c r="A629" s="30">
        <v>45005</v>
      </c>
      <c r="B629" s="31">
        <f t="shared" si="304"/>
        <v>117062562.18499933</v>
      </c>
      <c r="C629" s="32">
        <v>0</v>
      </c>
      <c r="D629" s="32">
        <v>0</v>
      </c>
      <c r="E629" s="32">
        <v>0</v>
      </c>
      <c r="F629" s="32">
        <v>0</v>
      </c>
      <c r="G629" s="39">
        <f t="shared" si="306"/>
        <v>117062562.18499933</v>
      </c>
    </row>
    <row r="630" spans="1:8">
      <c r="A630" s="30">
        <v>45006</v>
      </c>
      <c r="B630" s="31">
        <f t="shared" si="304"/>
        <v>117062562.18499933</v>
      </c>
      <c r="C630" s="32">
        <v>-2557294.7099999995</v>
      </c>
      <c r="D630" s="32">
        <v>529204.05000000016</v>
      </c>
      <c r="E630" s="32">
        <v>492392.25999999995</v>
      </c>
      <c r="F630" s="140">
        <v>-144557.43</v>
      </c>
      <c r="G630" s="39">
        <f t="shared" si="306"/>
        <v>115382306.35499933</v>
      </c>
    </row>
    <row r="631" spans="1:8">
      <c r="A631" s="30">
        <v>45007</v>
      </c>
      <c r="B631" s="31">
        <f t="shared" si="304"/>
        <v>115382306.35499933</v>
      </c>
      <c r="C631" s="32">
        <v>-1084611.24</v>
      </c>
      <c r="D631" s="32">
        <v>5688654.2800000003</v>
      </c>
      <c r="E631" s="32">
        <v>285571.78999999998</v>
      </c>
      <c r="F631" s="32">
        <v>-2715465.14</v>
      </c>
      <c r="G631" s="39">
        <f t="shared" si="306"/>
        <v>117556456.04499935</v>
      </c>
      <c r="H631" s="29" t="s">
        <v>1971</v>
      </c>
    </row>
    <row r="632" spans="1:8">
      <c r="A632" s="30">
        <v>45008</v>
      </c>
      <c r="B632" s="31">
        <f t="shared" si="304"/>
        <v>117556456.04499935</v>
      </c>
      <c r="C632" s="32">
        <v>-7980591.7400000002</v>
      </c>
      <c r="D632" s="32">
        <v>6949560.2800000003</v>
      </c>
      <c r="E632" s="32">
        <v>1709894.41</v>
      </c>
      <c r="F632" s="32">
        <v>-14415931.109999999</v>
      </c>
      <c r="G632" s="39">
        <f t="shared" si="306"/>
        <v>103819387.88499935</v>
      </c>
      <c r="H632" s="29" t="s">
        <v>1972</v>
      </c>
    </row>
    <row r="633" spans="1:8">
      <c r="A633" s="30">
        <v>45009</v>
      </c>
      <c r="B633" s="31">
        <f t="shared" ref="B633:B638" si="307">G632</f>
        <v>103819387.88499935</v>
      </c>
      <c r="C633" s="32">
        <v>-3300791.81</v>
      </c>
      <c r="D633" s="32">
        <v>4001157.61</v>
      </c>
      <c r="E633" s="32">
        <v>35371772.57</v>
      </c>
      <c r="F633" s="32">
        <v>-1941716.4800000002</v>
      </c>
      <c r="G633" s="39">
        <f t="shared" ref="G633:G638" si="308">SUM(B633:F633)</f>
        <v>137949809.77499935</v>
      </c>
      <c r="H633" s="29" t="s">
        <v>2089</v>
      </c>
    </row>
    <row r="634" spans="1:8">
      <c r="A634" s="30">
        <v>45010</v>
      </c>
      <c r="B634" s="31">
        <f t="shared" si="307"/>
        <v>137949809.77499935</v>
      </c>
      <c r="C634" s="32">
        <v>-3688920.6399999997</v>
      </c>
      <c r="D634" s="32">
        <v>3318027.87</v>
      </c>
      <c r="E634" s="32">
        <v>0</v>
      </c>
      <c r="F634" s="32">
        <v>0</v>
      </c>
      <c r="G634" s="39">
        <f t="shared" si="308"/>
        <v>137578917.00499937</v>
      </c>
      <c r="H634" s="29" t="s">
        <v>2093</v>
      </c>
    </row>
    <row r="635" spans="1:8">
      <c r="A635" s="30">
        <v>45011</v>
      </c>
      <c r="B635" s="31">
        <f t="shared" si="307"/>
        <v>137578917.00499937</v>
      </c>
      <c r="C635" s="32">
        <v>0</v>
      </c>
      <c r="D635" s="32">
        <v>0</v>
      </c>
      <c r="E635" s="32">
        <v>0</v>
      </c>
      <c r="F635" s="32">
        <v>0</v>
      </c>
      <c r="G635" s="39">
        <f t="shared" si="308"/>
        <v>137578917.00499937</v>
      </c>
    </row>
    <row r="636" spans="1:8">
      <c r="A636" s="30">
        <v>45012</v>
      </c>
      <c r="B636" s="31">
        <f t="shared" si="307"/>
        <v>137578917.00499937</v>
      </c>
      <c r="C636" s="32">
        <v>0</v>
      </c>
      <c r="D636" s="32">
        <v>0</v>
      </c>
      <c r="E636" s="32">
        <v>0</v>
      </c>
      <c r="F636" s="32">
        <v>0</v>
      </c>
      <c r="G636" s="39">
        <f t="shared" si="308"/>
        <v>137578917.00499937</v>
      </c>
    </row>
    <row r="637" spans="1:8">
      <c r="A637" s="30">
        <v>45013</v>
      </c>
      <c r="B637" s="31">
        <f t="shared" si="307"/>
        <v>137578917.00499937</v>
      </c>
      <c r="C637" s="32">
        <v>-963696.03</v>
      </c>
      <c r="D637" s="32">
        <v>3463487.5600000005</v>
      </c>
      <c r="E637" s="32">
        <v>2101220.5499999998</v>
      </c>
      <c r="F637" s="32">
        <v>-4433576.2999999989</v>
      </c>
      <c r="G637" s="39">
        <f t="shared" si="308"/>
        <v>137746352.78499937</v>
      </c>
      <c r="H637" s="29" t="s">
        <v>2102</v>
      </c>
    </row>
    <row r="638" spans="1:8">
      <c r="A638" s="30">
        <v>45014</v>
      </c>
      <c r="B638" s="31">
        <f t="shared" si="307"/>
        <v>137746352.78499937</v>
      </c>
      <c r="C638" s="32">
        <v>-1797023.54</v>
      </c>
      <c r="D638" s="32">
        <v>1207258.19</v>
      </c>
      <c r="E638" s="32">
        <v>30303480.779999997</v>
      </c>
      <c r="F638" s="32">
        <v>-2255720.2199999997</v>
      </c>
      <c r="G638" s="39">
        <f t="shared" si="308"/>
        <v>165204347.99499938</v>
      </c>
      <c r="H638" s="29" t="s">
        <v>2107</v>
      </c>
    </row>
    <row r="639" spans="1:8">
      <c r="A639" s="30">
        <v>45015</v>
      </c>
      <c r="B639" s="31">
        <f t="shared" ref="B639" si="309">G638</f>
        <v>165204347.99499938</v>
      </c>
      <c r="C639" s="32">
        <v>-2622156.100000001</v>
      </c>
      <c r="D639" s="32">
        <v>1015372.8100000002</v>
      </c>
      <c r="E639" s="32">
        <v>396109.17</v>
      </c>
      <c r="F639" s="32">
        <v>-60959434.350000001</v>
      </c>
      <c r="G639" s="39">
        <f t="shared" ref="G639:G646" si="310">SUM(B639:F639)</f>
        <v>103034239.52499938</v>
      </c>
      <c r="H639" s="29" t="s">
        <v>2115</v>
      </c>
    </row>
    <row r="640" spans="1:8">
      <c r="A640" s="30">
        <v>45016</v>
      </c>
      <c r="B640" s="31">
        <f t="shared" ref="B640" si="311">G639</f>
        <v>103034239.52499938</v>
      </c>
      <c r="C640" s="32">
        <v>-5558742.5499999989</v>
      </c>
      <c r="D640" s="32">
        <v>6933950.8600000013</v>
      </c>
      <c r="E640" s="32">
        <v>10691803.830000002</v>
      </c>
      <c r="F640" s="32">
        <v>-734748.23</v>
      </c>
      <c r="G640" s="39">
        <f t="shared" si="310"/>
        <v>114366503.43499938</v>
      </c>
      <c r="H640" s="29" t="s">
        <v>2117</v>
      </c>
    </row>
    <row r="641" spans="1:8">
      <c r="A641" s="30">
        <v>45017</v>
      </c>
      <c r="B641" s="31">
        <f t="shared" ref="B641:B643" si="312">G640</f>
        <v>114366503.43499938</v>
      </c>
      <c r="C641" s="32">
        <v>-1964599.0299999998</v>
      </c>
      <c r="D641" s="32">
        <v>12739506.539999995</v>
      </c>
      <c r="E641" s="32">
        <v>791055.38</v>
      </c>
      <c r="F641" s="32">
        <v>-11377.73</v>
      </c>
      <c r="G641" s="39">
        <f t="shared" si="310"/>
        <v>125921088.59499936</v>
      </c>
      <c r="H641" s="29" t="s">
        <v>2130</v>
      </c>
    </row>
    <row r="642" spans="1:8">
      <c r="A642" s="30">
        <v>45018</v>
      </c>
      <c r="B642" s="31">
        <f t="shared" si="312"/>
        <v>125921088.59499936</v>
      </c>
      <c r="C642" s="32">
        <v>0</v>
      </c>
      <c r="D642" s="32">
        <v>0</v>
      </c>
      <c r="E642" s="32">
        <v>0</v>
      </c>
      <c r="F642" s="32">
        <v>0</v>
      </c>
      <c r="G642" s="39">
        <f t="shared" si="310"/>
        <v>125921088.59499936</v>
      </c>
    </row>
    <row r="643" spans="1:8">
      <c r="A643" s="30">
        <v>45019</v>
      </c>
      <c r="B643" s="31">
        <f t="shared" si="312"/>
        <v>125921088.59499936</v>
      </c>
      <c r="C643" s="32">
        <v>0</v>
      </c>
      <c r="D643" s="32">
        <v>0</v>
      </c>
      <c r="E643" s="32">
        <v>0</v>
      </c>
      <c r="F643" s="32">
        <v>0</v>
      </c>
      <c r="G643" s="39">
        <f t="shared" si="310"/>
        <v>125921088.59499936</v>
      </c>
    </row>
    <row r="644" spans="1:8">
      <c r="A644" s="30">
        <v>45020</v>
      </c>
      <c r="B644" s="31">
        <f t="shared" ref="B644" si="313">G643</f>
        <v>125921088.59499936</v>
      </c>
      <c r="C644" s="32">
        <v>-1487491.0600000003</v>
      </c>
      <c r="D644" s="32">
        <v>8221142.2999999998</v>
      </c>
      <c r="E644" s="32">
        <v>74828202.820000008</v>
      </c>
      <c r="F644" s="32">
        <v>-20337257.23</v>
      </c>
      <c r="G644" s="39">
        <f t="shared" si="310"/>
        <v>187145685.42499939</v>
      </c>
      <c r="H644" s="29" t="s">
        <v>2137</v>
      </c>
    </row>
    <row r="645" spans="1:8">
      <c r="A645" s="30">
        <v>45021</v>
      </c>
      <c r="B645" s="31">
        <f t="shared" ref="B645" si="314">G644</f>
        <v>187145685.42499939</v>
      </c>
      <c r="C645" s="32">
        <v>-4501567.58</v>
      </c>
      <c r="D645" s="32">
        <v>655538.02</v>
      </c>
      <c r="E645" s="32">
        <v>3456049.9299999997</v>
      </c>
      <c r="F645" s="32">
        <v>-144754.39000000001</v>
      </c>
      <c r="G645" s="39">
        <f t="shared" si="310"/>
        <v>186610951.40499941</v>
      </c>
      <c r="H645" s="29" t="s">
        <v>2160</v>
      </c>
    </row>
    <row r="646" spans="1:8" ht="12" customHeight="1">
      <c r="A646" s="30">
        <v>45022</v>
      </c>
      <c r="B646" s="31">
        <f t="shared" ref="B646" si="315">G645</f>
        <v>186610951.40499941</v>
      </c>
      <c r="C646" s="32">
        <v>-1045217.8899999999</v>
      </c>
      <c r="D646" s="32">
        <v>1453965.4400000002</v>
      </c>
      <c r="E646" s="32">
        <v>9529277.2200000007</v>
      </c>
      <c r="F646" s="32">
        <v>-22000940.640000001</v>
      </c>
      <c r="G646" s="39">
        <f t="shared" si="310"/>
        <v>174548035.53499943</v>
      </c>
      <c r="H646" s="29" t="s">
        <v>2165</v>
      </c>
    </row>
    <row r="647" spans="1:8" ht="12" customHeight="1">
      <c r="A647" s="30">
        <v>45023</v>
      </c>
      <c r="B647" s="31">
        <f t="shared" ref="B647" si="316">G646</f>
        <v>174548035.53499943</v>
      </c>
      <c r="C647" s="32">
        <v>-1147979.74</v>
      </c>
      <c r="D647" s="32">
        <v>701970.21</v>
      </c>
      <c r="E647" s="32">
        <v>40845.339999999997</v>
      </c>
      <c r="F647" s="32">
        <v>-14340385.859999999</v>
      </c>
      <c r="G647" s="39">
        <f t="shared" ref="G647:G660" si="317">SUM(B647:F647)</f>
        <v>159802485.48499942</v>
      </c>
      <c r="H647" s="29" t="s">
        <v>2172</v>
      </c>
    </row>
    <row r="648" spans="1:8">
      <c r="A648" s="30">
        <v>45024</v>
      </c>
      <c r="B648" s="31">
        <f t="shared" ref="B648:B650" si="318">G647</f>
        <v>159802485.48499942</v>
      </c>
      <c r="C648" s="32">
        <v>-1710051.3399999996</v>
      </c>
      <c r="D648" s="32">
        <v>989910.33</v>
      </c>
      <c r="E648" s="32">
        <v>0</v>
      </c>
      <c r="F648" s="32">
        <v>0</v>
      </c>
      <c r="G648" s="39">
        <f t="shared" si="317"/>
        <v>159082344.47499943</v>
      </c>
    </row>
    <row r="649" spans="1:8">
      <c r="A649" s="30">
        <v>45025</v>
      </c>
      <c r="B649" s="31">
        <f t="shared" si="318"/>
        <v>159082344.47499943</v>
      </c>
      <c r="C649" s="32">
        <v>0</v>
      </c>
      <c r="D649" s="32">
        <v>0</v>
      </c>
      <c r="E649" s="32">
        <v>0</v>
      </c>
      <c r="F649" s="32">
        <v>0</v>
      </c>
      <c r="G649" s="39">
        <f t="shared" si="317"/>
        <v>159082344.47499943</v>
      </c>
    </row>
    <row r="650" spans="1:8">
      <c r="A650" s="30">
        <v>45026</v>
      </c>
      <c r="B650" s="31">
        <f t="shared" si="318"/>
        <v>159082344.47499943</v>
      </c>
      <c r="C650" s="32">
        <v>0</v>
      </c>
      <c r="D650" s="32">
        <v>0</v>
      </c>
      <c r="E650" s="32">
        <v>0</v>
      </c>
      <c r="F650" s="32">
        <v>0</v>
      </c>
      <c r="G650" s="39">
        <f t="shared" si="317"/>
        <v>159082344.47499943</v>
      </c>
    </row>
    <row r="651" spans="1:8">
      <c r="A651" s="30">
        <v>45027</v>
      </c>
      <c r="B651" s="31">
        <f t="shared" ref="B651" si="319">G650</f>
        <v>159082344.47499943</v>
      </c>
      <c r="C651" s="32">
        <v>-4715570.55</v>
      </c>
      <c r="D651" s="32">
        <v>4694254.8599999994</v>
      </c>
      <c r="E651" s="32">
        <v>437954.57999999996</v>
      </c>
      <c r="F651" s="32">
        <v>-11349316.029999999</v>
      </c>
      <c r="G651" s="39">
        <f t="shared" si="317"/>
        <v>148149667.33499944</v>
      </c>
      <c r="H651" s="29" t="s">
        <v>2177</v>
      </c>
    </row>
    <row r="652" spans="1:8">
      <c r="A652" s="30">
        <v>45028</v>
      </c>
      <c r="B652" s="31">
        <f t="shared" ref="B652" si="320">G651</f>
        <v>148149667.33499944</v>
      </c>
      <c r="C652" s="32">
        <v>-65956099.119999997</v>
      </c>
      <c r="D652" s="32">
        <v>4076941.16</v>
      </c>
      <c r="E652" s="32">
        <v>119695060.11999999</v>
      </c>
      <c r="F652" s="32">
        <v>-61325217.990000002</v>
      </c>
      <c r="G652" s="39">
        <f t="shared" si="317"/>
        <v>144640351.5049994</v>
      </c>
      <c r="H652" s="29" t="s">
        <v>2182</v>
      </c>
    </row>
    <row r="653" spans="1:8">
      <c r="A653" s="30">
        <v>45029</v>
      </c>
      <c r="B653" s="31">
        <f t="shared" ref="B653" si="321">G652</f>
        <v>144640351.5049994</v>
      </c>
      <c r="C653" s="32">
        <v>-1084313.1099999999</v>
      </c>
      <c r="D653" s="32">
        <v>756640.03</v>
      </c>
      <c r="E653" s="32">
        <v>394922.47000000003</v>
      </c>
      <c r="F653" s="32">
        <v>-2071120.8200000003</v>
      </c>
      <c r="G653" s="39">
        <f t="shared" si="317"/>
        <v>142636480.07499939</v>
      </c>
    </row>
    <row r="654" spans="1:8">
      <c r="A654" s="30">
        <v>45030</v>
      </c>
      <c r="B654" s="31">
        <f t="shared" ref="B654" si="322">G653</f>
        <v>142636480.07499939</v>
      </c>
      <c r="C654" s="32">
        <v>-18383181.480000004</v>
      </c>
      <c r="D654" s="32">
        <v>3261874.1999999993</v>
      </c>
      <c r="E654" s="32">
        <v>4242643.3199999994</v>
      </c>
      <c r="F654" s="32">
        <v>-25820782.059999999</v>
      </c>
      <c r="G654" s="39">
        <f t="shared" si="317"/>
        <v>105937034.05499938</v>
      </c>
      <c r="H654" s="29" t="s">
        <v>2197</v>
      </c>
    </row>
    <row r="655" spans="1:8">
      <c r="A655" s="30">
        <v>45031</v>
      </c>
      <c r="B655" s="31">
        <f t="shared" ref="B655:B656" si="323">G654</f>
        <v>105937034.05499938</v>
      </c>
      <c r="C655" s="32">
        <v>-1802117.5499999998</v>
      </c>
      <c r="D655" s="32">
        <v>5507182.2799999993</v>
      </c>
      <c r="E655" s="32">
        <v>2234724.6199999996</v>
      </c>
      <c r="F655" s="32">
        <v>-1058106.3999999999</v>
      </c>
      <c r="G655" s="39">
        <f t="shared" si="317"/>
        <v>110818717.00499938</v>
      </c>
      <c r="H655" s="29" t="s">
        <v>2210</v>
      </c>
    </row>
    <row r="656" spans="1:8">
      <c r="A656" s="30">
        <v>45032</v>
      </c>
      <c r="B656" s="31">
        <f t="shared" si="323"/>
        <v>110818717.00499938</v>
      </c>
      <c r="C656" s="32">
        <v>0</v>
      </c>
      <c r="D656" s="32">
        <v>0</v>
      </c>
      <c r="E656" s="32">
        <v>0</v>
      </c>
      <c r="F656" s="32">
        <v>0</v>
      </c>
      <c r="G656" s="39">
        <f t="shared" si="317"/>
        <v>110818717.00499938</v>
      </c>
    </row>
    <row r="657" spans="1:8">
      <c r="A657" s="30">
        <v>45033</v>
      </c>
      <c r="B657" s="31">
        <f t="shared" ref="B657" si="324">G656</f>
        <v>110818717.00499938</v>
      </c>
      <c r="C657" s="32">
        <v>0</v>
      </c>
      <c r="D657" s="32">
        <v>0</v>
      </c>
      <c r="E657" s="32">
        <v>0</v>
      </c>
      <c r="F657" s="32">
        <v>0</v>
      </c>
      <c r="G657" s="39">
        <f t="shared" si="317"/>
        <v>110818717.00499938</v>
      </c>
    </row>
    <row r="658" spans="1:8">
      <c r="A658" s="30">
        <v>45034</v>
      </c>
      <c r="B658" s="31">
        <f t="shared" ref="B658:B659" si="325">G657</f>
        <v>110818717.00499938</v>
      </c>
      <c r="C658" s="32">
        <v>-3659358.8299999996</v>
      </c>
      <c r="D658" s="32">
        <v>6386649.1200000001</v>
      </c>
      <c r="E658" s="32">
        <v>27841273.27</v>
      </c>
      <c r="F658" s="32">
        <v>-5097011.33</v>
      </c>
      <c r="G658" s="39">
        <f t="shared" si="317"/>
        <v>136290269.23499939</v>
      </c>
      <c r="H658" s="29" t="s">
        <v>2215</v>
      </c>
    </row>
    <row r="659" spans="1:8">
      <c r="A659" s="30">
        <v>45035</v>
      </c>
      <c r="B659" s="31">
        <f t="shared" si="325"/>
        <v>136290269.23499939</v>
      </c>
      <c r="C659" s="32">
        <v>-2077375.55</v>
      </c>
      <c r="D659" s="32">
        <v>1210030.7699999996</v>
      </c>
      <c r="E659" s="32">
        <v>235344.27</v>
      </c>
      <c r="F659" s="32">
        <v>-3397809.57</v>
      </c>
      <c r="G659" s="39">
        <f t="shared" si="317"/>
        <v>132260459.15499941</v>
      </c>
      <c r="H659" s="29" t="s">
        <v>2230</v>
      </c>
    </row>
    <row r="660" spans="1:8">
      <c r="A660" s="30">
        <v>45036</v>
      </c>
      <c r="B660" s="31">
        <f t="shared" ref="B660" si="326">G659</f>
        <v>132260459.15499941</v>
      </c>
      <c r="C660" s="32">
        <v>-1971717.9900000005</v>
      </c>
      <c r="D660" s="32">
        <v>12425275.380000001</v>
      </c>
      <c r="E660" s="32">
        <v>300648.98000000004</v>
      </c>
      <c r="F660" s="32">
        <v>-951608.31</v>
      </c>
      <c r="G660" s="39">
        <f t="shared" si="317"/>
        <v>142063057.21499941</v>
      </c>
      <c r="H660" s="29" t="s">
        <v>2237</v>
      </c>
    </row>
    <row r="661" spans="1:8">
      <c r="A661" s="30">
        <v>45037</v>
      </c>
      <c r="B661" s="31">
        <f t="shared" ref="B661" si="327">G660</f>
        <v>142063057.21499941</v>
      </c>
      <c r="C661" s="32">
        <v>-2516388.9500000002</v>
      </c>
      <c r="D661" s="32">
        <v>5264693.78</v>
      </c>
      <c r="E661" s="32">
        <v>5962322.6699999999</v>
      </c>
      <c r="F661" s="32">
        <v>-1168844.9400000002</v>
      </c>
      <c r="G661" s="39">
        <f t="shared" ref="G661:G674" si="328">SUM(B661:F661)</f>
        <v>149604839.77499941</v>
      </c>
      <c r="H661" s="29" t="s">
        <v>2240</v>
      </c>
    </row>
    <row r="662" spans="1:8">
      <c r="A662" s="30">
        <v>45038</v>
      </c>
      <c r="B662" s="31">
        <f t="shared" ref="B662:B663" si="329">G661</f>
        <v>149604839.77499941</v>
      </c>
      <c r="C662" s="32">
        <v>-3685448.4999999995</v>
      </c>
      <c r="D662" s="32">
        <v>77331.53</v>
      </c>
      <c r="E662" s="32">
        <v>0</v>
      </c>
      <c r="F662" s="32">
        <v>0</v>
      </c>
      <c r="G662" s="39">
        <f t="shared" si="328"/>
        <v>145996722.80499941</v>
      </c>
      <c r="H662" s="29" t="s">
        <v>2248</v>
      </c>
    </row>
    <row r="663" spans="1:8">
      <c r="A663" s="30">
        <v>45039</v>
      </c>
      <c r="B663" s="31">
        <f t="shared" si="329"/>
        <v>145996722.80499941</v>
      </c>
      <c r="C663" s="32">
        <v>0</v>
      </c>
      <c r="D663" s="32">
        <v>0</v>
      </c>
      <c r="E663" s="32">
        <v>0</v>
      </c>
      <c r="F663" s="32">
        <v>0</v>
      </c>
      <c r="G663" s="39">
        <f t="shared" si="328"/>
        <v>145996722.80499941</v>
      </c>
    </row>
    <row r="664" spans="1:8">
      <c r="A664" s="30">
        <v>45040</v>
      </c>
      <c r="B664" s="31">
        <f t="shared" ref="B664" si="330">G663</f>
        <v>145996722.80499941</v>
      </c>
      <c r="C664" s="32">
        <v>0</v>
      </c>
      <c r="D664" s="32">
        <v>0</v>
      </c>
      <c r="E664" s="32">
        <v>0</v>
      </c>
      <c r="F664" s="32">
        <v>0</v>
      </c>
      <c r="G664" s="39">
        <f t="shared" si="328"/>
        <v>145996722.80499941</v>
      </c>
    </row>
    <row r="665" spans="1:8">
      <c r="A665" s="30">
        <v>45041</v>
      </c>
      <c r="B665" s="31">
        <f t="shared" ref="B665" si="331">G664</f>
        <v>145996722.80499941</v>
      </c>
      <c r="C665" s="32">
        <v>-1790015.2599999995</v>
      </c>
      <c r="D665" s="32">
        <v>7932198.8799999999</v>
      </c>
      <c r="E665" s="32">
        <v>41247897.610000007</v>
      </c>
      <c r="F665" s="32">
        <v>-75313751.730000004</v>
      </c>
      <c r="G665" s="39">
        <f t="shared" si="328"/>
        <v>118073052.30499943</v>
      </c>
      <c r="H665" s="29" t="s">
        <v>2251</v>
      </c>
    </row>
    <row r="666" spans="1:8">
      <c r="A666" s="30">
        <v>45042</v>
      </c>
      <c r="B666" s="31">
        <f t="shared" ref="B666" si="332">G665</f>
        <v>118073052.30499943</v>
      </c>
      <c r="C666" s="32">
        <v>-8273546.6600000011</v>
      </c>
      <c r="D666" s="32">
        <v>3535901.05</v>
      </c>
      <c r="E666" s="32">
        <v>22296042.819999997</v>
      </c>
      <c r="F666" s="32">
        <v>-61664566.350000001</v>
      </c>
      <c r="G666" s="39">
        <f t="shared" si="328"/>
        <v>73966883.164999425</v>
      </c>
      <c r="H666" s="29" t="s">
        <v>2300</v>
      </c>
    </row>
    <row r="667" spans="1:8">
      <c r="A667" s="30">
        <v>45043</v>
      </c>
      <c r="B667" s="31">
        <f t="shared" ref="B667" si="333">G666</f>
        <v>73966883.164999425</v>
      </c>
      <c r="C667" s="32">
        <v>-3464524.7299999995</v>
      </c>
      <c r="D667" s="32">
        <v>7736343</v>
      </c>
      <c r="E667" s="32">
        <v>45249683.009999998</v>
      </c>
      <c r="F667" s="32">
        <v>-1129231.1299999999</v>
      </c>
      <c r="G667" s="39">
        <f t="shared" si="328"/>
        <v>122359153.31499943</v>
      </c>
      <c r="H667" s="29" t="s">
        <v>2314</v>
      </c>
    </row>
    <row r="668" spans="1:8">
      <c r="A668" s="30">
        <v>45044</v>
      </c>
      <c r="B668" s="31">
        <f t="shared" ref="B668" si="334">G667</f>
        <v>122359153.31499943</v>
      </c>
      <c r="C668" s="32">
        <v>-3641737.05</v>
      </c>
      <c r="D668" s="32">
        <v>5467581.8300000001</v>
      </c>
      <c r="E668" s="32">
        <v>1515739.0699999998</v>
      </c>
      <c r="F668" s="32">
        <v>-234374.66999999998</v>
      </c>
      <c r="G668" s="39">
        <f t="shared" si="328"/>
        <v>125466362.49499942</v>
      </c>
      <c r="H668" s="29" t="s">
        <v>2324</v>
      </c>
    </row>
    <row r="669" spans="1:8">
      <c r="A669" s="30">
        <v>45045</v>
      </c>
      <c r="B669" s="31">
        <f t="shared" ref="B669" si="335">G668</f>
        <v>125466362.49499942</v>
      </c>
      <c r="C669" s="32">
        <v>-3125286.9299999997</v>
      </c>
      <c r="D669" s="32">
        <v>9183440.5999999978</v>
      </c>
      <c r="E669" s="32">
        <v>60874490.060000002</v>
      </c>
      <c r="F669" s="32">
        <v>-9105.4600000000009</v>
      </c>
      <c r="G669" s="39">
        <f t="shared" si="328"/>
        <v>192389900.76499942</v>
      </c>
      <c r="H669" s="29" t="s">
        <v>2329</v>
      </c>
    </row>
    <row r="670" spans="1:8">
      <c r="A670" s="30">
        <v>45046</v>
      </c>
      <c r="B670" s="31">
        <f t="shared" ref="B670:B671" si="336">G669</f>
        <v>192389900.76499942</v>
      </c>
      <c r="C670" s="32">
        <v>0</v>
      </c>
      <c r="D670" s="32">
        <v>0</v>
      </c>
      <c r="E670" s="32">
        <v>0</v>
      </c>
      <c r="F670" s="32">
        <v>0</v>
      </c>
      <c r="G670" s="39">
        <f t="shared" si="328"/>
        <v>192389900.76499942</v>
      </c>
    </row>
    <row r="671" spans="1:8">
      <c r="A671" s="30">
        <v>45047</v>
      </c>
      <c r="B671" s="31">
        <f t="shared" si="336"/>
        <v>192389900.76499942</v>
      </c>
      <c r="C671" s="32">
        <v>0</v>
      </c>
      <c r="D671" s="32">
        <v>0</v>
      </c>
      <c r="E671" s="32">
        <v>0</v>
      </c>
      <c r="F671" s="32">
        <v>0</v>
      </c>
      <c r="G671" s="39">
        <f t="shared" si="328"/>
        <v>192389900.76499942</v>
      </c>
    </row>
    <row r="672" spans="1:8">
      <c r="A672" s="30">
        <v>45048</v>
      </c>
      <c r="B672" s="31">
        <f t="shared" ref="B672" si="337">G671</f>
        <v>192389900.76499942</v>
      </c>
      <c r="C672" s="32">
        <v>-1964458.1100000003</v>
      </c>
      <c r="D672" s="32">
        <v>1842054.2800000005</v>
      </c>
      <c r="E672" s="32">
        <v>16491905.029999999</v>
      </c>
      <c r="F672" s="32">
        <v>-1545690.41</v>
      </c>
      <c r="G672" s="39">
        <f t="shared" si="328"/>
        <v>207213711.55499941</v>
      </c>
      <c r="H672" s="29" t="s">
        <v>2358</v>
      </c>
    </row>
    <row r="673" spans="1:8">
      <c r="A673" s="30">
        <v>45049</v>
      </c>
      <c r="B673" s="31">
        <f t="shared" ref="B673" si="338">G672</f>
        <v>207213711.55499941</v>
      </c>
      <c r="C673" s="32">
        <v>-4601884.3199999984</v>
      </c>
      <c r="D673" s="32">
        <v>365966.94999999995</v>
      </c>
      <c r="E673" s="32">
        <v>761156.02999999991</v>
      </c>
      <c r="F673" s="32">
        <v>-1356573.83</v>
      </c>
      <c r="G673" s="39">
        <f t="shared" si="328"/>
        <v>202382376.38499939</v>
      </c>
      <c r="H673" s="29" t="s">
        <v>2359</v>
      </c>
    </row>
    <row r="674" spans="1:8">
      <c r="A674" s="30">
        <v>45050</v>
      </c>
      <c r="B674" s="31">
        <f t="shared" ref="B674" si="339">G673</f>
        <v>202382376.38499939</v>
      </c>
      <c r="C674" s="32">
        <v>-3653150.61</v>
      </c>
      <c r="D674" s="32">
        <v>964158.73</v>
      </c>
      <c r="E674" s="32">
        <v>847430.79999999993</v>
      </c>
      <c r="F674" s="32">
        <v>-951797.60000000009</v>
      </c>
      <c r="G674" s="39">
        <f t="shared" si="328"/>
        <v>199589017.70499939</v>
      </c>
      <c r="H674" s="29" t="s">
        <v>2360</v>
      </c>
    </row>
    <row r="675" spans="1:8">
      <c r="A675" s="30">
        <v>45051</v>
      </c>
      <c r="B675" s="31">
        <f t="shared" ref="B675" si="340">G674</f>
        <v>199589017.70499939</v>
      </c>
      <c r="C675" s="32">
        <v>-3085601.63</v>
      </c>
      <c r="D675" s="32">
        <v>1365238.1600000001</v>
      </c>
      <c r="E675" s="32">
        <v>10204109.48</v>
      </c>
      <c r="F675" s="32">
        <v>-1357098.23</v>
      </c>
      <c r="G675" s="39">
        <f t="shared" ref="G675:G688" si="341">SUM(B675:F675)</f>
        <v>206715665.48499939</v>
      </c>
      <c r="H675" s="29" t="s">
        <v>2364</v>
      </c>
    </row>
    <row r="676" spans="1:8">
      <c r="A676" s="30">
        <v>45052</v>
      </c>
      <c r="B676" s="31">
        <f t="shared" ref="B676:B678" si="342">G675</f>
        <v>206715665.48499939</v>
      </c>
      <c r="C676" s="32">
        <v>-1430536.69</v>
      </c>
      <c r="D676" s="32">
        <v>2099632.5</v>
      </c>
      <c r="E676" s="32">
        <v>0</v>
      </c>
      <c r="F676" s="32">
        <v>-221.2</v>
      </c>
      <c r="G676" s="39">
        <f t="shared" si="341"/>
        <v>207384540.0949994</v>
      </c>
      <c r="H676" s="29" t="s">
        <v>2366</v>
      </c>
    </row>
    <row r="677" spans="1:8">
      <c r="A677" s="30">
        <v>45053</v>
      </c>
      <c r="B677" s="31">
        <f t="shared" si="342"/>
        <v>207384540.0949994</v>
      </c>
      <c r="C677" s="32">
        <v>0</v>
      </c>
      <c r="D677" s="32">
        <v>0</v>
      </c>
      <c r="E677" s="32">
        <v>0</v>
      </c>
      <c r="F677" s="32">
        <v>0</v>
      </c>
      <c r="G677" s="39">
        <f t="shared" si="341"/>
        <v>207384540.0949994</v>
      </c>
    </row>
    <row r="678" spans="1:8">
      <c r="A678" s="30">
        <v>45054</v>
      </c>
      <c r="B678" s="31">
        <f t="shared" si="342"/>
        <v>207384540.0949994</v>
      </c>
      <c r="C678" s="32">
        <v>0</v>
      </c>
      <c r="D678" s="32">
        <v>0</v>
      </c>
      <c r="E678" s="32">
        <v>0</v>
      </c>
      <c r="F678" s="32">
        <v>0</v>
      </c>
      <c r="G678" s="39">
        <f t="shared" si="341"/>
        <v>207384540.0949994</v>
      </c>
    </row>
    <row r="679" spans="1:8">
      <c r="A679" s="30">
        <v>45055</v>
      </c>
      <c r="B679" s="31">
        <f t="shared" ref="B679" si="343">G678</f>
        <v>207384540.0949994</v>
      </c>
      <c r="C679" s="32">
        <v>-2204950.46</v>
      </c>
      <c r="D679" s="32">
        <v>952877.8899999999</v>
      </c>
      <c r="E679" s="32">
        <v>63432034.780000001</v>
      </c>
      <c r="F679" s="32">
        <v>-458346.05</v>
      </c>
      <c r="G679" s="39">
        <f t="shared" si="341"/>
        <v>269106156.25499934</v>
      </c>
      <c r="H679" s="29" t="s">
        <v>2368</v>
      </c>
    </row>
    <row r="680" spans="1:8">
      <c r="A680" s="30">
        <v>45056</v>
      </c>
      <c r="B680" s="31">
        <f t="shared" ref="B680" si="344">G679</f>
        <v>269106156.25499934</v>
      </c>
      <c r="C680" s="32">
        <v>-71363382.310000002</v>
      </c>
      <c r="D680" s="32">
        <v>8097918.9199999999</v>
      </c>
      <c r="E680" s="32">
        <v>1455841.3499999999</v>
      </c>
      <c r="F680" s="32">
        <v>-2976907.5100000002</v>
      </c>
      <c r="G680" s="39">
        <f t="shared" si="341"/>
        <v>204319626.70499933</v>
      </c>
      <c r="H680" s="29" t="s">
        <v>2375</v>
      </c>
    </row>
    <row r="681" spans="1:8">
      <c r="A681" s="30">
        <v>45057</v>
      </c>
      <c r="B681" s="31">
        <f t="shared" ref="B681" si="345">G680</f>
        <v>204319626.70499933</v>
      </c>
      <c r="C681" s="32">
        <v>-3995577.2200000007</v>
      </c>
      <c r="D681" s="32">
        <v>4799324.3</v>
      </c>
      <c r="E681" s="32">
        <v>36137239.110000007</v>
      </c>
      <c r="F681" s="32">
        <v>-2237968.35</v>
      </c>
      <c r="G681" s="39">
        <f t="shared" si="341"/>
        <v>239022644.54499936</v>
      </c>
      <c r="H681" s="29" t="s">
        <v>2386</v>
      </c>
    </row>
    <row r="682" spans="1:8">
      <c r="A682" s="30">
        <v>45058</v>
      </c>
      <c r="B682" s="31">
        <f t="shared" ref="B682" si="346">G681</f>
        <v>239022644.54499936</v>
      </c>
      <c r="C682" s="32">
        <v>-1458259.5999999996</v>
      </c>
      <c r="D682" s="32">
        <v>3365697.98</v>
      </c>
      <c r="E682" s="32">
        <v>676219.48</v>
      </c>
      <c r="F682" s="32">
        <v>-77969743.810000002</v>
      </c>
      <c r="G682" s="39">
        <f t="shared" si="341"/>
        <v>163636558.59499934</v>
      </c>
      <c r="H682" s="29" t="s">
        <v>2400</v>
      </c>
    </row>
    <row r="683" spans="1:8">
      <c r="A683" s="30">
        <v>45059</v>
      </c>
      <c r="B683" s="31">
        <f t="shared" ref="B683:B684" si="347">G682</f>
        <v>163636558.59499934</v>
      </c>
      <c r="C683" s="32">
        <v>-1532660.0300000005</v>
      </c>
      <c r="D683" s="32">
        <v>1114418.7</v>
      </c>
      <c r="E683" s="32">
        <v>530183.25</v>
      </c>
      <c r="F683" s="32">
        <v>-707238.02</v>
      </c>
      <c r="G683" s="39">
        <f t="shared" si="341"/>
        <v>163041262.49499932</v>
      </c>
    </row>
    <row r="684" spans="1:8">
      <c r="A684" s="30">
        <v>45060</v>
      </c>
      <c r="B684" s="31">
        <f t="shared" si="347"/>
        <v>163041262.49499932</v>
      </c>
      <c r="C684" s="32">
        <v>0</v>
      </c>
      <c r="D684" s="32">
        <v>0</v>
      </c>
      <c r="E684" s="32">
        <v>0</v>
      </c>
      <c r="F684" s="32">
        <v>0</v>
      </c>
      <c r="G684" s="39">
        <f t="shared" si="341"/>
        <v>163041262.49499932</v>
      </c>
    </row>
    <row r="685" spans="1:8">
      <c r="A685" s="30">
        <v>45061</v>
      </c>
      <c r="B685" s="31">
        <f t="shared" ref="B685" si="348">G684</f>
        <v>163041262.49499932</v>
      </c>
      <c r="C685" s="32">
        <v>0</v>
      </c>
      <c r="D685" s="32">
        <v>0</v>
      </c>
      <c r="E685" s="32">
        <v>0</v>
      </c>
      <c r="F685" s="32">
        <v>0</v>
      </c>
      <c r="G685" s="39">
        <f t="shared" si="341"/>
        <v>163041262.49499932</v>
      </c>
    </row>
    <row r="686" spans="1:8">
      <c r="A686" s="30">
        <v>45062</v>
      </c>
      <c r="B686" s="31">
        <f t="shared" ref="B686" si="349">G685</f>
        <v>163041262.49499932</v>
      </c>
      <c r="C686" s="32">
        <v>-920977.7699999999</v>
      </c>
      <c r="D686" s="32">
        <v>591363.43000000017</v>
      </c>
      <c r="E686" s="32">
        <v>9563630.2999999989</v>
      </c>
      <c r="F686" s="32">
        <v>-3646622.95</v>
      </c>
      <c r="G686" s="39">
        <f t="shared" si="341"/>
        <v>168628655.50499934</v>
      </c>
      <c r="H686" s="29" t="s">
        <v>2406</v>
      </c>
    </row>
    <row r="687" spans="1:8">
      <c r="A687" s="30">
        <v>45063</v>
      </c>
      <c r="B687" s="31">
        <f t="shared" ref="B687" si="350">G686</f>
        <v>168628655.50499934</v>
      </c>
      <c r="C687" s="32">
        <v>-5102288.0199999968</v>
      </c>
      <c r="D687" s="32">
        <v>11795761.489999998</v>
      </c>
      <c r="E687" s="32">
        <v>168201.90999999997</v>
      </c>
      <c r="F687" s="32">
        <v>-26513071.25</v>
      </c>
      <c r="G687" s="39">
        <f t="shared" si="341"/>
        <v>148977259.63499933</v>
      </c>
      <c r="H687" s="29" t="s">
        <v>2413</v>
      </c>
    </row>
    <row r="688" spans="1:8">
      <c r="A688" s="30">
        <v>45064</v>
      </c>
      <c r="B688" s="31">
        <f t="shared" ref="B688" si="351">G687</f>
        <v>148977259.63499933</v>
      </c>
      <c r="C688" s="32">
        <v>-6053573.6199999992</v>
      </c>
      <c r="D688" s="32">
        <v>3999826.33</v>
      </c>
      <c r="E688" s="32">
        <v>1772119.2800000003</v>
      </c>
      <c r="F688" s="32">
        <v>-10955082.149999999</v>
      </c>
      <c r="G688" s="39">
        <f t="shared" si="341"/>
        <v>137740549.47499934</v>
      </c>
      <c r="H688" s="29" t="s">
        <v>2427</v>
      </c>
    </row>
    <row r="689" spans="1:8">
      <c r="A689" s="30">
        <v>45065</v>
      </c>
      <c r="B689" s="31">
        <f t="shared" ref="B689" si="352">G688</f>
        <v>137740549.47499934</v>
      </c>
      <c r="C689" s="32">
        <v>-1304920.3400000005</v>
      </c>
      <c r="D689" s="32">
        <v>16951559.34</v>
      </c>
      <c r="E689" s="32">
        <v>37572047.210000001</v>
      </c>
      <c r="F689" s="32">
        <v>-9082574.9599999972</v>
      </c>
      <c r="G689" s="39">
        <f t="shared" ref="G689:G722" si="353">SUM(B689:F689)</f>
        <v>181876660.72499934</v>
      </c>
      <c r="H689" s="29" t="s">
        <v>2456</v>
      </c>
    </row>
    <row r="690" spans="1:8">
      <c r="A690" s="30">
        <v>45066</v>
      </c>
      <c r="B690" s="31">
        <f t="shared" ref="B690:B692" si="354">G689</f>
        <v>181876660.72499934</v>
      </c>
      <c r="C690" s="32">
        <v>-3605384.52</v>
      </c>
      <c r="D690" s="32">
        <v>439903.10999999993</v>
      </c>
      <c r="E690" s="32">
        <v>762569.85</v>
      </c>
      <c r="F690" s="32">
        <v>-2812467.9</v>
      </c>
      <c r="G690" s="39">
        <f t="shared" si="353"/>
        <v>176661281.26499933</v>
      </c>
      <c r="H690" s="29" t="s">
        <v>2457</v>
      </c>
    </row>
    <row r="691" spans="1:8">
      <c r="A691" s="30">
        <v>45067</v>
      </c>
      <c r="B691" s="31">
        <f t="shared" si="354"/>
        <v>176661281.26499933</v>
      </c>
      <c r="C691" s="32">
        <v>0</v>
      </c>
      <c r="D691" s="32">
        <v>0</v>
      </c>
      <c r="E691" s="32">
        <v>0</v>
      </c>
      <c r="F691" s="32">
        <v>0</v>
      </c>
      <c r="G691" s="39">
        <f t="shared" si="353"/>
        <v>176661281.26499933</v>
      </c>
    </row>
    <row r="692" spans="1:8">
      <c r="A692" s="30">
        <v>45068</v>
      </c>
      <c r="B692" s="31">
        <f t="shared" si="354"/>
        <v>176661281.26499933</v>
      </c>
      <c r="C692" s="32">
        <v>0</v>
      </c>
      <c r="D692" s="32">
        <v>0</v>
      </c>
      <c r="E692" s="32">
        <v>0</v>
      </c>
      <c r="F692" s="32">
        <v>0</v>
      </c>
      <c r="G692" s="39">
        <f t="shared" si="353"/>
        <v>176661281.26499933</v>
      </c>
    </row>
    <row r="693" spans="1:8">
      <c r="A693" s="30">
        <v>45069</v>
      </c>
      <c r="B693" s="31">
        <f t="shared" ref="B693" si="355">G692</f>
        <v>176661281.26499933</v>
      </c>
      <c r="C693" s="32">
        <v>-3976547.5299999993</v>
      </c>
      <c r="D693" s="32">
        <v>6528176.7999999998</v>
      </c>
      <c r="E693" s="32">
        <v>236216944.41</v>
      </c>
      <c r="F693" s="32">
        <v>-6016981.8300000001</v>
      </c>
      <c r="G693" s="39">
        <f t="shared" si="353"/>
        <v>409412873.11499935</v>
      </c>
      <c r="H693" s="29" t="s">
        <v>2460</v>
      </c>
    </row>
    <row r="694" spans="1:8">
      <c r="A694" s="30">
        <v>45070</v>
      </c>
      <c r="B694" s="31">
        <f t="shared" ref="B694:B696" si="356">G693</f>
        <v>409412873.11499935</v>
      </c>
      <c r="C694" s="32">
        <v>-2867902.6599999997</v>
      </c>
      <c r="D694" s="32">
        <v>4213201.0100000007</v>
      </c>
      <c r="E694" s="32">
        <v>12515774.68</v>
      </c>
      <c r="F694" s="32">
        <v>-61254896.18</v>
      </c>
      <c r="G694" s="39">
        <f t="shared" si="353"/>
        <v>362019049.96499932</v>
      </c>
      <c r="H694" s="29" t="s">
        <v>2472</v>
      </c>
    </row>
    <row r="695" spans="1:8">
      <c r="A695" s="30">
        <v>45071</v>
      </c>
      <c r="B695" s="31">
        <f t="shared" si="356"/>
        <v>362019049.96499932</v>
      </c>
      <c r="C695" s="32">
        <v>-2064631.3100000005</v>
      </c>
      <c r="D695" s="32">
        <v>8424587.6899999995</v>
      </c>
      <c r="E695" s="32">
        <v>37344005.829999998</v>
      </c>
      <c r="F695" s="32">
        <v>-81441990.569999993</v>
      </c>
      <c r="G695" s="39">
        <f t="shared" si="353"/>
        <v>324281021.6049993</v>
      </c>
      <c r="H695" s="29" t="s">
        <v>2490</v>
      </c>
    </row>
    <row r="696" spans="1:8">
      <c r="A696" s="30">
        <v>45072</v>
      </c>
      <c r="B696" s="31">
        <f t="shared" si="356"/>
        <v>324281021.6049993</v>
      </c>
      <c r="C696" s="32">
        <v>-6613617.669999999</v>
      </c>
      <c r="D696" s="32">
        <v>-131709310.82999998</v>
      </c>
      <c r="E696" s="32">
        <v>1230797.1100000001</v>
      </c>
      <c r="F696" s="32">
        <v>-793943.76000000013</v>
      </c>
      <c r="G696" s="39">
        <f t="shared" si="353"/>
        <v>186394946.45499933</v>
      </c>
      <c r="H696" s="29" t="s">
        <v>2503</v>
      </c>
    </row>
    <row r="697" spans="1:8">
      <c r="A697" s="30">
        <v>45073</v>
      </c>
      <c r="B697" s="31">
        <f t="shared" ref="B697:B699" si="357">G696</f>
        <v>186394946.45499933</v>
      </c>
      <c r="C697" s="32">
        <v>-902554.55000000016</v>
      </c>
      <c r="D697" s="32">
        <v>332210.51999999996</v>
      </c>
      <c r="E697" s="32">
        <v>52580.66</v>
      </c>
      <c r="F697" s="32">
        <v>0</v>
      </c>
      <c r="G697" s="39">
        <f t="shared" si="353"/>
        <v>185877183.08499932</v>
      </c>
    </row>
    <row r="698" spans="1:8">
      <c r="A698" s="30">
        <v>45074</v>
      </c>
      <c r="B698" s="31">
        <f t="shared" si="357"/>
        <v>185877183.08499932</v>
      </c>
      <c r="C698" s="32">
        <v>0</v>
      </c>
      <c r="D698" s="32">
        <v>0</v>
      </c>
      <c r="E698" s="32">
        <v>0</v>
      </c>
      <c r="F698" s="32">
        <v>0</v>
      </c>
      <c r="G698" s="39">
        <f t="shared" si="353"/>
        <v>185877183.08499932</v>
      </c>
    </row>
    <row r="699" spans="1:8">
      <c r="A699" s="30">
        <v>45075</v>
      </c>
      <c r="B699" s="31">
        <f t="shared" si="357"/>
        <v>185877183.08499932</v>
      </c>
      <c r="C699" s="32">
        <v>0</v>
      </c>
      <c r="D699" s="32">
        <v>0</v>
      </c>
      <c r="E699" s="32">
        <v>0</v>
      </c>
      <c r="F699" s="32">
        <v>0</v>
      </c>
      <c r="G699" s="39">
        <f t="shared" si="353"/>
        <v>185877183.08499932</v>
      </c>
    </row>
    <row r="700" spans="1:8">
      <c r="A700" s="30">
        <v>45076</v>
      </c>
      <c r="B700" s="31">
        <f t="shared" ref="B700" si="358">G699</f>
        <v>185877183.08499932</v>
      </c>
      <c r="C700" s="32">
        <v>0</v>
      </c>
      <c r="D700" s="32">
        <v>0</v>
      </c>
      <c r="E700" s="32">
        <v>0</v>
      </c>
      <c r="F700" s="32">
        <v>0</v>
      </c>
      <c r="G700" s="39">
        <f t="shared" si="353"/>
        <v>185877183.08499932</v>
      </c>
    </row>
    <row r="701" spans="1:8">
      <c r="A701" s="30">
        <v>45077</v>
      </c>
      <c r="B701" s="31">
        <f t="shared" ref="B701" si="359">G700</f>
        <v>185877183.08499932</v>
      </c>
      <c r="C701" s="32">
        <v>-3131544.6799999992</v>
      </c>
      <c r="D701" s="32">
        <v>2923494</v>
      </c>
      <c r="E701" s="32">
        <v>0</v>
      </c>
      <c r="F701" s="32">
        <v>0</v>
      </c>
      <c r="G701" s="39">
        <f t="shared" si="353"/>
        <v>185669132.40499932</v>
      </c>
      <c r="H701" s="29" t="s">
        <v>2515</v>
      </c>
    </row>
    <row r="702" spans="1:8">
      <c r="A702" s="30">
        <v>45078</v>
      </c>
      <c r="B702" s="31">
        <f t="shared" ref="B702" si="360">G701</f>
        <v>185669132.40499932</v>
      </c>
      <c r="C702" s="32">
        <v>-387460.4499999999</v>
      </c>
      <c r="D702" s="32">
        <v>670036.1</v>
      </c>
      <c r="E702" s="32">
        <v>0</v>
      </c>
      <c r="F702" s="32">
        <v>0</v>
      </c>
      <c r="G702" s="39">
        <f t="shared" si="353"/>
        <v>185951708.05499932</v>
      </c>
    </row>
    <row r="703" spans="1:8">
      <c r="A703" s="30">
        <v>45079</v>
      </c>
      <c r="B703" s="31">
        <f t="shared" ref="B703:B706" si="361">G702</f>
        <v>185951708.05499932</v>
      </c>
      <c r="C703" s="32">
        <v>-641849.87000000034</v>
      </c>
      <c r="D703" s="32">
        <v>7107730.1599999992</v>
      </c>
      <c r="E703" s="32">
        <v>2322949.33</v>
      </c>
      <c r="F703" s="32">
        <v>-1567843.09</v>
      </c>
      <c r="G703" s="39">
        <f t="shared" si="353"/>
        <v>193172694.58499932</v>
      </c>
      <c r="H703" s="29" t="s">
        <v>2519</v>
      </c>
    </row>
    <row r="704" spans="1:8">
      <c r="A704" s="30">
        <v>45080</v>
      </c>
      <c r="B704" s="31">
        <f t="shared" si="361"/>
        <v>193172694.58499932</v>
      </c>
      <c r="C704" s="32">
        <v>-673153.97</v>
      </c>
      <c r="D704" s="32">
        <v>28943.35</v>
      </c>
      <c r="E704" s="32">
        <v>134639.06</v>
      </c>
      <c r="F704" s="32">
        <v>-25851541.18</v>
      </c>
      <c r="G704" s="39">
        <f t="shared" si="353"/>
        <v>166811581.84499931</v>
      </c>
      <c r="H704" s="29" t="s">
        <v>2522</v>
      </c>
    </row>
    <row r="705" spans="1:8">
      <c r="A705" s="30">
        <v>45081</v>
      </c>
      <c r="B705" s="31">
        <f t="shared" si="361"/>
        <v>166811581.84499931</v>
      </c>
      <c r="C705" s="32">
        <v>0</v>
      </c>
      <c r="D705" s="32">
        <v>0</v>
      </c>
      <c r="E705" s="32">
        <v>0</v>
      </c>
      <c r="F705" s="32">
        <v>0</v>
      </c>
      <c r="G705" s="39">
        <f t="shared" si="353"/>
        <v>166811581.84499931</v>
      </c>
    </row>
    <row r="706" spans="1:8">
      <c r="A706" s="30">
        <v>45082</v>
      </c>
      <c r="B706" s="31">
        <f t="shared" si="361"/>
        <v>166811581.84499931</v>
      </c>
      <c r="C706" s="32">
        <v>0</v>
      </c>
      <c r="D706" s="32">
        <v>0</v>
      </c>
      <c r="E706" s="32">
        <v>0</v>
      </c>
      <c r="F706" s="32">
        <v>0</v>
      </c>
      <c r="G706" s="39">
        <f t="shared" si="353"/>
        <v>166811581.84499931</v>
      </c>
    </row>
    <row r="707" spans="1:8">
      <c r="A707" s="30">
        <v>45083</v>
      </c>
      <c r="B707" s="31">
        <f t="shared" ref="B707" si="362">G706</f>
        <v>166811581.84499931</v>
      </c>
      <c r="C707" s="32">
        <v>-3432128.3099999991</v>
      </c>
      <c r="D707" s="32">
        <v>664128.58000000007</v>
      </c>
      <c r="E707" s="32">
        <v>552646.8600000001</v>
      </c>
      <c r="F707" s="32">
        <v>-71423779.340000004</v>
      </c>
      <c r="G707" s="39">
        <f t="shared" si="353"/>
        <v>93172449.634999335</v>
      </c>
      <c r="H707" s="29" t="s">
        <v>2527</v>
      </c>
    </row>
    <row r="708" spans="1:8">
      <c r="A708" s="30">
        <v>45084</v>
      </c>
      <c r="B708" s="31">
        <f t="shared" ref="B708" si="363">G707</f>
        <v>93172449.634999335</v>
      </c>
      <c r="C708" s="32">
        <v>-3799863.2099999995</v>
      </c>
      <c r="D708" s="32">
        <v>1860632.6399999997</v>
      </c>
      <c r="E708" s="32">
        <v>210930425.63</v>
      </c>
      <c r="F708" s="32">
        <v>-8821258.25</v>
      </c>
      <c r="G708" s="39">
        <f t="shared" si="353"/>
        <v>293342386.44499934</v>
      </c>
      <c r="H708" s="29" t="s">
        <v>2535</v>
      </c>
    </row>
    <row r="709" spans="1:8">
      <c r="A709" s="30">
        <v>45085</v>
      </c>
      <c r="B709" s="31">
        <f t="shared" ref="B709:B710" si="364">G708</f>
        <v>293342386.44499934</v>
      </c>
      <c r="C709" s="32">
        <v>-2902128.6700000004</v>
      </c>
      <c r="D709" s="32">
        <v>617099.4</v>
      </c>
      <c r="E709" s="32">
        <v>275268.25999999995</v>
      </c>
      <c r="F709" s="32">
        <v>-1191439.76</v>
      </c>
      <c r="G709" s="39">
        <f t="shared" si="353"/>
        <v>290141185.6749993</v>
      </c>
      <c r="H709" s="29" t="s">
        <v>2550</v>
      </c>
    </row>
    <row r="710" spans="1:8">
      <c r="A710" s="30">
        <v>45086</v>
      </c>
      <c r="B710" s="31">
        <f t="shared" si="364"/>
        <v>290141185.6749993</v>
      </c>
      <c r="C710" s="32">
        <v>0</v>
      </c>
      <c r="D710" s="32">
        <v>11413402.790000001</v>
      </c>
      <c r="E710" s="32">
        <v>1017.62</v>
      </c>
      <c r="F710" s="32">
        <v>-9132585.6500000004</v>
      </c>
      <c r="G710" s="39">
        <f t="shared" si="353"/>
        <v>292423020.43499935</v>
      </c>
      <c r="H710" s="29" t="s">
        <v>2552</v>
      </c>
    </row>
    <row r="711" spans="1:8">
      <c r="A711" s="30">
        <v>45087</v>
      </c>
      <c r="B711" s="31">
        <f t="shared" ref="B711:B712" si="365">G710</f>
        <v>292423020.43499935</v>
      </c>
      <c r="C711" s="32">
        <v>-14123194.850000003</v>
      </c>
      <c r="D711" s="32">
        <v>1307212.1300000001</v>
      </c>
      <c r="E711" s="32">
        <v>0</v>
      </c>
      <c r="F711" s="32">
        <v>-1491508.06</v>
      </c>
      <c r="G711" s="39">
        <f t="shared" si="353"/>
        <v>278115529.65499932</v>
      </c>
      <c r="H711" s="29" t="s">
        <v>2556</v>
      </c>
    </row>
    <row r="712" spans="1:8">
      <c r="A712" s="30">
        <v>45088</v>
      </c>
      <c r="B712" s="31">
        <f t="shared" si="365"/>
        <v>278115529.65499932</v>
      </c>
      <c r="C712" s="32">
        <v>0</v>
      </c>
      <c r="D712" s="32">
        <v>0</v>
      </c>
      <c r="E712" s="32">
        <v>0</v>
      </c>
      <c r="F712" s="32">
        <v>0</v>
      </c>
      <c r="G712" s="39">
        <f t="shared" si="353"/>
        <v>278115529.65499932</v>
      </c>
    </row>
    <row r="713" spans="1:8">
      <c r="A713" s="30">
        <v>45089</v>
      </c>
      <c r="B713" s="31">
        <f t="shared" ref="B713" si="366">G712</f>
        <v>278115529.65499932</v>
      </c>
      <c r="C713" s="32">
        <v>0</v>
      </c>
      <c r="D713" s="32">
        <v>0</v>
      </c>
      <c r="E713" s="32">
        <v>0</v>
      </c>
      <c r="F713" s="32">
        <v>0</v>
      </c>
      <c r="G713" s="39">
        <f t="shared" si="353"/>
        <v>278115529.65499932</v>
      </c>
    </row>
    <row r="714" spans="1:8">
      <c r="A714" s="30">
        <v>45090</v>
      </c>
      <c r="B714" s="31">
        <f t="shared" ref="B714" si="367">G713</f>
        <v>278115529.65499932</v>
      </c>
      <c r="C714" s="32">
        <v>-1663578.33</v>
      </c>
      <c r="D714" s="32">
        <v>3347058.4299999997</v>
      </c>
      <c r="E714" s="32">
        <v>375421.80000000005</v>
      </c>
      <c r="F714" s="32">
        <v>-1408261.42</v>
      </c>
      <c r="G714" s="39">
        <f t="shared" si="353"/>
        <v>278766170.13499933</v>
      </c>
      <c r="H714" s="29" t="s">
        <v>2570</v>
      </c>
    </row>
    <row r="715" spans="1:8">
      <c r="A715" s="30">
        <v>45091</v>
      </c>
      <c r="B715" s="31">
        <f t="shared" ref="B715" si="368">G714</f>
        <v>278766170.13499933</v>
      </c>
      <c r="C715" s="32">
        <v>-1338474.24</v>
      </c>
      <c r="D715" s="32">
        <v>405423.31</v>
      </c>
      <c r="E715" s="32">
        <v>309874.2</v>
      </c>
      <c r="F715" s="32">
        <v>-261611.15000000002</v>
      </c>
      <c r="G715" s="39">
        <f t="shared" si="353"/>
        <v>277881382.25499934</v>
      </c>
    </row>
    <row r="716" spans="1:8">
      <c r="A716" s="30">
        <v>45092</v>
      </c>
      <c r="B716" s="31">
        <f t="shared" ref="B716" si="369">G715</f>
        <v>277881382.25499934</v>
      </c>
      <c r="C716" s="32">
        <v>-1348827.0300000003</v>
      </c>
      <c r="D716" s="32">
        <v>1412124.1600000001</v>
      </c>
      <c r="E716" s="32">
        <v>1639222.93</v>
      </c>
      <c r="F716" s="32">
        <v>-1765511.2799999998</v>
      </c>
      <c r="G716" s="39">
        <f t="shared" si="353"/>
        <v>277818391.03499943</v>
      </c>
    </row>
    <row r="717" spans="1:8">
      <c r="A717" s="30">
        <v>45093</v>
      </c>
      <c r="B717" s="31">
        <f t="shared" ref="B717" si="370">G716</f>
        <v>277818391.03499943</v>
      </c>
      <c r="C717" s="32">
        <v>-57856837.290000007</v>
      </c>
      <c r="D717" s="32">
        <v>16575180.930000002</v>
      </c>
      <c r="E717" s="32">
        <v>233828.54</v>
      </c>
      <c r="F717" s="32">
        <v>-16758118.07</v>
      </c>
      <c r="G717" s="39">
        <f t="shared" si="353"/>
        <v>220012445.14499941</v>
      </c>
      <c r="H717" s="29" t="s">
        <v>2573</v>
      </c>
    </row>
    <row r="718" spans="1:8">
      <c r="A718" s="30">
        <v>45094</v>
      </c>
      <c r="B718" s="31">
        <f t="shared" ref="B718:B720" si="371">G717</f>
        <v>220012445.14499941</v>
      </c>
      <c r="C718" s="32">
        <v>-2988738.0099999988</v>
      </c>
      <c r="D718" s="32">
        <v>43271.719999999994</v>
      </c>
      <c r="E718" s="32">
        <v>24224982</v>
      </c>
      <c r="F718" s="32">
        <v>0</v>
      </c>
      <c r="G718" s="39">
        <f t="shared" si="353"/>
        <v>241291960.85499942</v>
      </c>
      <c r="H718" s="29" t="s">
        <v>2586</v>
      </c>
    </row>
    <row r="719" spans="1:8">
      <c r="A719" s="30">
        <v>45095</v>
      </c>
      <c r="B719" s="31">
        <f t="shared" si="371"/>
        <v>241291960.85499942</v>
      </c>
      <c r="C719" s="32">
        <v>0</v>
      </c>
      <c r="D719" s="32">
        <v>0</v>
      </c>
      <c r="E719" s="32">
        <v>0</v>
      </c>
      <c r="F719" s="32">
        <v>0</v>
      </c>
      <c r="G719" s="39">
        <f t="shared" si="353"/>
        <v>241291960.85499942</v>
      </c>
    </row>
    <row r="720" spans="1:8">
      <c r="A720" s="30">
        <v>45096</v>
      </c>
      <c r="B720" s="31">
        <f t="shared" si="371"/>
        <v>241291960.85499942</v>
      </c>
      <c r="C720" s="32">
        <v>0</v>
      </c>
      <c r="D720" s="32">
        <v>0</v>
      </c>
      <c r="E720" s="32">
        <v>0</v>
      </c>
      <c r="F720" s="32">
        <v>0</v>
      </c>
      <c r="G720" s="39">
        <f t="shared" si="353"/>
        <v>241291960.85499942</v>
      </c>
    </row>
    <row r="721" spans="1:8">
      <c r="A721" s="30">
        <v>45097</v>
      </c>
      <c r="B721" s="31">
        <f t="shared" ref="B721" si="372">G720</f>
        <v>241291960.85499942</v>
      </c>
      <c r="C721" s="32">
        <v>-14694172.250000006</v>
      </c>
      <c r="D721" s="32">
        <v>12924305.039999999</v>
      </c>
      <c r="E721" s="32">
        <v>118913.43000000001</v>
      </c>
      <c r="F721" s="32">
        <v>-2200796.34</v>
      </c>
      <c r="G721" s="39">
        <f t="shared" si="353"/>
        <v>237440210.73499942</v>
      </c>
      <c r="H721" s="29" t="s">
        <v>2589</v>
      </c>
    </row>
    <row r="722" spans="1:8">
      <c r="A722" s="30">
        <v>45098</v>
      </c>
      <c r="B722" s="31">
        <f t="shared" ref="B722" si="373">G721</f>
        <v>237440210.73499942</v>
      </c>
      <c r="C722" s="32">
        <v>-1055112.06</v>
      </c>
      <c r="D722" s="32">
        <v>5035248.76</v>
      </c>
      <c r="E722" s="32">
        <v>8192627.0399999991</v>
      </c>
      <c r="F722" s="32">
        <v>-915085.77999999991</v>
      </c>
      <c r="G722" s="39">
        <f t="shared" si="353"/>
        <v>248697888.6949994</v>
      </c>
      <c r="H722" s="29" t="s">
        <v>2600</v>
      </c>
    </row>
    <row r="723" spans="1:8">
      <c r="A723" s="30">
        <v>45099</v>
      </c>
      <c r="B723" s="31">
        <f t="shared" ref="B723" si="374">G722</f>
        <v>248697888.6949994</v>
      </c>
      <c r="C723" s="32">
        <v>-4124576.24</v>
      </c>
      <c r="D723" s="32">
        <v>1608210.48</v>
      </c>
      <c r="E723" s="32">
        <v>993468.70000000019</v>
      </c>
      <c r="F723" s="32">
        <v>-1785671.24</v>
      </c>
      <c r="G723" s="39">
        <f>SUM(B723:F723)</f>
        <v>245389320.39499936</v>
      </c>
      <c r="H723" s="29" t="s">
        <v>2606</v>
      </c>
    </row>
    <row r="724" spans="1:8">
      <c r="A724" s="30">
        <v>45100</v>
      </c>
      <c r="B724" s="31">
        <f>G723</f>
        <v>245389320.39499936</v>
      </c>
      <c r="C724" s="32">
        <v>-4541070.9899999993</v>
      </c>
      <c r="D724" s="32">
        <v>10005105.119999999</v>
      </c>
      <c r="E724" s="32">
        <v>91803.010000000009</v>
      </c>
      <c r="F724" s="32">
        <v>-65542169</v>
      </c>
      <c r="G724" s="39">
        <f>SUM(B724:F724)</f>
        <v>185402988.53499934</v>
      </c>
      <c r="H724" s="29" t="s">
        <v>2609</v>
      </c>
    </row>
    <row r="725" spans="1:8">
      <c r="A725" s="30">
        <v>45101</v>
      </c>
      <c r="B725" s="31">
        <f t="shared" ref="B725:B727" si="375">G724</f>
        <v>185402988.53499934</v>
      </c>
      <c r="C725" s="32">
        <v>-3948630.4699999993</v>
      </c>
      <c r="D725" s="32">
        <v>9732874.4199999999</v>
      </c>
      <c r="E725" s="32">
        <v>1455923.4700000002</v>
      </c>
      <c r="F725" s="32">
        <v>-256995.96</v>
      </c>
      <c r="G725" s="39">
        <f t="shared" ref="G725:G745" si="376">SUM(B725:F725)</f>
        <v>192386159.99499932</v>
      </c>
      <c r="H725" s="29" t="s">
        <v>2617</v>
      </c>
    </row>
    <row r="726" spans="1:8">
      <c r="A726" s="30">
        <v>45102</v>
      </c>
      <c r="B726" s="31">
        <f t="shared" si="375"/>
        <v>192386159.99499932</v>
      </c>
      <c r="C726" s="32">
        <v>0</v>
      </c>
      <c r="D726" s="32">
        <v>0</v>
      </c>
      <c r="E726" s="32">
        <v>0</v>
      </c>
      <c r="F726" s="32">
        <v>0</v>
      </c>
      <c r="G726" s="39">
        <f t="shared" si="376"/>
        <v>192386159.99499932</v>
      </c>
    </row>
    <row r="727" spans="1:8">
      <c r="A727" s="30">
        <v>45103</v>
      </c>
      <c r="B727" s="31">
        <f t="shared" si="375"/>
        <v>192386159.99499932</v>
      </c>
      <c r="C727" s="32">
        <v>0</v>
      </c>
      <c r="D727" s="32">
        <v>0</v>
      </c>
      <c r="E727" s="32">
        <v>0</v>
      </c>
      <c r="F727" s="32">
        <v>0</v>
      </c>
      <c r="G727" s="39">
        <f t="shared" si="376"/>
        <v>192386159.99499932</v>
      </c>
    </row>
    <row r="728" spans="1:8">
      <c r="A728" s="30">
        <v>45104</v>
      </c>
      <c r="B728" s="31">
        <f t="shared" ref="B728" si="377">G727</f>
        <v>192386159.99499932</v>
      </c>
      <c r="C728" s="32">
        <v>-7037676.1100000003</v>
      </c>
      <c r="D728" s="32">
        <v>608955.25999999989</v>
      </c>
      <c r="E728" s="32">
        <v>143427.76999999999</v>
      </c>
      <c r="F728" s="32">
        <v>0</v>
      </c>
      <c r="G728" s="39">
        <f t="shared" si="376"/>
        <v>186100866.91499931</v>
      </c>
      <c r="H728" s="29" t="s">
        <v>2622</v>
      </c>
    </row>
    <row r="729" spans="1:8">
      <c r="A729" s="30">
        <v>45105</v>
      </c>
      <c r="B729" s="31">
        <f t="shared" ref="B729" si="378">G728</f>
        <v>186100866.91499931</v>
      </c>
      <c r="C729" s="32">
        <v>-2074304.9900000005</v>
      </c>
      <c r="D729" s="32">
        <v>9391773.7400000021</v>
      </c>
      <c r="E729" s="32">
        <v>2833679.6600000011</v>
      </c>
      <c r="F729" s="32">
        <v>-3432135.55</v>
      </c>
      <c r="G729" s="39">
        <f t="shared" si="376"/>
        <v>192819879.77499929</v>
      </c>
      <c r="H729" s="29" t="s">
        <v>2630</v>
      </c>
    </row>
    <row r="730" spans="1:8">
      <c r="A730" s="30">
        <v>45106</v>
      </c>
      <c r="B730" s="31">
        <f t="shared" ref="B730" si="379">G729</f>
        <v>192819879.77499929</v>
      </c>
      <c r="C730" s="32">
        <v>-5191321.05</v>
      </c>
      <c r="D730" s="32">
        <v>2256152.7900000005</v>
      </c>
      <c r="E730" s="32">
        <v>2180922.7000000011</v>
      </c>
      <c r="F730" s="32">
        <v>-2631833.0700000003</v>
      </c>
      <c r="G730" s="39">
        <f t="shared" si="376"/>
        <v>189433801.14499927</v>
      </c>
      <c r="H730" s="29" t="s">
        <v>2637</v>
      </c>
    </row>
    <row r="731" spans="1:8">
      <c r="A731" s="30">
        <v>45107</v>
      </c>
      <c r="B731" s="31">
        <f t="shared" ref="B731" si="380">G730</f>
        <v>189433801.14499927</v>
      </c>
      <c r="C731" s="32">
        <v>-7162483.1900000004</v>
      </c>
      <c r="D731" s="32">
        <v>23536464.640000004</v>
      </c>
      <c r="E731" s="32">
        <v>38401950.869999997</v>
      </c>
      <c r="F731" s="32">
        <v>-19652503.619999997</v>
      </c>
      <c r="G731" s="39">
        <f t="shared" si="376"/>
        <v>224557229.84499928</v>
      </c>
      <c r="H731" s="29" t="s">
        <v>2641</v>
      </c>
    </row>
    <row r="732" spans="1:8">
      <c r="A732" s="30">
        <v>45108</v>
      </c>
      <c r="B732" s="31">
        <f t="shared" ref="B732:B733" si="381">G731</f>
        <v>224557229.84499928</v>
      </c>
      <c r="C732" s="32">
        <v>-3675297.7</v>
      </c>
      <c r="D732" s="32">
        <v>6174038.3300000019</v>
      </c>
      <c r="E732" s="32">
        <v>14706235.300000001</v>
      </c>
      <c r="F732" s="32">
        <v>-26433.4</v>
      </c>
      <c r="G732" s="39">
        <f t="shared" si="376"/>
        <v>241735772.37499931</v>
      </c>
      <c r="H732" s="29" t="s">
        <v>2655</v>
      </c>
    </row>
    <row r="733" spans="1:8">
      <c r="A733" s="30">
        <v>45109</v>
      </c>
      <c r="B733" s="31">
        <f t="shared" si="381"/>
        <v>241735772.37499931</v>
      </c>
      <c r="C733" s="32">
        <v>0</v>
      </c>
      <c r="D733" s="32">
        <v>0</v>
      </c>
      <c r="E733" s="32">
        <v>0</v>
      </c>
      <c r="F733" s="32">
        <v>0</v>
      </c>
      <c r="G733" s="39">
        <f t="shared" si="376"/>
        <v>241735772.37499931</v>
      </c>
    </row>
    <row r="734" spans="1:8">
      <c r="A734" s="30">
        <v>45110</v>
      </c>
      <c r="B734" s="31">
        <f t="shared" ref="B734" si="382">G733</f>
        <v>241735772.37499931</v>
      </c>
      <c r="C734" s="32">
        <v>0</v>
      </c>
      <c r="D734" s="32">
        <v>0</v>
      </c>
      <c r="E734" s="32">
        <v>0</v>
      </c>
      <c r="F734" s="32">
        <v>0</v>
      </c>
      <c r="G734" s="39">
        <f t="shared" si="376"/>
        <v>241735772.37499931</v>
      </c>
    </row>
    <row r="735" spans="1:8">
      <c r="A735" s="30">
        <v>45111</v>
      </c>
      <c r="B735" s="31">
        <f t="shared" ref="B735:B736" si="383">G734</f>
        <v>241735772.37499931</v>
      </c>
      <c r="C735" s="32">
        <v>0</v>
      </c>
      <c r="D735" s="32">
        <v>0</v>
      </c>
      <c r="E735" s="32">
        <v>237651.96000000089</v>
      </c>
      <c r="F735" s="32">
        <v>-1732572.91</v>
      </c>
      <c r="G735" s="39">
        <f t="shared" si="376"/>
        <v>240240851.42499933</v>
      </c>
    </row>
    <row r="736" spans="1:8">
      <c r="A736" s="30">
        <v>45112</v>
      </c>
      <c r="B736" s="31">
        <f t="shared" si="383"/>
        <v>240240851.42499933</v>
      </c>
      <c r="C736" s="32">
        <v>0</v>
      </c>
      <c r="D736" s="32">
        <v>0</v>
      </c>
      <c r="E736" s="32">
        <v>26263062</v>
      </c>
      <c r="F736" s="32">
        <v>0</v>
      </c>
      <c r="G736" s="39">
        <f t="shared" si="376"/>
        <v>266503913.42499933</v>
      </c>
      <c r="H736" s="29" t="s">
        <v>2661</v>
      </c>
    </row>
    <row r="737" spans="1:8">
      <c r="A737" s="30">
        <v>45113</v>
      </c>
      <c r="B737" s="31">
        <f t="shared" ref="B737" si="384">G736</f>
        <v>266503913.42499933</v>
      </c>
      <c r="C737" s="32">
        <v>1732820.2900000005</v>
      </c>
      <c r="D737" s="32">
        <v>9877517.8099999968</v>
      </c>
      <c r="E737" s="32">
        <v>1676.0900000000001</v>
      </c>
      <c r="F737" s="32">
        <v>-771188.21000000008</v>
      </c>
      <c r="G737" s="39">
        <f t="shared" si="376"/>
        <v>277344739.40499932</v>
      </c>
      <c r="H737" s="29" t="s">
        <v>2663</v>
      </c>
    </row>
    <row r="738" spans="1:8">
      <c r="A738" s="30">
        <v>45114</v>
      </c>
      <c r="B738" s="31">
        <f>G737</f>
        <v>277344739.40499932</v>
      </c>
      <c r="C738" s="32">
        <v>-10652374.089999998</v>
      </c>
      <c r="D738" s="32">
        <v>2073132.14</v>
      </c>
      <c r="E738" s="32">
        <v>28017.190000000002</v>
      </c>
      <c r="F738" s="32">
        <v>-228894.62999999998</v>
      </c>
      <c r="G738" s="39">
        <f t="shared" si="376"/>
        <v>268564620.01499933</v>
      </c>
      <c r="H738" s="29" t="s">
        <v>2668</v>
      </c>
    </row>
    <row r="739" spans="1:8">
      <c r="A739" s="30">
        <v>45115</v>
      </c>
      <c r="B739" s="31">
        <f t="shared" ref="B739:B741" si="385">G738</f>
        <v>268564620.01499933</v>
      </c>
      <c r="C739" s="32">
        <v>-1056111.8500000001</v>
      </c>
      <c r="D739" s="32">
        <v>2118148.3299999996</v>
      </c>
      <c r="E739" s="32">
        <v>599817.46</v>
      </c>
      <c r="F739" s="32">
        <v>-61699663.960000001</v>
      </c>
      <c r="G739" s="39">
        <f t="shared" si="376"/>
        <v>208526809.99499932</v>
      </c>
      <c r="H739" s="29" t="s">
        <v>2675</v>
      </c>
    </row>
    <row r="740" spans="1:8">
      <c r="A740" s="30">
        <v>45116</v>
      </c>
      <c r="B740" s="31">
        <f t="shared" si="385"/>
        <v>208526809.99499932</v>
      </c>
      <c r="C740" s="32">
        <v>0</v>
      </c>
      <c r="D740" s="32">
        <v>0</v>
      </c>
      <c r="E740" s="32">
        <v>0</v>
      </c>
      <c r="F740" s="32">
        <v>0</v>
      </c>
      <c r="G740" s="39">
        <f t="shared" si="376"/>
        <v>208526809.99499932</v>
      </c>
    </row>
    <row r="741" spans="1:8">
      <c r="A741" s="30">
        <v>45117</v>
      </c>
      <c r="B741" s="31">
        <f t="shared" si="385"/>
        <v>208526809.99499932</v>
      </c>
      <c r="C741" s="32">
        <v>0</v>
      </c>
      <c r="D741" s="32">
        <v>0</v>
      </c>
      <c r="E741" s="32">
        <v>0</v>
      </c>
      <c r="F741" s="32">
        <v>0</v>
      </c>
      <c r="G741" s="39">
        <f t="shared" si="376"/>
        <v>208526809.99499932</v>
      </c>
    </row>
    <row r="742" spans="1:8">
      <c r="A742" s="30">
        <v>45118</v>
      </c>
      <c r="B742" s="31">
        <f t="shared" ref="B742" si="386">G741</f>
        <v>208526809.99499932</v>
      </c>
      <c r="C742" s="32">
        <v>-8152827.9399999995</v>
      </c>
      <c r="D742" s="32">
        <v>4081632.55</v>
      </c>
      <c r="E742" s="32">
        <v>-3770778.9099999997</v>
      </c>
      <c r="F742" s="32">
        <v>28689879.399999999</v>
      </c>
      <c r="G742" s="39">
        <f t="shared" si="376"/>
        <v>229374715.09499934</v>
      </c>
      <c r="H742" s="29" t="s">
        <v>2678</v>
      </c>
    </row>
    <row r="743" spans="1:8">
      <c r="A743" s="30">
        <v>45119</v>
      </c>
      <c r="B743" s="31">
        <f t="shared" ref="B743" si="387">G742</f>
        <v>229374715.09499934</v>
      </c>
      <c r="C743" s="32">
        <v>-1451193.7799999998</v>
      </c>
      <c r="D743" s="32">
        <v>293330.62</v>
      </c>
      <c r="E743" s="32">
        <v>61613970.620000005</v>
      </c>
      <c r="F743" s="32">
        <v>-241143.14</v>
      </c>
      <c r="G743" s="39">
        <f t="shared" si="376"/>
        <v>289589679.41499937</v>
      </c>
      <c r="H743" s="29" t="s">
        <v>2694</v>
      </c>
    </row>
    <row r="744" spans="1:8">
      <c r="A744" s="30">
        <v>45120</v>
      </c>
      <c r="B744" s="31">
        <f t="shared" ref="B744" si="388">G743</f>
        <v>289589679.41499937</v>
      </c>
      <c r="C744" s="32">
        <v>-4284354.45</v>
      </c>
      <c r="D744" s="32">
        <v>2842374.19</v>
      </c>
      <c r="E744" s="32">
        <v>61295735.269999996</v>
      </c>
      <c r="F744" s="32">
        <v>-43589893.07</v>
      </c>
      <c r="G744" s="39">
        <f t="shared" si="376"/>
        <v>305853541.35499936</v>
      </c>
      <c r="H744" s="29" t="s">
        <v>2707</v>
      </c>
    </row>
    <row r="745" spans="1:8">
      <c r="A745" s="30">
        <v>45121</v>
      </c>
      <c r="B745" s="31">
        <f t="shared" ref="B745" si="389">G744</f>
        <v>305853541.35499936</v>
      </c>
      <c r="C745" s="32">
        <v>-1828786.0199999996</v>
      </c>
      <c r="D745" s="32">
        <v>6667158.6900000004</v>
      </c>
      <c r="E745" s="32">
        <v>74117.760000000009</v>
      </c>
      <c r="F745" s="32">
        <v>-21488923.239999998</v>
      </c>
      <c r="G745" s="39">
        <f t="shared" si="376"/>
        <v>289277108.54499936</v>
      </c>
      <c r="H745" s="29" t="s">
        <v>2719</v>
      </c>
    </row>
    <row r="746" spans="1:8">
      <c r="A746" s="30">
        <v>45122</v>
      </c>
      <c r="B746" s="31">
        <f t="shared" ref="B746" si="390">G745</f>
        <v>289277108.54499936</v>
      </c>
      <c r="C746" s="32">
        <v>-2108830.0500000007</v>
      </c>
      <c r="D746" s="32">
        <v>14719017.600000001</v>
      </c>
      <c r="E746" s="32">
        <v>10958398.49</v>
      </c>
      <c r="F746" s="32">
        <v>-1731199.18</v>
      </c>
      <c r="G746" s="39">
        <f t="shared" ref="G746:G784" si="391">SUM(B746:F746)</f>
        <v>311114495.40499938</v>
      </c>
      <c r="H746" s="29" t="s">
        <v>2727</v>
      </c>
    </row>
    <row r="747" spans="1:8">
      <c r="A747" s="30">
        <v>45123</v>
      </c>
      <c r="B747" s="31">
        <f t="shared" ref="B747:B748" si="392">G746</f>
        <v>311114495.40499938</v>
      </c>
      <c r="C747" s="32">
        <v>0</v>
      </c>
      <c r="D747" s="32">
        <v>0</v>
      </c>
      <c r="E747" s="32">
        <v>0</v>
      </c>
      <c r="F747" s="32">
        <v>0</v>
      </c>
      <c r="G747" s="39">
        <f t="shared" si="391"/>
        <v>311114495.40499938</v>
      </c>
    </row>
    <row r="748" spans="1:8">
      <c r="A748" s="30">
        <v>45124</v>
      </c>
      <c r="B748" s="31">
        <f t="shared" si="392"/>
        <v>311114495.40499938</v>
      </c>
      <c r="C748" s="32">
        <v>0</v>
      </c>
      <c r="D748" s="32">
        <v>0</v>
      </c>
      <c r="E748" s="32">
        <v>0</v>
      </c>
      <c r="F748" s="32">
        <v>0</v>
      </c>
      <c r="G748" s="39">
        <f t="shared" si="391"/>
        <v>311114495.40499938</v>
      </c>
    </row>
    <row r="749" spans="1:8">
      <c r="A749" s="30">
        <v>45125</v>
      </c>
      <c r="B749" s="31">
        <f t="shared" ref="B749" si="393">G748</f>
        <v>311114495.40499938</v>
      </c>
      <c r="C749" s="32">
        <v>-1395822.5999999996</v>
      </c>
      <c r="D749" s="32">
        <v>2149894.3699999996</v>
      </c>
      <c r="E749" s="32">
        <v>21620360.050000001</v>
      </c>
      <c r="F749" s="32">
        <v>-990338.42999999993</v>
      </c>
      <c r="G749" s="39">
        <f t="shared" si="391"/>
        <v>332498588.79499936</v>
      </c>
      <c r="H749" s="29" t="s">
        <v>2739</v>
      </c>
    </row>
    <row r="750" spans="1:8">
      <c r="A750" s="30">
        <v>45126</v>
      </c>
      <c r="B750" s="31">
        <f t="shared" ref="B750" si="394">G749</f>
        <v>332498588.79499936</v>
      </c>
      <c r="C750" s="32">
        <v>-2854786.2599999988</v>
      </c>
      <c r="D750" s="32">
        <v>1134975.5000000002</v>
      </c>
      <c r="E750" s="32">
        <v>5855970.7199999988</v>
      </c>
      <c r="F750" s="32">
        <v>-2348863.87</v>
      </c>
      <c r="G750" s="39">
        <f t="shared" si="391"/>
        <v>334285884.88499939</v>
      </c>
      <c r="H750" s="29" t="s">
        <v>2747</v>
      </c>
    </row>
    <row r="751" spans="1:8">
      <c r="A751" s="30">
        <v>45127</v>
      </c>
      <c r="B751" s="31">
        <f t="shared" ref="B751:B752" si="395">G750</f>
        <v>334285884.88499939</v>
      </c>
      <c r="C751" s="32">
        <v>-4432167.8499999987</v>
      </c>
      <c r="D751" s="32">
        <v>1148522.6500000001</v>
      </c>
      <c r="E751" s="32">
        <v>18379822.440000001</v>
      </c>
      <c r="F751" s="32">
        <v>-1242126.9700000002</v>
      </c>
      <c r="G751" s="39">
        <f t="shared" si="391"/>
        <v>348139935.15499932</v>
      </c>
      <c r="H751" s="29" t="s">
        <v>2749</v>
      </c>
    </row>
    <row r="752" spans="1:8">
      <c r="A752" s="30">
        <v>45128</v>
      </c>
      <c r="B752" s="31">
        <f t="shared" si="395"/>
        <v>348139935.15499932</v>
      </c>
      <c r="C752" s="32">
        <v>-3756341.2199999997</v>
      </c>
      <c r="D752" s="32">
        <v>9700281.6300000008</v>
      </c>
      <c r="E752" s="32">
        <v>11214507.619999999</v>
      </c>
      <c r="F752" s="32">
        <v>-77493930.929999992</v>
      </c>
      <c r="G752" s="39">
        <f t="shared" si="391"/>
        <v>287804452.25499928</v>
      </c>
      <c r="H752" s="29" t="s">
        <v>2756</v>
      </c>
    </row>
    <row r="753" spans="1:8">
      <c r="A753" s="30">
        <v>45129</v>
      </c>
      <c r="B753" s="31">
        <f t="shared" ref="B753:B755" si="396">G752</f>
        <v>287804452.25499928</v>
      </c>
      <c r="C753" s="32">
        <v>-733409.64999999991</v>
      </c>
      <c r="D753" s="32">
        <v>1495621.36</v>
      </c>
      <c r="E753" s="32">
        <v>28935894.709999997</v>
      </c>
      <c r="F753" s="32">
        <v>-1442701.02</v>
      </c>
      <c r="G753" s="39">
        <f t="shared" si="391"/>
        <v>316059857.65499932</v>
      </c>
      <c r="H753" s="29" t="s">
        <v>2768</v>
      </c>
    </row>
    <row r="754" spans="1:8">
      <c r="A754" s="30">
        <v>45130</v>
      </c>
      <c r="B754" s="31">
        <f t="shared" si="396"/>
        <v>316059857.65499932</v>
      </c>
      <c r="C754" s="32">
        <v>0</v>
      </c>
      <c r="D754" s="32">
        <v>0</v>
      </c>
      <c r="E754" s="32">
        <v>0</v>
      </c>
      <c r="F754" s="32">
        <v>0</v>
      </c>
      <c r="G754" s="39">
        <f t="shared" si="391"/>
        <v>316059857.65499932</v>
      </c>
    </row>
    <row r="755" spans="1:8">
      <c r="A755" s="30">
        <v>45131</v>
      </c>
      <c r="B755" s="31">
        <f t="shared" si="396"/>
        <v>316059857.65499932</v>
      </c>
      <c r="C755" s="32">
        <v>0</v>
      </c>
      <c r="D755" s="32">
        <v>0</v>
      </c>
      <c r="E755" s="32">
        <v>0</v>
      </c>
      <c r="F755" s="32">
        <v>0</v>
      </c>
      <c r="G755" s="39">
        <f t="shared" si="391"/>
        <v>316059857.65499932</v>
      </c>
    </row>
    <row r="756" spans="1:8">
      <c r="A756" s="30">
        <v>45132</v>
      </c>
      <c r="B756" s="31">
        <f t="shared" ref="B756" si="397">G755</f>
        <v>316059857.65499932</v>
      </c>
      <c r="C756" s="32">
        <v>-1165638.5499999998</v>
      </c>
      <c r="D756" s="32">
        <v>5669738.3600000013</v>
      </c>
      <c r="E756" s="32">
        <v>277056.84999999998</v>
      </c>
      <c r="F756" s="32">
        <v>-3091757.21</v>
      </c>
      <c r="G756" s="39">
        <f t="shared" si="391"/>
        <v>317749257.10499936</v>
      </c>
      <c r="H756" s="29" t="s">
        <v>2777</v>
      </c>
    </row>
    <row r="757" spans="1:8">
      <c r="A757" s="30">
        <v>45133</v>
      </c>
      <c r="B757" s="31">
        <f t="shared" ref="B757" si="398">G756</f>
        <v>317749257.10499936</v>
      </c>
      <c r="C757" s="32">
        <v>-6682634.9200000009</v>
      </c>
      <c r="D757" s="32">
        <v>10274415.660000002</v>
      </c>
      <c r="E757" s="32">
        <v>64476350.899999999</v>
      </c>
      <c r="F757" s="32">
        <v>-48909.61</v>
      </c>
      <c r="G757" s="39">
        <f t="shared" si="391"/>
        <v>385768479.13499933</v>
      </c>
      <c r="H757" s="29" t="s">
        <v>2781</v>
      </c>
    </row>
    <row r="758" spans="1:8">
      <c r="A758" s="30">
        <v>45134</v>
      </c>
      <c r="B758" s="31">
        <f t="shared" ref="B758" si="399">G757</f>
        <v>385768479.13499933</v>
      </c>
      <c r="C758" s="32">
        <v>-199328060.09</v>
      </c>
      <c r="D758" s="32">
        <v>505684.56000000006</v>
      </c>
      <c r="E758" s="32">
        <v>2692334.2900000005</v>
      </c>
      <c r="F758" s="32">
        <v>-2597035.06</v>
      </c>
      <c r="G758" s="39">
        <f t="shared" si="391"/>
        <v>187041402.83499932</v>
      </c>
      <c r="H758" s="29" t="s">
        <v>2791</v>
      </c>
    </row>
    <row r="759" spans="1:8">
      <c r="A759" s="30">
        <v>45135</v>
      </c>
      <c r="B759" s="31">
        <f t="shared" ref="B759:B762" si="400">G758</f>
        <v>187041402.83499932</v>
      </c>
      <c r="C759" s="32">
        <v>-4082421.8400000012</v>
      </c>
      <c r="D759" s="32">
        <v>8210151.4500000002</v>
      </c>
      <c r="E759" s="32">
        <v>282042.08999999997</v>
      </c>
      <c r="F759" s="32">
        <v>-1357015.13</v>
      </c>
      <c r="G759" s="39">
        <f t="shared" si="391"/>
        <v>190094159.40499932</v>
      </c>
      <c r="H759" s="29" t="s">
        <v>2800</v>
      </c>
    </row>
    <row r="760" spans="1:8">
      <c r="A760" s="30">
        <v>45136</v>
      </c>
      <c r="B760" s="31">
        <f t="shared" si="400"/>
        <v>190094159.40499932</v>
      </c>
      <c r="C760" s="32">
        <v>0</v>
      </c>
      <c r="D760" s="32">
        <v>2368752.7499999995</v>
      </c>
      <c r="E760" s="32">
        <v>1849134.19</v>
      </c>
      <c r="F760" s="32">
        <v>-649205.13</v>
      </c>
      <c r="G760" s="39">
        <f t="shared" si="391"/>
        <v>193662841.21499932</v>
      </c>
      <c r="H760" s="29" t="s">
        <v>2807</v>
      </c>
    </row>
    <row r="761" spans="1:8">
      <c r="A761" s="30">
        <v>45137</v>
      </c>
      <c r="B761" s="31">
        <f t="shared" si="400"/>
        <v>193662841.21499932</v>
      </c>
      <c r="C761" s="32">
        <v>0</v>
      </c>
      <c r="D761" s="32">
        <v>0</v>
      </c>
      <c r="E761" s="32">
        <v>0</v>
      </c>
      <c r="F761" s="32">
        <v>0</v>
      </c>
      <c r="G761" s="39">
        <f t="shared" si="391"/>
        <v>193662841.21499932</v>
      </c>
    </row>
    <row r="762" spans="1:8">
      <c r="A762" s="30">
        <v>45138</v>
      </c>
      <c r="B762" s="31">
        <f t="shared" si="400"/>
        <v>193662841.21499932</v>
      </c>
      <c r="C762" s="32">
        <v>0</v>
      </c>
      <c r="D762" s="32">
        <v>0</v>
      </c>
      <c r="E762" s="32">
        <v>0</v>
      </c>
      <c r="F762" s="32">
        <v>0</v>
      </c>
      <c r="G762" s="39">
        <f t="shared" si="391"/>
        <v>193662841.21499932</v>
      </c>
    </row>
    <row r="763" spans="1:8">
      <c r="A763" s="30">
        <v>45139</v>
      </c>
      <c r="B763" s="31">
        <f t="shared" ref="B763" si="401">G762</f>
        <v>193662841.21499932</v>
      </c>
      <c r="C763" s="32">
        <v>0</v>
      </c>
      <c r="D763" s="32">
        <v>16588849.280000003</v>
      </c>
      <c r="E763" s="32">
        <v>38488582.670000002</v>
      </c>
      <c r="F763" s="32">
        <v>-12114432.93</v>
      </c>
      <c r="G763" s="39">
        <f t="shared" si="391"/>
        <v>236625840.2349993</v>
      </c>
      <c r="H763" s="29" t="s">
        <v>2812</v>
      </c>
    </row>
    <row r="764" spans="1:8">
      <c r="A764" s="30">
        <v>45140</v>
      </c>
      <c r="B764" s="31">
        <f t="shared" ref="B764" si="402">G763</f>
        <v>236625840.2349993</v>
      </c>
      <c r="C764" s="32">
        <v>-9949303.8399999999</v>
      </c>
      <c r="D764" s="32">
        <v>3191322.1099999994</v>
      </c>
      <c r="E764" s="32">
        <v>51526092.039999999</v>
      </c>
      <c r="F764" s="32">
        <v>-1905556.9100000001</v>
      </c>
      <c r="G764" s="39">
        <f t="shared" si="391"/>
        <v>279488393.63499928</v>
      </c>
      <c r="H764" s="29" t="s">
        <v>2828</v>
      </c>
    </row>
    <row r="765" spans="1:8">
      <c r="A765" s="30">
        <v>45141</v>
      </c>
      <c r="B765" s="31">
        <f t="shared" ref="B765:B766" si="403">G764</f>
        <v>279488393.63499928</v>
      </c>
      <c r="C765" s="32">
        <v>-1945475.5999999999</v>
      </c>
      <c r="D765" s="32">
        <v>5847379.8599999994</v>
      </c>
      <c r="E765" s="32">
        <v>9148454.3499999996</v>
      </c>
      <c r="F765" s="32">
        <v>-40176289.549999997</v>
      </c>
      <c r="G765" s="39">
        <f t="shared" si="391"/>
        <v>252362462.69499928</v>
      </c>
      <c r="H765" s="29" t="s">
        <v>2843</v>
      </c>
    </row>
    <row r="766" spans="1:8">
      <c r="A766" s="30">
        <v>45142</v>
      </c>
      <c r="B766" s="31">
        <f t="shared" si="403"/>
        <v>252362462.69499928</v>
      </c>
      <c r="C766" s="32">
        <v>-1594918.0999999996</v>
      </c>
      <c r="D766" s="32">
        <v>8220505.4499999993</v>
      </c>
      <c r="E766" s="32">
        <v>1077551.3899999999</v>
      </c>
      <c r="F766" s="32">
        <v>-757956.55999999994</v>
      </c>
      <c r="G766" s="39">
        <f t="shared" si="391"/>
        <v>259307644.87499925</v>
      </c>
      <c r="H766" s="29" t="s">
        <v>2855</v>
      </c>
    </row>
    <row r="767" spans="1:8">
      <c r="A767" s="30">
        <v>45143</v>
      </c>
      <c r="B767" s="31">
        <f t="shared" ref="B767:B769" si="404">G766</f>
        <v>259307644.87499925</v>
      </c>
      <c r="C767" s="32">
        <v>-1224461.58</v>
      </c>
      <c r="D767" s="32">
        <v>1022145.1799999999</v>
      </c>
      <c r="E767" s="32">
        <v>2943479.1699999995</v>
      </c>
      <c r="F767" s="32">
        <v>-981551.33</v>
      </c>
      <c r="G767" s="39">
        <f t="shared" si="391"/>
        <v>261067256.31499922</v>
      </c>
      <c r="H767" s="29" t="s">
        <v>2861</v>
      </c>
    </row>
    <row r="768" spans="1:8">
      <c r="A768" s="30">
        <v>45144</v>
      </c>
      <c r="B768" s="31">
        <f t="shared" si="404"/>
        <v>261067256.31499922</v>
      </c>
      <c r="C768" s="32">
        <v>0</v>
      </c>
      <c r="D768" s="32">
        <v>0</v>
      </c>
      <c r="E768" s="32">
        <v>0</v>
      </c>
      <c r="F768" s="32">
        <v>0</v>
      </c>
      <c r="G768" s="39">
        <f t="shared" si="391"/>
        <v>261067256.31499922</v>
      </c>
    </row>
    <row r="769" spans="1:8">
      <c r="A769" s="30">
        <v>45145</v>
      </c>
      <c r="B769" s="31">
        <f t="shared" si="404"/>
        <v>261067256.31499922</v>
      </c>
      <c r="C769" s="32">
        <v>0</v>
      </c>
      <c r="D769" s="32">
        <v>0</v>
      </c>
      <c r="E769" s="32">
        <v>0</v>
      </c>
      <c r="F769" s="32">
        <v>0</v>
      </c>
      <c r="G769" s="39">
        <f t="shared" si="391"/>
        <v>261067256.31499922</v>
      </c>
    </row>
    <row r="770" spans="1:8">
      <c r="A770" s="30">
        <v>45146</v>
      </c>
      <c r="B770" s="31">
        <f t="shared" ref="B770" si="405">G769</f>
        <v>261067256.31499922</v>
      </c>
      <c r="C770" s="32">
        <v>-1427813.4400000004</v>
      </c>
      <c r="D770" s="32">
        <v>4642104.879999999</v>
      </c>
      <c r="E770" s="32">
        <v>6566804.6800000006</v>
      </c>
      <c r="F770" s="32">
        <v>-60361477.189999998</v>
      </c>
      <c r="G770" s="39">
        <f t="shared" si="391"/>
        <v>210486875.24499923</v>
      </c>
      <c r="H770" s="29" t="s">
        <v>2864</v>
      </c>
    </row>
    <row r="771" spans="1:8">
      <c r="A771" s="30">
        <v>45147</v>
      </c>
      <c r="B771" s="31">
        <f t="shared" ref="B771" si="406">G770</f>
        <v>210486875.24499923</v>
      </c>
      <c r="C771" s="32">
        <v>-2892034.6899999995</v>
      </c>
      <c r="D771" s="32">
        <v>1849175.23</v>
      </c>
      <c r="E771" s="32">
        <v>16384695.540000001</v>
      </c>
      <c r="F771" s="32">
        <v>-6065252.3399999999</v>
      </c>
      <c r="G771" s="39">
        <f t="shared" si="391"/>
        <v>219763458.98499921</v>
      </c>
      <c r="H771" s="29" t="s">
        <v>2876</v>
      </c>
    </row>
    <row r="772" spans="1:8">
      <c r="A772" s="30">
        <v>45148</v>
      </c>
      <c r="B772" s="31">
        <f t="shared" ref="B772" si="407">G771</f>
        <v>219763458.98499921</v>
      </c>
      <c r="C772" s="32">
        <v>-2173560.75</v>
      </c>
      <c r="D772" s="32">
        <v>2384737.71</v>
      </c>
      <c r="E772" s="32">
        <v>1097801.8699999999</v>
      </c>
      <c r="F772" s="32">
        <v>-52738761.549999997</v>
      </c>
      <c r="G772" s="39">
        <f t="shared" si="391"/>
        <v>168333676.26499921</v>
      </c>
      <c r="H772" s="29" t="s">
        <v>2886</v>
      </c>
    </row>
    <row r="773" spans="1:8">
      <c r="A773" s="30">
        <v>45149</v>
      </c>
      <c r="B773" s="31">
        <f t="shared" ref="B773" si="408">G772</f>
        <v>168333676.26499921</v>
      </c>
      <c r="C773" s="32">
        <v>-6795859.7699999986</v>
      </c>
      <c r="D773" s="32">
        <v>4545986.169999999</v>
      </c>
      <c r="E773" s="32">
        <v>3820725.2200000007</v>
      </c>
      <c r="F773" s="32">
        <v>-1077955.02</v>
      </c>
      <c r="G773" s="39">
        <f t="shared" si="391"/>
        <v>168826572.86499918</v>
      </c>
      <c r="H773" s="29" t="s">
        <v>2888</v>
      </c>
    </row>
    <row r="774" spans="1:8">
      <c r="A774" s="30">
        <v>45150</v>
      </c>
      <c r="B774" s="31">
        <f t="shared" ref="B774:B776" si="409">G773</f>
        <v>168826572.86499918</v>
      </c>
      <c r="C774" s="32">
        <v>-2496647.36</v>
      </c>
      <c r="D774" s="32">
        <v>580074.53999999992</v>
      </c>
      <c r="E774" s="32">
        <v>2554.64</v>
      </c>
      <c r="F774" s="32">
        <v>-1897000.77</v>
      </c>
      <c r="G774" s="39">
        <f t="shared" si="391"/>
        <v>165015553.91499913</v>
      </c>
      <c r="H774" s="29" t="s">
        <v>2902</v>
      </c>
    </row>
    <row r="775" spans="1:8">
      <c r="A775" s="30">
        <v>45151</v>
      </c>
      <c r="B775" s="31">
        <f t="shared" si="409"/>
        <v>165015553.91499913</v>
      </c>
      <c r="C775" s="32">
        <v>0</v>
      </c>
      <c r="D775" s="32">
        <v>0</v>
      </c>
      <c r="E775" s="32">
        <v>0</v>
      </c>
      <c r="F775" s="32">
        <v>0</v>
      </c>
      <c r="G775" s="39">
        <f t="shared" si="391"/>
        <v>165015553.91499913</v>
      </c>
    </row>
    <row r="776" spans="1:8">
      <c r="A776" s="30">
        <v>45152</v>
      </c>
      <c r="B776" s="31">
        <f t="shared" si="409"/>
        <v>165015553.91499913</v>
      </c>
      <c r="C776" s="32">
        <v>0</v>
      </c>
      <c r="D776" s="32">
        <v>0</v>
      </c>
      <c r="E776" s="32">
        <v>0</v>
      </c>
      <c r="F776" s="32">
        <v>0</v>
      </c>
      <c r="G776" s="39">
        <f t="shared" si="391"/>
        <v>165015553.91499913</v>
      </c>
    </row>
    <row r="777" spans="1:8">
      <c r="A777" s="30">
        <v>45153</v>
      </c>
      <c r="B777" s="31">
        <f t="shared" ref="B777" si="410">G776</f>
        <v>165015553.91499913</v>
      </c>
      <c r="C777" s="32">
        <v>-2809533.4800000004</v>
      </c>
      <c r="D777" s="32">
        <v>11623004.729999999</v>
      </c>
      <c r="E777" s="32">
        <v>14318107.629999999</v>
      </c>
      <c r="F777" s="32">
        <v>-9889183.9900000002</v>
      </c>
      <c r="G777" s="39">
        <f t="shared" si="391"/>
        <v>178257948.80499911</v>
      </c>
      <c r="H777" s="29" t="s">
        <v>2905</v>
      </c>
    </row>
    <row r="778" spans="1:8">
      <c r="A778" s="30">
        <v>45154</v>
      </c>
      <c r="B778" s="31">
        <f t="shared" ref="B778" si="411">G777</f>
        <v>178257948.80499911</v>
      </c>
      <c r="C778" s="32">
        <v>-12008850.08</v>
      </c>
      <c r="D778" s="32">
        <v>970566.61</v>
      </c>
      <c r="E778" s="32">
        <v>-1884158.0399999998</v>
      </c>
      <c r="F778" s="32">
        <v>1637785.56</v>
      </c>
      <c r="G778" s="39">
        <f t="shared" si="391"/>
        <v>166973292.85499913</v>
      </c>
      <c r="H778" s="29" t="s">
        <v>2913</v>
      </c>
    </row>
    <row r="779" spans="1:8">
      <c r="A779" s="30">
        <v>45155</v>
      </c>
      <c r="B779" s="31">
        <f t="shared" ref="B779:B780" si="412">G778</f>
        <v>166973292.85499913</v>
      </c>
      <c r="C779" s="32">
        <v>-2090759.02</v>
      </c>
      <c r="D779" s="32">
        <v>2117343.0600000005</v>
      </c>
      <c r="E779" s="32">
        <v>3026546.75</v>
      </c>
      <c r="F779" s="32">
        <v>-10800877.34</v>
      </c>
      <c r="G779" s="39">
        <f t="shared" si="391"/>
        <v>159225546.30499911</v>
      </c>
      <c r="H779" s="29" t="s">
        <v>2918</v>
      </c>
    </row>
    <row r="780" spans="1:8">
      <c r="A780" s="30">
        <v>45156</v>
      </c>
      <c r="B780" s="31">
        <f t="shared" si="412"/>
        <v>159225546.30499911</v>
      </c>
      <c r="C780" s="32">
        <v>-1018327.79</v>
      </c>
      <c r="D780" s="32">
        <v>6257312.4399999995</v>
      </c>
      <c r="E780" s="32">
        <v>25191947.579999998</v>
      </c>
      <c r="F780" s="32">
        <v>-14381947.889999999</v>
      </c>
      <c r="G780" s="39">
        <f t="shared" si="391"/>
        <v>175274530.64499915</v>
      </c>
      <c r="H780" s="29" t="s">
        <v>2926</v>
      </c>
    </row>
    <row r="781" spans="1:8">
      <c r="A781" s="30">
        <v>45157</v>
      </c>
      <c r="B781" s="31">
        <f t="shared" ref="B781:B783" si="413">G780</f>
        <v>175274530.64499915</v>
      </c>
      <c r="C781" s="32">
        <v>-788803.78000000014</v>
      </c>
      <c r="D781" s="32">
        <v>1497772.0000000002</v>
      </c>
      <c r="E781" s="32">
        <v>1087402.72</v>
      </c>
      <c r="F781" s="32">
        <v>-157059.95000000001</v>
      </c>
      <c r="G781" s="39">
        <f t="shared" si="391"/>
        <v>176913841.63499916</v>
      </c>
    </row>
    <row r="782" spans="1:8">
      <c r="A782" s="30">
        <v>45158</v>
      </c>
      <c r="B782" s="31">
        <f t="shared" si="413"/>
        <v>176913841.63499916</v>
      </c>
      <c r="C782" s="32">
        <v>0</v>
      </c>
      <c r="D782" s="32">
        <v>0</v>
      </c>
      <c r="E782" s="32">
        <v>0</v>
      </c>
      <c r="F782" s="32">
        <v>0</v>
      </c>
      <c r="G782" s="39">
        <f t="shared" si="391"/>
        <v>176913841.63499916</v>
      </c>
    </row>
    <row r="783" spans="1:8">
      <c r="A783" s="30">
        <v>45159</v>
      </c>
      <c r="B783" s="31">
        <f t="shared" si="413"/>
        <v>176913841.63499916</v>
      </c>
      <c r="C783" s="32">
        <v>0</v>
      </c>
      <c r="D783" s="32">
        <v>0</v>
      </c>
      <c r="E783" s="32">
        <v>0</v>
      </c>
      <c r="F783" s="32">
        <v>0</v>
      </c>
      <c r="G783" s="39">
        <f t="shared" si="391"/>
        <v>176913841.63499916</v>
      </c>
    </row>
    <row r="784" spans="1:8">
      <c r="A784" s="30">
        <v>45160</v>
      </c>
      <c r="B784" s="31">
        <f t="shared" ref="B784" si="414">G783</f>
        <v>176913841.63499916</v>
      </c>
      <c r="C784" s="32">
        <v>-1360701.9000000001</v>
      </c>
      <c r="D784" s="32">
        <v>928518.31</v>
      </c>
      <c r="E784" s="32">
        <v>1799814.3199999996</v>
      </c>
      <c r="F784" s="32">
        <v>-64391858.830000006</v>
      </c>
      <c r="G784" s="39">
        <f t="shared" si="391"/>
        <v>113889613.53499913</v>
      </c>
      <c r="H784" s="29" t="s">
        <v>2941</v>
      </c>
    </row>
    <row r="785" spans="1:8">
      <c r="A785" s="30">
        <v>45161</v>
      </c>
      <c r="B785" s="31">
        <f t="shared" ref="B785" si="415">G784</f>
        <v>113889613.53499913</v>
      </c>
      <c r="C785" s="32">
        <v>-1411026.9500000002</v>
      </c>
      <c r="D785" s="32">
        <v>731243.14000000013</v>
      </c>
      <c r="E785" s="32">
        <v>9980840.7100000009</v>
      </c>
      <c r="F785" s="32">
        <v>-3166584.31</v>
      </c>
      <c r="G785" s="39">
        <f>SUM(B785:F785)</f>
        <v>120024086.12499914</v>
      </c>
      <c r="H785" s="29" t="s">
        <v>2943</v>
      </c>
    </row>
    <row r="786" spans="1:8">
      <c r="A786" s="30">
        <v>45162</v>
      </c>
      <c r="B786" s="31">
        <f>G785</f>
        <v>120024086.12499914</v>
      </c>
      <c r="C786" s="32">
        <v>-1396339.9700000002</v>
      </c>
      <c r="D786" s="32">
        <v>821193.95000000019</v>
      </c>
      <c r="E786" s="32">
        <v>20848829.920000009</v>
      </c>
      <c r="F786" s="32">
        <v>-37691484.850000001</v>
      </c>
      <c r="G786" s="39">
        <f>SUM(B786:F786)</f>
        <v>102606285.17499915</v>
      </c>
      <c r="H786" s="29" t="s">
        <v>2953</v>
      </c>
    </row>
    <row r="787" spans="1:8">
      <c r="A787" s="30">
        <v>45163</v>
      </c>
      <c r="B787" s="31">
        <f>G786</f>
        <v>102606285.17499915</v>
      </c>
      <c r="C787" s="32">
        <v>-2059680.9099999995</v>
      </c>
      <c r="D787" s="32">
        <v>9282470.7700000014</v>
      </c>
      <c r="E787" s="32">
        <v>8385365.8599999994</v>
      </c>
      <c r="F787" s="32">
        <v>-19281036.140000001</v>
      </c>
      <c r="G787" s="39">
        <f>SUM(B787:F787)</f>
        <v>98933404.754999146</v>
      </c>
      <c r="H787" s="29" t="s">
        <v>2965</v>
      </c>
    </row>
    <row r="788" spans="1:8">
      <c r="A788" s="30">
        <v>45164</v>
      </c>
      <c r="B788" s="31">
        <f t="shared" ref="B788:B789" si="416">G787</f>
        <v>98933404.754999146</v>
      </c>
      <c r="C788" s="32">
        <v>-1540105.9399999995</v>
      </c>
      <c r="D788" s="32">
        <v>6251029.6899999995</v>
      </c>
      <c r="E788" s="32">
        <v>54018966.640000001</v>
      </c>
      <c r="F788" s="32">
        <v>-1510974.4300000002</v>
      </c>
      <c r="G788" s="39">
        <f t="shared" ref="G788:G852" si="417">SUM(B788:F788)</f>
        <v>156152320.71499914</v>
      </c>
      <c r="H788" s="29" t="s">
        <v>2976</v>
      </c>
    </row>
    <row r="789" spans="1:8">
      <c r="A789" s="30">
        <v>45165</v>
      </c>
      <c r="B789" s="31">
        <f t="shared" si="416"/>
        <v>156152320.71499914</v>
      </c>
      <c r="C789" s="32">
        <v>0</v>
      </c>
      <c r="D789" s="32">
        <v>0</v>
      </c>
      <c r="E789" s="32">
        <v>0</v>
      </c>
      <c r="F789" s="32">
        <v>0</v>
      </c>
      <c r="G789" s="39">
        <f t="shared" si="417"/>
        <v>156152320.71499914</v>
      </c>
    </row>
    <row r="790" spans="1:8">
      <c r="A790" s="30">
        <v>45166</v>
      </c>
      <c r="B790" s="31">
        <f t="shared" ref="B790" si="418">G789</f>
        <v>156152320.71499914</v>
      </c>
      <c r="C790" s="32">
        <v>0</v>
      </c>
      <c r="D790" s="32">
        <v>0</v>
      </c>
      <c r="E790" s="32">
        <v>0</v>
      </c>
      <c r="F790" s="32">
        <v>0</v>
      </c>
      <c r="G790" s="39">
        <f t="shared" si="417"/>
        <v>156152320.71499914</v>
      </c>
    </row>
    <row r="791" spans="1:8">
      <c r="A791" s="30">
        <v>45167</v>
      </c>
      <c r="B791" s="31">
        <f t="shared" ref="B791" si="419">G790</f>
        <v>156152320.71499914</v>
      </c>
      <c r="C791" s="32">
        <v>-2398220.9300000006</v>
      </c>
      <c r="D791" s="32">
        <v>2497189.11</v>
      </c>
      <c r="E791" s="32">
        <v>295590.23</v>
      </c>
      <c r="F791" s="32">
        <v>-5201335.29</v>
      </c>
      <c r="G791" s="39">
        <f t="shared" si="417"/>
        <v>151345543.83499914</v>
      </c>
      <c r="H791" s="29" t="s">
        <v>2986</v>
      </c>
    </row>
    <row r="792" spans="1:8">
      <c r="A792" s="30">
        <v>45168</v>
      </c>
      <c r="B792" s="31">
        <f t="shared" ref="B792" si="420">G791</f>
        <v>151345543.83499914</v>
      </c>
      <c r="C792" s="32">
        <v>-1051384.0700000003</v>
      </c>
      <c r="D792" s="32">
        <v>3311915.9200000009</v>
      </c>
      <c r="E792" s="32">
        <v>3006626.4699999997</v>
      </c>
      <c r="F792" s="32">
        <v>-63870199.340000004</v>
      </c>
      <c r="G792" s="39">
        <f t="shared" si="417"/>
        <v>92742502.814999133</v>
      </c>
      <c r="H792" s="29" t="s">
        <v>2991</v>
      </c>
    </row>
    <row r="793" spans="1:8">
      <c r="A793" s="30">
        <v>45169</v>
      </c>
      <c r="B793" s="31">
        <f t="shared" ref="B793:B794" si="421">G792</f>
        <v>92742502.814999133</v>
      </c>
      <c r="C793" s="32">
        <v>-5901350.8599999994</v>
      </c>
      <c r="D793" s="32">
        <v>2754916.8699999992</v>
      </c>
      <c r="E793" s="32">
        <v>5283064.3600000003</v>
      </c>
      <c r="F793" s="32">
        <v>-7534771.2100000009</v>
      </c>
      <c r="G793" s="39">
        <f t="shared" si="417"/>
        <v>87344361.97499913</v>
      </c>
      <c r="H793" s="29" t="s">
        <v>2994</v>
      </c>
    </row>
    <row r="794" spans="1:8">
      <c r="A794" s="30">
        <v>45170</v>
      </c>
      <c r="B794" s="31">
        <f t="shared" si="421"/>
        <v>87344361.97499913</v>
      </c>
      <c r="C794" s="32">
        <v>-1673477.5199999998</v>
      </c>
      <c r="D794" s="32">
        <v>12706695.399999997</v>
      </c>
      <c r="E794" s="32">
        <v>27965309.43</v>
      </c>
      <c r="F794" s="32">
        <v>-2504807.1100000013</v>
      </c>
      <c r="G794" s="39">
        <f t="shared" si="417"/>
        <v>123838082.17499913</v>
      </c>
      <c r="H794" s="29" t="s">
        <v>3003</v>
      </c>
    </row>
    <row r="795" spans="1:8">
      <c r="A795" s="30">
        <v>45171</v>
      </c>
      <c r="B795" s="31">
        <f t="shared" ref="B795" si="422">G794</f>
        <v>123838082.17499913</v>
      </c>
      <c r="C795" s="32">
        <v>-1329398.2699999998</v>
      </c>
      <c r="D795" s="32">
        <v>861442</v>
      </c>
      <c r="E795" s="32">
        <v>13367.839999999998</v>
      </c>
      <c r="F795" s="32">
        <v>-655082.02</v>
      </c>
      <c r="G795" s="39">
        <f t="shared" si="417"/>
        <v>122728411.72499914</v>
      </c>
    </row>
    <row r="796" spans="1:8">
      <c r="A796" s="30">
        <v>45172</v>
      </c>
      <c r="B796" s="31">
        <f t="shared" ref="B796:B798" si="423">G795</f>
        <v>122728411.72499914</v>
      </c>
      <c r="C796" s="32">
        <v>0</v>
      </c>
      <c r="D796" s="32">
        <v>0</v>
      </c>
      <c r="E796" s="32">
        <v>0</v>
      </c>
      <c r="F796" s="32">
        <v>0</v>
      </c>
      <c r="G796" s="39">
        <f t="shared" si="417"/>
        <v>122728411.72499914</v>
      </c>
    </row>
    <row r="797" spans="1:8">
      <c r="A797" s="30">
        <v>45173</v>
      </c>
      <c r="B797" s="31">
        <f t="shared" si="423"/>
        <v>122728411.72499914</v>
      </c>
      <c r="C797" s="32">
        <v>-17691.22</v>
      </c>
      <c r="D797" s="32">
        <v>0</v>
      </c>
      <c r="E797" s="32">
        <v>0</v>
      </c>
      <c r="F797" s="32">
        <v>0</v>
      </c>
      <c r="G797" s="39">
        <f t="shared" si="417"/>
        <v>122710720.50499915</v>
      </c>
    </row>
    <row r="798" spans="1:8">
      <c r="A798" s="30">
        <v>45174</v>
      </c>
      <c r="B798" s="31">
        <f t="shared" si="423"/>
        <v>122710720.50499915</v>
      </c>
      <c r="C798" s="32">
        <v>0</v>
      </c>
      <c r="D798" s="32">
        <v>0</v>
      </c>
      <c r="E798" s="32">
        <v>0</v>
      </c>
      <c r="F798" s="32">
        <v>0</v>
      </c>
      <c r="G798" s="39">
        <f t="shared" si="417"/>
        <v>122710720.50499915</v>
      </c>
    </row>
    <row r="799" spans="1:8">
      <c r="A799" s="30">
        <v>45175</v>
      </c>
      <c r="B799" s="31">
        <f t="shared" ref="B799" si="424">G798</f>
        <v>122710720.50499915</v>
      </c>
      <c r="C799" s="32">
        <v>-1998743.2700000007</v>
      </c>
      <c r="D799" s="32">
        <v>3965691.1399999997</v>
      </c>
      <c r="E799" s="32">
        <v>97124.319999999992</v>
      </c>
      <c r="F799" s="32">
        <v>-19474796.880000003</v>
      </c>
      <c r="G799" s="39">
        <f t="shared" si="417"/>
        <v>105299995.81499913</v>
      </c>
      <c r="H799" s="29" t="s">
        <v>3016</v>
      </c>
    </row>
    <row r="800" spans="1:8">
      <c r="A800" s="30">
        <v>45176</v>
      </c>
      <c r="B800" s="31">
        <f t="shared" ref="B800" si="425">G799</f>
        <v>105299995.81499913</v>
      </c>
      <c r="C800" s="32">
        <v>-1331099.3999999997</v>
      </c>
      <c r="D800" s="32">
        <v>473502.82000000007</v>
      </c>
      <c r="E800" s="32">
        <v>159604.09999999998</v>
      </c>
      <c r="F800" s="32">
        <v>-3084268.19</v>
      </c>
      <c r="G800" s="39">
        <f t="shared" si="417"/>
        <v>101517735.14499912</v>
      </c>
      <c r="H800" s="29" t="s">
        <v>3022</v>
      </c>
    </row>
    <row r="801" spans="1:8">
      <c r="A801" s="30">
        <v>45177</v>
      </c>
      <c r="B801" s="31">
        <f t="shared" ref="B801" si="426">G800</f>
        <v>101517735.14499912</v>
      </c>
      <c r="C801" s="32">
        <v>-4096352.85</v>
      </c>
      <c r="D801" s="32">
        <v>722118.49999999988</v>
      </c>
      <c r="E801" s="32">
        <v>27096048.25</v>
      </c>
      <c r="F801" s="32">
        <v>-13252678.73</v>
      </c>
      <c r="G801" s="39">
        <f t="shared" si="417"/>
        <v>111986870.31499912</v>
      </c>
      <c r="H801" s="29" t="s">
        <v>3025</v>
      </c>
    </row>
    <row r="802" spans="1:8">
      <c r="A802" s="30">
        <v>45178</v>
      </c>
      <c r="B802" s="31">
        <f t="shared" ref="B802" si="427">G801</f>
        <v>111986870.31499912</v>
      </c>
      <c r="C802" s="32">
        <v>-2795403.67</v>
      </c>
      <c r="D802" s="32">
        <v>876142.20000000007</v>
      </c>
      <c r="E802" s="32">
        <v>3025.21</v>
      </c>
      <c r="F802" s="32">
        <v>-227883.41999999998</v>
      </c>
      <c r="G802" s="39">
        <f t="shared" si="417"/>
        <v>109842750.63499911</v>
      </c>
      <c r="H802" s="29" t="s">
        <v>3034</v>
      </c>
    </row>
    <row r="803" spans="1:8">
      <c r="A803" s="30">
        <v>45179</v>
      </c>
      <c r="B803" s="31">
        <f t="shared" ref="B803:B804" si="428">G802</f>
        <v>109842750.63499911</v>
      </c>
      <c r="C803" s="32">
        <v>0</v>
      </c>
      <c r="D803" s="32">
        <v>0</v>
      </c>
      <c r="E803" s="32">
        <v>0</v>
      </c>
      <c r="F803" s="32">
        <v>0</v>
      </c>
      <c r="G803" s="39">
        <f t="shared" si="417"/>
        <v>109842750.63499911</v>
      </c>
    </row>
    <row r="804" spans="1:8">
      <c r="A804" s="30">
        <v>45180</v>
      </c>
      <c r="B804" s="31">
        <f t="shared" si="428"/>
        <v>109842750.63499911</v>
      </c>
      <c r="C804" s="32">
        <v>0</v>
      </c>
      <c r="D804" s="32">
        <v>0</v>
      </c>
      <c r="E804" s="32">
        <v>0</v>
      </c>
      <c r="F804" s="32">
        <v>0</v>
      </c>
      <c r="G804" s="39">
        <f t="shared" si="417"/>
        <v>109842750.63499911</v>
      </c>
    </row>
    <row r="805" spans="1:8">
      <c r="A805" s="30">
        <v>45181</v>
      </c>
      <c r="B805" s="31">
        <f t="shared" ref="B805" si="429">G804</f>
        <v>109842750.63499911</v>
      </c>
      <c r="C805" s="32">
        <v>-817531.43999999983</v>
      </c>
      <c r="D805" s="32">
        <v>556008</v>
      </c>
      <c r="E805" s="32">
        <v>643996.86000000022</v>
      </c>
      <c r="F805" s="32">
        <v>-17239004.27</v>
      </c>
      <c r="G805" s="39">
        <f t="shared" si="417"/>
        <v>92986219.784999117</v>
      </c>
      <c r="H805" s="29" t="s">
        <v>3037</v>
      </c>
    </row>
    <row r="806" spans="1:8">
      <c r="A806" s="30">
        <v>45182</v>
      </c>
      <c r="B806" s="31">
        <f t="shared" ref="B806" si="430">G805</f>
        <v>92986219.784999117</v>
      </c>
      <c r="C806" s="32">
        <v>-5675329.5500000017</v>
      </c>
      <c r="D806" s="32">
        <v>1650007.6999999997</v>
      </c>
      <c r="E806" s="32">
        <v>5528391.7000000002</v>
      </c>
      <c r="F806" s="32">
        <v>-602241.03</v>
      </c>
      <c r="G806" s="39">
        <f t="shared" si="417"/>
        <v>93887048.604999125</v>
      </c>
      <c r="H806" s="29" t="s">
        <v>3040</v>
      </c>
    </row>
    <row r="807" spans="1:8">
      <c r="A807" s="30">
        <v>45183</v>
      </c>
      <c r="B807" s="31">
        <f t="shared" ref="B807:B808" si="431">G806</f>
        <v>93887048.604999125</v>
      </c>
      <c r="C807" s="32">
        <v>-4774552.0200000014</v>
      </c>
      <c r="D807" s="32">
        <v>1226870.3600000001</v>
      </c>
      <c r="E807" s="32">
        <v>725417.25</v>
      </c>
      <c r="F807" s="32">
        <v>-3663919.69</v>
      </c>
      <c r="G807" s="39">
        <f t="shared" si="417"/>
        <v>87400864.504999131</v>
      </c>
      <c r="H807" s="29" t="s">
        <v>3045</v>
      </c>
    </row>
    <row r="808" spans="1:8">
      <c r="A808" s="30">
        <v>45184</v>
      </c>
      <c r="B808" s="31">
        <f t="shared" si="431"/>
        <v>87400864.504999131</v>
      </c>
      <c r="C808" s="32">
        <v>-2064952.9099999997</v>
      </c>
      <c r="D808" s="32">
        <v>27278327.679999996</v>
      </c>
      <c r="E808" s="32">
        <v>532334.94000000006</v>
      </c>
      <c r="F808" s="32">
        <v>-64700674.120000005</v>
      </c>
      <c r="G808" s="39">
        <f t="shared" si="417"/>
        <v>48445900.09499912</v>
      </c>
      <c r="H808" s="29" t="s">
        <v>3050</v>
      </c>
    </row>
    <row r="809" spans="1:8">
      <c r="A809" s="30">
        <v>45185</v>
      </c>
      <c r="B809" s="31">
        <f t="shared" ref="B809:B811" si="432">G808</f>
        <v>48445900.09499912</v>
      </c>
      <c r="C809" s="32">
        <v>-1534301.3299999996</v>
      </c>
      <c r="D809" s="32">
        <v>961239.18000000017</v>
      </c>
      <c r="E809" s="32">
        <v>0</v>
      </c>
      <c r="F809" s="32">
        <v>0</v>
      </c>
      <c r="G809" s="39">
        <f t="shared" si="417"/>
        <v>47872837.944999121</v>
      </c>
    </row>
    <row r="810" spans="1:8">
      <c r="A810" s="30">
        <v>45186</v>
      </c>
      <c r="B810" s="31">
        <f t="shared" si="432"/>
        <v>47872837.944999121</v>
      </c>
      <c r="C810" s="32">
        <v>0</v>
      </c>
      <c r="D810" s="32">
        <v>0</v>
      </c>
      <c r="E810" s="32">
        <v>0</v>
      </c>
      <c r="F810" s="32">
        <v>0</v>
      </c>
      <c r="G810" s="39">
        <f t="shared" si="417"/>
        <v>47872837.944999121</v>
      </c>
    </row>
    <row r="811" spans="1:8">
      <c r="A811" s="30">
        <v>45187</v>
      </c>
      <c r="B811" s="31">
        <f t="shared" si="432"/>
        <v>47872837.944999121</v>
      </c>
      <c r="C811" s="32">
        <v>0</v>
      </c>
      <c r="D811" s="32">
        <v>0</v>
      </c>
      <c r="E811" s="32">
        <v>0</v>
      </c>
      <c r="F811" s="32">
        <v>0</v>
      </c>
      <c r="G811" s="39">
        <f t="shared" si="417"/>
        <v>47872837.944999121</v>
      </c>
    </row>
    <row r="812" spans="1:8">
      <c r="A812" s="30">
        <v>45188</v>
      </c>
      <c r="B812" s="31">
        <f t="shared" ref="B812" si="433">G811</f>
        <v>47872837.944999121</v>
      </c>
      <c r="C812" s="32">
        <v>-1728021.2399999993</v>
      </c>
      <c r="D812" s="32">
        <v>83119021.030000001</v>
      </c>
      <c r="E812" s="32">
        <v>365345.35</v>
      </c>
      <c r="F812" s="32">
        <v>-61353829.039999999</v>
      </c>
      <c r="G812" s="39">
        <f t="shared" si="417"/>
        <v>68275354.044999123</v>
      </c>
      <c r="H812" s="29" t="s">
        <v>3057</v>
      </c>
    </row>
    <row r="813" spans="1:8">
      <c r="A813" s="30">
        <v>45189</v>
      </c>
      <c r="B813" s="31">
        <f t="shared" ref="B813" si="434">G812</f>
        <v>68275354.044999123</v>
      </c>
      <c r="C813" s="32">
        <v>-2839074.2300000004</v>
      </c>
      <c r="D813" s="32">
        <v>4620964.63</v>
      </c>
      <c r="E813" s="32">
        <v>455427.83999999997</v>
      </c>
      <c r="F813" s="32">
        <v>-3027338.45</v>
      </c>
      <c r="G813" s="39">
        <f t="shared" si="417"/>
        <v>67485333.834999114</v>
      </c>
      <c r="H813" s="29" t="s">
        <v>3070</v>
      </c>
    </row>
    <row r="814" spans="1:8">
      <c r="A814" s="30">
        <v>45190</v>
      </c>
      <c r="B814" s="31">
        <f t="shared" ref="B814" si="435">G813</f>
        <v>67485333.834999114</v>
      </c>
      <c r="C814" s="32">
        <v>-2986295.8900000006</v>
      </c>
      <c r="D814" s="32">
        <v>783286.07999999984</v>
      </c>
      <c r="E814" s="32">
        <v>-1474224.96</v>
      </c>
      <c r="F814" s="32">
        <v>957570.95</v>
      </c>
      <c r="G814" s="39">
        <f t="shared" si="417"/>
        <v>64765670.014999114</v>
      </c>
      <c r="H814" s="29" t="s">
        <v>3077</v>
      </c>
    </row>
    <row r="815" spans="1:8">
      <c r="A815" s="30">
        <v>45191</v>
      </c>
      <c r="B815" s="31">
        <f t="shared" ref="B815" si="436">G814</f>
        <v>64765670.014999114</v>
      </c>
      <c r="C815" s="32">
        <v>-3723429.9099999978</v>
      </c>
      <c r="D815" s="32">
        <v>2351545.7900000005</v>
      </c>
      <c r="E815" s="32">
        <v>2238.3000000000002</v>
      </c>
      <c r="F815" s="32">
        <v>-215599.41</v>
      </c>
      <c r="G815" s="39">
        <f t="shared" si="417"/>
        <v>63180424.784999117</v>
      </c>
    </row>
    <row r="816" spans="1:8">
      <c r="A816" s="30">
        <v>45192</v>
      </c>
      <c r="B816" s="31">
        <f t="shared" ref="B816:B818" si="437">G815</f>
        <v>63180424.784999117</v>
      </c>
      <c r="C816" s="32">
        <v>-2436243.08</v>
      </c>
      <c r="D816" s="32">
        <v>1744702.7700000003</v>
      </c>
      <c r="E816" s="32">
        <v>475154.74999999994</v>
      </c>
      <c r="F816" s="32">
        <v>-509399.47</v>
      </c>
      <c r="G816" s="39">
        <f t="shared" si="417"/>
        <v>62454639.754999124</v>
      </c>
      <c r="H816" s="29" t="s">
        <v>3080</v>
      </c>
    </row>
    <row r="817" spans="1:8">
      <c r="A817" s="30">
        <v>45193</v>
      </c>
      <c r="B817" s="31">
        <f t="shared" si="437"/>
        <v>62454639.754999124</v>
      </c>
      <c r="C817" s="32">
        <v>0</v>
      </c>
      <c r="D817" s="32">
        <v>0</v>
      </c>
      <c r="E817" s="32">
        <v>0</v>
      </c>
      <c r="F817" s="32">
        <v>0</v>
      </c>
      <c r="G817" s="39">
        <f t="shared" si="417"/>
        <v>62454639.754999124</v>
      </c>
    </row>
    <row r="818" spans="1:8">
      <c r="A818" s="30">
        <v>45194</v>
      </c>
      <c r="B818" s="31">
        <f t="shared" si="437"/>
        <v>62454639.754999124</v>
      </c>
      <c r="C818" s="32">
        <v>0</v>
      </c>
      <c r="D818" s="32">
        <v>0</v>
      </c>
      <c r="E818" s="32">
        <v>0</v>
      </c>
      <c r="F818" s="32">
        <v>0</v>
      </c>
      <c r="G818" s="39">
        <f t="shared" si="417"/>
        <v>62454639.754999124</v>
      </c>
    </row>
    <row r="819" spans="1:8">
      <c r="A819" s="30">
        <v>45195</v>
      </c>
      <c r="B819" s="31">
        <f t="shared" ref="B819" si="438">G818</f>
        <v>62454639.754999124</v>
      </c>
      <c r="C819" s="32">
        <v>-7098831.7600000007</v>
      </c>
      <c r="D819" s="32">
        <v>725407.29000000015</v>
      </c>
      <c r="E819" s="32">
        <v>1192103.96</v>
      </c>
      <c r="F819" s="32">
        <v>-2297759.3499999996</v>
      </c>
      <c r="G819" s="39">
        <f t="shared" si="417"/>
        <v>54975559.894999124</v>
      </c>
      <c r="H819" s="29" t="s">
        <v>3084</v>
      </c>
    </row>
    <row r="820" spans="1:8">
      <c r="A820" s="30">
        <v>45196</v>
      </c>
      <c r="B820" s="31">
        <f t="shared" ref="B820" si="439">G819</f>
        <v>54975559.894999124</v>
      </c>
      <c r="C820" s="32">
        <v>-2980736.1199999996</v>
      </c>
      <c r="D820" s="32">
        <v>100866290.12000002</v>
      </c>
      <c r="E820" s="32">
        <v>2865472.7599999993</v>
      </c>
      <c r="F820" s="32">
        <v>-77405499.420000002</v>
      </c>
      <c r="G820" s="39">
        <f t="shared" si="417"/>
        <v>78321087.234999135</v>
      </c>
      <c r="H820" s="29" t="s">
        <v>3091</v>
      </c>
    </row>
    <row r="821" spans="1:8">
      <c r="A821" s="30">
        <v>45197</v>
      </c>
      <c r="B821" s="31">
        <f t="shared" ref="B821:B822" si="440">G820</f>
        <v>78321087.234999135</v>
      </c>
      <c r="C821" s="32">
        <v>-8973286.3100000042</v>
      </c>
      <c r="D821" s="32">
        <v>3529305.1300000004</v>
      </c>
      <c r="E821" s="32">
        <v>250533.98</v>
      </c>
      <c r="F821" s="32">
        <v>-978436.06</v>
      </c>
      <c r="G821" s="39">
        <f t="shared" si="417"/>
        <v>72149203.97499913</v>
      </c>
      <c r="H821" s="29" t="s">
        <v>3100</v>
      </c>
    </row>
    <row r="822" spans="1:8">
      <c r="A822" s="30">
        <v>45198</v>
      </c>
      <c r="B822" s="31">
        <f t="shared" si="440"/>
        <v>72149203.97499913</v>
      </c>
      <c r="C822" s="32">
        <v>-4059249.9099999997</v>
      </c>
      <c r="D822" s="32">
        <v>4772368.7499999991</v>
      </c>
      <c r="E822" s="32">
        <v>41289</v>
      </c>
      <c r="F822" s="32">
        <v>-288047.28999999986</v>
      </c>
      <c r="G822" s="39">
        <f t="shared" si="417"/>
        <v>72615564.524999127</v>
      </c>
      <c r="H822" s="29" t="s">
        <v>3103</v>
      </c>
    </row>
    <row r="823" spans="1:8">
      <c r="A823" s="30">
        <v>45199</v>
      </c>
      <c r="B823" s="31">
        <f t="shared" ref="B823:B825" si="441">G822</f>
        <v>72615564.524999127</v>
      </c>
      <c r="C823" s="32">
        <v>-2143908.9900000002</v>
      </c>
      <c r="D823" s="32">
        <v>5145624.339999998</v>
      </c>
      <c r="E823" s="32">
        <v>21401152.730000004</v>
      </c>
      <c r="F823" s="32">
        <v>-170036.96000000002</v>
      </c>
      <c r="G823" s="39">
        <f t="shared" si="417"/>
        <v>96848395.644999146</v>
      </c>
      <c r="H823" s="29" t="s">
        <v>3107</v>
      </c>
    </row>
    <row r="824" spans="1:8">
      <c r="A824" s="30">
        <v>45200</v>
      </c>
      <c r="B824" s="31">
        <f t="shared" si="441"/>
        <v>96848395.644999146</v>
      </c>
      <c r="C824" s="32">
        <v>0</v>
      </c>
      <c r="D824" s="32">
        <v>0</v>
      </c>
      <c r="E824" s="32">
        <v>0</v>
      </c>
      <c r="F824" s="32">
        <v>0</v>
      </c>
      <c r="G824" s="39">
        <f t="shared" si="417"/>
        <v>96848395.644999146</v>
      </c>
    </row>
    <row r="825" spans="1:8">
      <c r="A825" s="30">
        <v>45201</v>
      </c>
      <c r="B825" s="31">
        <f t="shared" si="441"/>
        <v>96848395.644999146</v>
      </c>
      <c r="C825" s="32">
        <v>0</v>
      </c>
      <c r="D825" s="32">
        <v>0</v>
      </c>
      <c r="E825" s="32">
        <v>0</v>
      </c>
      <c r="F825" s="32">
        <v>0</v>
      </c>
      <c r="G825" s="39">
        <f t="shared" si="417"/>
        <v>96848395.644999146</v>
      </c>
    </row>
    <row r="826" spans="1:8">
      <c r="A826" s="30">
        <v>45202</v>
      </c>
      <c r="B826" s="31">
        <f t="shared" ref="B826" si="442">G825</f>
        <v>96848395.644999146</v>
      </c>
      <c r="C826" s="32">
        <v>-2610201.5999999987</v>
      </c>
      <c r="D826" s="32">
        <v>30967732.009999998</v>
      </c>
      <c r="E826" s="32">
        <v>2088575.66</v>
      </c>
      <c r="F826" s="32">
        <v>-1918634.16</v>
      </c>
      <c r="G826" s="39">
        <f t="shared" si="417"/>
        <v>125375867.55499914</v>
      </c>
      <c r="H826" s="29" t="s">
        <v>3111</v>
      </c>
    </row>
    <row r="827" spans="1:8">
      <c r="A827" s="30">
        <v>45203</v>
      </c>
      <c r="B827" s="31">
        <f t="shared" ref="B827" si="443">G826</f>
        <v>125375867.55499914</v>
      </c>
      <c r="C827" s="32">
        <v>-1157012.9199999997</v>
      </c>
      <c r="D827" s="32">
        <v>6431018.5600000005</v>
      </c>
      <c r="E827" s="32">
        <v>481280.2</v>
      </c>
      <c r="F827" s="32">
        <v>-26582836.299999997</v>
      </c>
      <c r="G827" s="39">
        <f t="shared" si="417"/>
        <v>104548317.09499915</v>
      </c>
      <c r="H827" s="29" t="s">
        <v>3123</v>
      </c>
    </row>
    <row r="828" spans="1:8">
      <c r="A828" s="30">
        <v>45204</v>
      </c>
      <c r="B828" s="31">
        <f t="shared" ref="B828" si="444">G827</f>
        <v>104548317.09499915</v>
      </c>
      <c r="C828" s="32">
        <v>-2764155.81</v>
      </c>
      <c r="D828" s="32">
        <v>978778.79</v>
      </c>
      <c r="E828" s="32">
        <v>36813007.18999999</v>
      </c>
      <c r="F828" s="32">
        <v>-87584596.629999995</v>
      </c>
      <c r="G828" s="39">
        <f t="shared" si="417"/>
        <v>51991350.634999156</v>
      </c>
      <c r="H828" s="29" t="s">
        <v>3135</v>
      </c>
    </row>
    <row r="829" spans="1:8">
      <c r="A829" s="30">
        <v>45205</v>
      </c>
      <c r="B829" s="31">
        <f t="shared" ref="B829" si="445">G828</f>
        <v>51991350.634999156</v>
      </c>
      <c r="C829" s="32">
        <v>-966002.2699999999</v>
      </c>
      <c r="D829" s="32">
        <v>1132466.6600000001</v>
      </c>
      <c r="E829" s="32">
        <v>4206028.0999999996</v>
      </c>
      <c r="F829" s="32">
        <v>-45248413.289999999</v>
      </c>
      <c r="G829" s="39">
        <f t="shared" si="417"/>
        <v>11115429.834999159</v>
      </c>
      <c r="H829" s="29" t="s">
        <v>3154</v>
      </c>
    </row>
    <row r="830" spans="1:8">
      <c r="A830" s="30">
        <v>45206</v>
      </c>
      <c r="B830" s="31">
        <f t="shared" ref="B830:B832" si="446">G829</f>
        <v>11115429.834999159</v>
      </c>
      <c r="C830" s="32">
        <v>-4015567.6499999994</v>
      </c>
      <c r="D830" s="32">
        <v>404576.93000000005</v>
      </c>
      <c r="E830" s="32">
        <v>23107400.920000002</v>
      </c>
      <c r="F830" s="32">
        <v>0</v>
      </c>
      <c r="G830" s="39">
        <f t="shared" si="417"/>
        <v>30611840.034999162</v>
      </c>
      <c r="H830" s="29" t="s">
        <v>3171</v>
      </c>
    </row>
    <row r="831" spans="1:8">
      <c r="A831" s="30">
        <v>45207</v>
      </c>
      <c r="B831" s="31">
        <f t="shared" si="446"/>
        <v>30611840.034999162</v>
      </c>
      <c r="C831" s="32">
        <v>0</v>
      </c>
      <c r="D831" s="32">
        <v>0</v>
      </c>
      <c r="E831" s="32">
        <v>0</v>
      </c>
      <c r="F831" s="32">
        <v>0</v>
      </c>
      <c r="G831" s="39">
        <f t="shared" si="417"/>
        <v>30611840.034999162</v>
      </c>
    </row>
    <row r="832" spans="1:8">
      <c r="A832" s="30">
        <v>45208</v>
      </c>
      <c r="B832" s="31">
        <f t="shared" si="446"/>
        <v>30611840.034999162</v>
      </c>
      <c r="C832" s="32">
        <v>0</v>
      </c>
      <c r="D832" s="32">
        <v>0</v>
      </c>
      <c r="E832" s="32">
        <v>0</v>
      </c>
      <c r="F832" s="32">
        <v>0</v>
      </c>
      <c r="G832" s="39">
        <f t="shared" si="417"/>
        <v>30611840.034999162</v>
      </c>
    </row>
    <row r="833" spans="1:8">
      <c r="A833" s="30">
        <v>45209</v>
      </c>
      <c r="B833" s="31">
        <f t="shared" ref="B833" si="447">G832</f>
        <v>30611840.034999162</v>
      </c>
      <c r="C833" s="32">
        <v>0</v>
      </c>
      <c r="D833" s="32">
        <v>0</v>
      </c>
      <c r="E833" s="32">
        <v>0</v>
      </c>
      <c r="F833" s="32">
        <v>0</v>
      </c>
      <c r="G833" s="39">
        <f t="shared" si="417"/>
        <v>30611840.034999162</v>
      </c>
    </row>
    <row r="834" spans="1:8">
      <c r="A834" s="30">
        <v>45210</v>
      </c>
      <c r="B834" s="31">
        <f t="shared" ref="B834" si="448">G833</f>
        <v>30611840.034999162</v>
      </c>
      <c r="C834" s="32">
        <v>-1105444.1700000002</v>
      </c>
      <c r="D834" s="32">
        <v>526489.61999999988</v>
      </c>
      <c r="E834" s="32">
        <v>785634.58</v>
      </c>
      <c r="F834" s="32">
        <v>-2984621.49</v>
      </c>
      <c r="G834" s="39">
        <f t="shared" si="417"/>
        <v>27833898.574999161</v>
      </c>
    </row>
    <row r="835" spans="1:8">
      <c r="A835" s="30">
        <v>45211</v>
      </c>
      <c r="B835" s="31">
        <f t="shared" ref="B835:B836" si="449">G834</f>
        <v>27833898.574999161</v>
      </c>
      <c r="C835" s="32">
        <v>-1558592.0100000002</v>
      </c>
      <c r="D835" s="32">
        <v>616449.13000000012</v>
      </c>
      <c r="E835" s="32">
        <v>10955441.93</v>
      </c>
      <c r="F835" s="32">
        <v>-741734.06</v>
      </c>
      <c r="G835" s="39">
        <f t="shared" si="417"/>
        <v>37105463.564999156</v>
      </c>
      <c r="H835" s="29" t="s">
        <v>3176</v>
      </c>
    </row>
    <row r="836" spans="1:8">
      <c r="A836" s="30">
        <v>45212</v>
      </c>
      <c r="B836" s="31">
        <f t="shared" si="449"/>
        <v>37105463.564999156</v>
      </c>
      <c r="C836" s="32">
        <v>-1768444.6600000004</v>
      </c>
      <c r="D836" s="32">
        <v>610036.58000000007</v>
      </c>
      <c r="E836" s="32">
        <v>8963.67</v>
      </c>
      <c r="F836" s="32">
        <v>-520470.04999999993</v>
      </c>
      <c r="G836" s="39">
        <f t="shared" si="417"/>
        <v>35435549.104999155</v>
      </c>
      <c r="H836" s="29" t="s">
        <v>3179</v>
      </c>
    </row>
    <row r="837" spans="1:8">
      <c r="A837" s="30">
        <v>45213</v>
      </c>
      <c r="B837" s="31">
        <f t="shared" ref="B837:B839" si="450">G836</f>
        <v>35435549.104999155</v>
      </c>
      <c r="C837" s="32">
        <v>-1246495.82</v>
      </c>
      <c r="D837" s="32">
        <v>8116144.4699999997</v>
      </c>
      <c r="E837" s="32">
        <v>33439169.289999999</v>
      </c>
      <c r="F837" s="32">
        <v>-1520449.1400000001</v>
      </c>
      <c r="G837" s="39">
        <f t="shared" si="417"/>
        <v>74223917.904999152</v>
      </c>
    </row>
    <row r="838" spans="1:8">
      <c r="A838" s="30">
        <v>45214</v>
      </c>
      <c r="B838" s="31">
        <f t="shared" si="450"/>
        <v>74223917.904999152</v>
      </c>
      <c r="C838" s="32">
        <v>0</v>
      </c>
      <c r="D838" s="32">
        <v>0</v>
      </c>
      <c r="E838" s="32">
        <v>0</v>
      </c>
      <c r="F838" s="32">
        <v>0</v>
      </c>
      <c r="G838" s="39">
        <f t="shared" si="417"/>
        <v>74223917.904999152</v>
      </c>
    </row>
    <row r="839" spans="1:8">
      <c r="A839" s="30">
        <v>45215</v>
      </c>
      <c r="B839" s="31">
        <f t="shared" si="450"/>
        <v>74223917.904999152</v>
      </c>
      <c r="C839" s="32">
        <v>0</v>
      </c>
      <c r="D839" s="32">
        <v>0</v>
      </c>
      <c r="E839" s="32">
        <v>0</v>
      </c>
      <c r="F839" s="32">
        <v>0</v>
      </c>
      <c r="G839" s="39">
        <f t="shared" si="417"/>
        <v>74223917.904999152</v>
      </c>
    </row>
    <row r="840" spans="1:8">
      <c r="A840" s="30">
        <v>45216</v>
      </c>
      <c r="B840" s="31">
        <f t="shared" ref="B840" si="451">G839</f>
        <v>74223917.904999152</v>
      </c>
      <c r="C840" s="32">
        <v>-2669919.6000000006</v>
      </c>
      <c r="D840" s="32">
        <v>3720657.21</v>
      </c>
      <c r="E840" s="32">
        <v>150180.24</v>
      </c>
      <c r="F840" s="32">
        <v>-1154926.8600000001</v>
      </c>
      <c r="G840" s="39">
        <f t="shared" si="417"/>
        <v>74269908.894999146</v>
      </c>
      <c r="H840" s="29" t="s">
        <v>3183</v>
      </c>
    </row>
    <row r="841" spans="1:8">
      <c r="A841" s="30">
        <v>45217</v>
      </c>
      <c r="B841" s="31">
        <f t="shared" ref="B841" si="452">G840</f>
        <v>74269908.894999146</v>
      </c>
      <c r="C841" s="32">
        <v>-3275109.6800000006</v>
      </c>
      <c r="D841" s="32">
        <v>5280219.16</v>
      </c>
      <c r="E841" s="32">
        <v>359721.34999999992</v>
      </c>
      <c r="F841" s="32">
        <v>-1463376.84</v>
      </c>
      <c r="G841" s="39">
        <f t="shared" si="417"/>
        <v>75171362.884999126</v>
      </c>
      <c r="H841" s="29" t="s">
        <v>3186</v>
      </c>
    </row>
    <row r="842" spans="1:8">
      <c r="A842" s="30">
        <v>45218</v>
      </c>
      <c r="B842" s="31">
        <f t="shared" ref="B842" si="453">G841</f>
        <v>75171362.884999126</v>
      </c>
      <c r="C842" s="32">
        <v>-1655304.2700000003</v>
      </c>
      <c r="D842" s="32">
        <v>214662.91999999981</v>
      </c>
      <c r="E842" s="32">
        <v>45433925.869999997</v>
      </c>
      <c r="F842" s="32">
        <v>-11413802.49</v>
      </c>
      <c r="G842" s="39">
        <f t="shared" si="417"/>
        <v>107750844.91499914</v>
      </c>
      <c r="H842" s="29" t="s">
        <v>3191</v>
      </c>
    </row>
    <row r="843" spans="1:8">
      <c r="A843" s="30">
        <v>45219</v>
      </c>
      <c r="B843" s="31">
        <f t="shared" ref="B843" si="454">G842</f>
        <v>107750844.91499914</v>
      </c>
      <c r="C843" s="32">
        <v>-1945053.6299999997</v>
      </c>
      <c r="D843" s="32">
        <v>15230656.520000001</v>
      </c>
      <c r="E843" s="32">
        <v>47413.9</v>
      </c>
      <c r="F843" s="32">
        <v>-74905693.519999996</v>
      </c>
      <c r="G843" s="39">
        <f t="shared" si="417"/>
        <v>46178168.184999153</v>
      </c>
      <c r="H843" s="29" t="s">
        <v>3208</v>
      </c>
    </row>
    <row r="844" spans="1:8">
      <c r="A844" s="30">
        <v>45220</v>
      </c>
      <c r="B844" s="31">
        <f t="shared" ref="B844:B846" si="455">G843</f>
        <v>46178168.184999153</v>
      </c>
      <c r="C844" s="32">
        <v>-2460606.3999999994</v>
      </c>
      <c r="D844" s="32">
        <v>1123214.78</v>
      </c>
      <c r="E844" s="32">
        <v>8095915.2000000002</v>
      </c>
      <c r="F844" s="32">
        <v>-430250</v>
      </c>
      <c r="G844" s="39">
        <f t="shared" si="417"/>
        <v>52506441.764999159</v>
      </c>
      <c r="H844" s="29" t="s">
        <v>3217</v>
      </c>
    </row>
    <row r="845" spans="1:8">
      <c r="A845" s="30">
        <v>45221</v>
      </c>
      <c r="B845" s="31">
        <f t="shared" si="455"/>
        <v>52506441.764999159</v>
      </c>
      <c r="C845" s="32">
        <v>0</v>
      </c>
      <c r="D845" s="32">
        <v>0</v>
      </c>
      <c r="E845" s="32">
        <v>0</v>
      </c>
      <c r="F845" s="32">
        <v>0</v>
      </c>
      <c r="G845" s="39">
        <f t="shared" si="417"/>
        <v>52506441.764999159</v>
      </c>
    </row>
    <row r="846" spans="1:8">
      <c r="A846" s="30">
        <v>45222</v>
      </c>
      <c r="B846" s="31">
        <f t="shared" si="455"/>
        <v>52506441.764999159</v>
      </c>
      <c r="C846" s="32">
        <v>0</v>
      </c>
      <c r="D846" s="32">
        <v>0</v>
      </c>
      <c r="E846" s="32">
        <v>0</v>
      </c>
      <c r="F846" s="32">
        <v>0</v>
      </c>
      <c r="G846" s="39">
        <f t="shared" si="417"/>
        <v>52506441.764999159</v>
      </c>
    </row>
    <row r="847" spans="1:8">
      <c r="A847" s="30">
        <v>45223</v>
      </c>
      <c r="B847" s="31">
        <f t="shared" ref="B847" si="456">G846</f>
        <v>52506441.764999159</v>
      </c>
      <c r="C847" s="32">
        <v>-2939904.6100000008</v>
      </c>
      <c r="D847" s="32">
        <v>5968661.5300000003</v>
      </c>
      <c r="E847" s="32">
        <v>5854350.7700000005</v>
      </c>
      <c r="F847" s="32">
        <v>-719396.58000000007</v>
      </c>
      <c r="G847" s="39">
        <f t="shared" si="417"/>
        <v>60670152.874999166</v>
      </c>
      <c r="H847" s="29" t="s">
        <v>3224</v>
      </c>
    </row>
    <row r="848" spans="1:8">
      <c r="A848" s="30">
        <v>45224</v>
      </c>
      <c r="B848" s="31">
        <f t="shared" ref="B848" si="457">G847</f>
        <v>60670152.874999166</v>
      </c>
      <c r="C848" s="32">
        <v>-8337418.7499999991</v>
      </c>
      <c r="D848" s="32">
        <v>1440341.5499999998</v>
      </c>
      <c r="E848" s="32">
        <v>258415.50999999998</v>
      </c>
      <c r="F848" s="32">
        <v>-2440824.7700000005</v>
      </c>
      <c r="G848" s="39">
        <f t="shared" si="417"/>
        <v>51590666.414999157</v>
      </c>
      <c r="H848" s="29" t="s">
        <v>3233</v>
      </c>
    </row>
    <row r="849" spans="1:8">
      <c r="A849" s="30">
        <v>45225</v>
      </c>
      <c r="B849" s="31">
        <f t="shared" ref="B849:B850" si="458">G848</f>
        <v>51590666.414999157</v>
      </c>
      <c r="C849" s="32">
        <v>-3400541.4700000007</v>
      </c>
      <c r="D849" s="32">
        <v>0</v>
      </c>
      <c r="E849" s="32">
        <v>281033.53999999998</v>
      </c>
      <c r="F849" s="32">
        <v>-2111261.14</v>
      </c>
      <c r="G849" s="39">
        <f t="shared" si="417"/>
        <v>46359897.344999157</v>
      </c>
      <c r="H849" s="29" t="s">
        <v>3242</v>
      </c>
    </row>
    <row r="850" spans="1:8">
      <c r="A850" s="30">
        <v>45226</v>
      </c>
      <c r="B850" s="31">
        <f t="shared" si="458"/>
        <v>46359897.344999157</v>
      </c>
      <c r="C850" s="32">
        <v>-5218414.8599999994</v>
      </c>
      <c r="D850" s="32">
        <v>3830950.0299999993</v>
      </c>
      <c r="E850" s="32">
        <v>15647809.949999999</v>
      </c>
      <c r="F850" s="32">
        <v>-19928333.000000004</v>
      </c>
      <c r="G850" s="39">
        <f t="shared" si="417"/>
        <v>40691909.464999154</v>
      </c>
      <c r="H850" s="29" t="s">
        <v>3264</v>
      </c>
    </row>
    <row r="851" spans="1:8">
      <c r="A851" s="30">
        <v>45227</v>
      </c>
      <c r="B851" s="31">
        <f t="shared" ref="B851:B853" si="459">G850</f>
        <v>40691909.464999154</v>
      </c>
      <c r="C851" s="32">
        <v>-3184720.120000001</v>
      </c>
      <c r="D851" s="32">
        <v>42318985.969999999</v>
      </c>
      <c r="E851" s="32">
        <v>13669073.76</v>
      </c>
      <c r="F851" s="32">
        <v>-802792.75</v>
      </c>
      <c r="G851" s="39">
        <f t="shared" si="417"/>
        <v>92692456.324999154</v>
      </c>
      <c r="H851" s="29" t="s">
        <v>3281</v>
      </c>
    </row>
    <row r="852" spans="1:8">
      <c r="A852" s="30">
        <v>45228</v>
      </c>
      <c r="B852" s="31">
        <f t="shared" si="459"/>
        <v>92692456.324999154</v>
      </c>
      <c r="C852" s="32">
        <v>0</v>
      </c>
      <c r="D852" s="32">
        <v>0</v>
      </c>
      <c r="E852" s="32">
        <v>0</v>
      </c>
      <c r="F852" s="32">
        <v>0</v>
      </c>
      <c r="G852" s="39">
        <f t="shared" si="417"/>
        <v>92692456.324999154</v>
      </c>
    </row>
    <row r="853" spans="1:8">
      <c r="A853" s="30">
        <v>45229</v>
      </c>
      <c r="B853" s="31">
        <f t="shared" si="459"/>
        <v>92692456.324999154</v>
      </c>
      <c r="C853" s="32">
        <v>0</v>
      </c>
      <c r="D853" s="32">
        <v>0</v>
      </c>
      <c r="E853" s="32">
        <v>0</v>
      </c>
      <c r="F853" s="32">
        <v>0</v>
      </c>
      <c r="G853" s="39">
        <f t="shared" ref="G853:G916" si="460">SUM(B853:F853)</f>
        <v>92692456.324999154</v>
      </c>
    </row>
    <row r="854" spans="1:8">
      <c r="A854" s="30">
        <v>45230</v>
      </c>
      <c r="B854" s="31">
        <f t="shared" ref="B854" si="461">G853</f>
        <v>92692456.324999154</v>
      </c>
      <c r="C854" s="32">
        <v>-2179090.3499999992</v>
      </c>
      <c r="D854" s="32">
        <v>1934930.2699999996</v>
      </c>
      <c r="E854" s="32">
        <v>432370.11</v>
      </c>
      <c r="F854" s="32">
        <v>-6406815.5800000001</v>
      </c>
      <c r="G854" s="39">
        <f t="shared" si="460"/>
        <v>86473850.774999157</v>
      </c>
      <c r="H854" s="29" t="s">
        <v>3286</v>
      </c>
    </row>
    <row r="855" spans="1:8">
      <c r="A855" s="30">
        <v>45231</v>
      </c>
      <c r="B855" s="31">
        <f t="shared" ref="B855" si="462">G854</f>
        <v>86473850.774999157</v>
      </c>
      <c r="C855" s="32">
        <v>-4485208.4600000018</v>
      </c>
      <c r="D855" s="32">
        <v>9088473.5199999977</v>
      </c>
      <c r="E855" s="32">
        <v>57997108.309999995</v>
      </c>
      <c r="F855" s="32">
        <v>-6847152.4399999995</v>
      </c>
      <c r="G855" s="39">
        <f t="shared" si="460"/>
        <v>142227071.70499915</v>
      </c>
      <c r="H855" s="29" t="s">
        <v>3289</v>
      </c>
    </row>
    <row r="856" spans="1:8">
      <c r="A856" s="30">
        <v>45232</v>
      </c>
      <c r="B856" s="31">
        <f t="shared" ref="B856" si="463">G855</f>
        <v>142227071.70499915</v>
      </c>
      <c r="C856" s="32">
        <v>-4770725.370000002</v>
      </c>
      <c r="D856" s="32">
        <v>3363775</v>
      </c>
      <c r="E856" s="32">
        <v>99545891.450000003</v>
      </c>
      <c r="F856" s="32">
        <v>-51601908.170000002</v>
      </c>
      <c r="G856" s="39">
        <f t="shared" si="460"/>
        <v>188764104.61499912</v>
      </c>
      <c r="H856" s="29" t="s">
        <v>3313</v>
      </c>
    </row>
    <row r="857" spans="1:8">
      <c r="A857" s="30">
        <v>45233</v>
      </c>
      <c r="B857" s="31">
        <f t="shared" ref="B857" si="464">G856</f>
        <v>188764104.61499912</v>
      </c>
      <c r="C857" s="32">
        <v>-2454338.04</v>
      </c>
      <c r="D857" s="32">
        <v>2037477.3599999996</v>
      </c>
      <c r="E857" s="32">
        <v>188371.98000000004</v>
      </c>
      <c r="F857" s="32">
        <v>-19870.3</v>
      </c>
      <c r="G857" s="39">
        <f t="shared" si="460"/>
        <v>188515745.61499912</v>
      </c>
    </row>
    <row r="858" spans="1:8">
      <c r="A858" s="30">
        <v>45234</v>
      </c>
      <c r="B858" s="31">
        <f t="shared" ref="B858:B860" si="465">G857</f>
        <v>188515745.61499912</v>
      </c>
      <c r="C858" s="32">
        <v>-1642857.8900000006</v>
      </c>
      <c r="D858" s="32">
        <v>346681</v>
      </c>
      <c r="E858" s="32">
        <v>185812.92</v>
      </c>
      <c r="F858" s="32">
        <v>0</v>
      </c>
      <c r="G858" s="39">
        <f t="shared" si="460"/>
        <v>187405381.64499912</v>
      </c>
    </row>
    <row r="859" spans="1:8">
      <c r="A859" s="30">
        <v>45235</v>
      </c>
      <c r="B859" s="31">
        <f t="shared" si="465"/>
        <v>187405381.64499912</v>
      </c>
      <c r="C859" s="32">
        <v>0</v>
      </c>
      <c r="D859" s="32">
        <v>0</v>
      </c>
      <c r="E859" s="32">
        <v>0</v>
      </c>
      <c r="F859" s="32">
        <v>0</v>
      </c>
      <c r="G859" s="39">
        <f t="shared" si="460"/>
        <v>187405381.64499912</v>
      </c>
    </row>
    <row r="860" spans="1:8">
      <c r="A860" s="30">
        <v>45236</v>
      </c>
      <c r="B860" s="31">
        <f t="shared" si="465"/>
        <v>187405381.64499912</v>
      </c>
      <c r="C860" s="32">
        <v>0</v>
      </c>
      <c r="D860" s="32">
        <v>0</v>
      </c>
      <c r="E860" s="32">
        <v>0</v>
      </c>
      <c r="F860" s="32">
        <v>0</v>
      </c>
      <c r="G860" s="39">
        <f t="shared" si="460"/>
        <v>187405381.64499912</v>
      </c>
    </row>
    <row r="861" spans="1:8">
      <c r="A861" s="30">
        <v>45237</v>
      </c>
      <c r="B861" s="31">
        <f t="shared" ref="B861" si="466">G860</f>
        <v>187405381.64499912</v>
      </c>
      <c r="C861" s="32">
        <v>-1994427.0899999999</v>
      </c>
      <c r="D861" s="32">
        <v>5197142.1099999985</v>
      </c>
      <c r="E861" s="32">
        <v>1241159.9900000002</v>
      </c>
      <c r="F861" s="32">
        <v>-15462418.650000002</v>
      </c>
      <c r="G861" s="39">
        <f t="shared" si="460"/>
        <v>176386838.0049991</v>
      </c>
      <c r="H861" s="29" t="s">
        <v>3328</v>
      </c>
    </row>
    <row r="862" spans="1:8">
      <c r="A862" s="30">
        <v>45238</v>
      </c>
      <c r="B862" s="31">
        <f t="shared" ref="B862" si="467">G861</f>
        <v>176386838.0049991</v>
      </c>
      <c r="C862" s="32">
        <v>-8163235.0799999991</v>
      </c>
      <c r="D862" s="32">
        <v>2433150.8600000003</v>
      </c>
      <c r="E862" s="32">
        <v>148779.12000000002</v>
      </c>
      <c r="F862" s="32">
        <v>-102578141.69</v>
      </c>
      <c r="G862" s="39">
        <f t="shared" si="460"/>
        <v>68227391.21499911</v>
      </c>
      <c r="H862" s="29" t="s">
        <v>3332</v>
      </c>
    </row>
    <row r="863" spans="1:8">
      <c r="A863" s="30">
        <v>45239</v>
      </c>
      <c r="B863" s="31">
        <f t="shared" ref="B863:B867" si="468">G862</f>
        <v>68227391.21499911</v>
      </c>
      <c r="C863" s="32">
        <v>-3613444.3100000005</v>
      </c>
      <c r="D863" s="32">
        <v>3973183.97</v>
      </c>
      <c r="E863" s="32">
        <v>407803.31000000006</v>
      </c>
      <c r="F863" s="32">
        <v>-4031374.2199999997</v>
      </c>
      <c r="G863" s="39">
        <f t="shared" si="460"/>
        <v>64963559.96499911</v>
      </c>
      <c r="H863" s="29" t="s">
        <v>3346</v>
      </c>
    </row>
    <row r="864" spans="1:8">
      <c r="A864" s="30">
        <v>45240</v>
      </c>
      <c r="B864" s="31">
        <f t="shared" si="468"/>
        <v>64963559.96499911</v>
      </c>
      <c r="C864" s="32">
        <v>-3460285.1900000004</v>
      </c>
      <c r="D864" s="32">
        <v>4072158.1299999994</v>
      </c>
      <c r="E864" s="32">
        <v>878775.1</v>
      </c>
      <c r="F864" s="32">
        <v>-589404.84</v>
      </c>
      <c r="G864" s="39">
        <f t="shared" si="460"/>
        <v>65864803.164999112</v>
      </c>
      <c r="H864" s="29" t="s">
        <v>3348</v>
      </c>
    </row>
    <row r="865" spans="1:14">
      <c r="A865" s="30">
        <v>45241</v>
      </c>
      <c r="B865" s="31">
        <f t="shared" si="468"/>
        <v>65864803.164999112</v>
      </c>
      <c r="C865" s="32">
        <v>-209624.2</v>
      </c>
      <c r="D865" s="32">
        <v>0</v>
      </c>
      <c r="E865" s="32">
        <v>0</v>
      </c>
      <c r="F865" s="32">
        <v>0</v>
      </c>
      <c r="G865" s="39">
        <f t="shared" si="460"/>
        <v>65655178.96499911</v>
      </c>
    </row>
    <row r="866" spans="1:14">
      <c r="A866" s="30">
        <v>45242</v>
      </c>
      <c r="B866" s="31">
        <f t="shared" si="468"/>
        <v>65655178.96499911</v>
      </c>
      <c r="C866" s="32">
        <v>0</v>
      </c>
      <c r="D866" s="32">
        <v>0</v>
      </c>
      <c r="E866" s="32">
        <v>0</v>
      </c>
      <c r="F866" s="32">
        <v>0</v>
      </c>
      <c r="G866" s="39">
        <f t="shared" si="460"/>
        <v>65655178.96499911</v>
      </c>
    </row>
    <row r="867" spans="1:14">
      <c r="A867" s="30">
        <v>45243</v>
      </c>
      <c r="B867" s="31">
        <f t="shared" si="468"/>
        <v>65655178.96499911</v>
      </c>
      <c r="C867" s="32">
        <v>0</v>
      </c>
      <c r="D867" s="32">
        <v>0</v>
      </c>
      <c r="E867" s="32">
        <v>0</v>
      </c>
      <c r="F867" s="32">
        <v>0</v>
      </c>
      <c r="G867" s="39">
        <f t="shared" si="460"/>
        <v>65655178.96499911</v>
      </c>
    </row>
    <row r="868" spans="1:14">
      <c r="A868" s="30">
        <v>45244</v>
      </c>
      <c r="B868" s="31">
        <f t="shared" ref="B868" si="469">G867</f>
        <v>65655178.96499911</v>
      </c>
      <c r="C868" s="32">
        <v>-1747070.7900000005</v>
      </c>
      <c r="D868" s="32">
        <v>383205.66000000003</v>
      </c>
      <c r="E868" s="32">
        <v>11119705.85</v>
      </c>
      <c r="F868" s="32">
        <v>-1435317.68</v>
      </c>
      <c r="G868" s="39">
        <f t="shared" si="460"/>
        <v>73975702.004999101</v>
      </c>
      <c r="H868" s="29" t="s">
        <v>3352</v>
      </c>
    </row>
    <row r="869" spans="1:14">
      <c r="A869" s="30">
        <v>45245</v>
      </c>
      <c r="B869" s="31">
        <f t="shared" ref="B869" si="470">G868</f>
        <v>73975702.004999101</v>
      </c>
      <c r="C869" s="32">
        <v>-7402542.8899999978</v>
      </c>
      <c r="D869" s="32">
        <v>4707907.0299999993</v>
      </c>
      <c r="E869" s="32">
        <v>3710593.9600000004</v>
      </c>
      <c r="F869" s="32">
        <v>-463272.2</v>
      </c>
      <c r="G869" s="39">
        <f t="shared" si="460"/>
        <v>74528387.904999092</v>
      </c>
      <c r="H869" s="29" t="s">
        <v>3354</v>
      </c>
    </row>
    <row r="870" spans="1:14">
      <c r="A870" s="30">
        <v>45246</v>
      </c>
      <c r="B870" s="31">
        <f t="shared" ref="B870" si="471">G869</f>
        <v>74528387.904999092</v>
      </c>
      <c r="C870" s="32">
        <v>-2153767.5699999998</v>
      </c>
      <c r="D870" s="32">
        <v>172597.22</v>
      </c>
      <c r="E870" s="32">
        <v>7636.08</v>
      </c>
      <c r="F870" s="32">
        <v>-2475537.94</v>
      </c>
      <c r="G870" s="39">
        <f t="shared" si="460"/>
        <v>70079315.694999099</v>
      </c>
      <c r="H870" s="29" t="s">
        <v>3362</v>
      </c>
    </row>
    <row r="871" spans="1:14">
      <c r="A871" s="30">
        <v>45247</v>
      </c>
      <c r="B871" s="31">
        <f t="shared" ref="B871" si="472">G870</f>
        <v>70079315.694999099</v>
      </c>
      <c r="C871" s="32">
        <v>-3284500.4500000011</v>
      </c>
      <c r="D871" s="32">
        <v>9283556.0800000001</v>
      </c>
      <c r="E871" s="32">
        <v>143469.65000000002</v>
      </c>
      <c r="F871" s="32">
        <v>-17090995.690000001</v>
      </c>
      <c r="G871" s="39">
        <f t="shared" si="460"/>
        <v>59130845.284999102</v>
      </c>
      <c r="H871" s="29" t="s">
        <v>3365</v>
      </c>
    </row>
    <row r="872" spans="1:14">
      <c r="A872" s="30">
        <v>45248</v>
      </c>
      <c r="B872" s="31">
        <f t="shared" ref="B872:B874" si="473">G871</f>
        <v>59130845.284999102</v>
      </c>
      <c r="C872" s="32">
        <v>-1440508.6100000006</v>
      </c>
      <c r="D872" s="32">
        <v>3952579.2600000002</v>
      </c>
      <c r="E872" s="32">
        <v>26459793.000000004</v>
      </c>
      <c r="F872" s="32">
        <v>0</v>
      </c>
      <c r="G872" s="39">
        <f t="shared" si="460"/>
        <v>88102708.934999108</v>
      </c>
      <c r="H872" s="29" t="s">
        <v>3375</v>
      </c>
      <c r="N872" s="32"/>
    </row>
    <row r="873" spans="1:14">
      <c r="A873" s="30">
        <v>45249</v>
      </c>
      <c r="B873" s="31">
        <f t="shared" si="473"/>
        <v>88102708.934999108</v>
      </c>
      <c r="C873" s="32">
        <v>0</v>
      </c>
      <c r="D873" s="32">
        <v>0</v>
      </c>
      <c r="E873" s="32">
        <v>0</v>
      </c>
      <c r="F873" s="32">
        <v>0</v>
      </c>
      <c r="G873" s="39">
        <f t="shared" si="460"/>
        <v>88102708.934999108</v>
      </c>
    </row>
    <row r="874" spans="1:14">
      <c r="A874" s="30">
        <v>45250</v>
      </c>
      <c r="B874" s="31">
        <f t="shared" si="473"/>
        <v>88102708.934999108</v>
      </c>
      <c r="C874" s="32">
        <v>0</v>
      </c>
      <c r="D874" s="32">
        <v>0</v>
      </c>
      <c r="E874" s="32">
        <v>0</v>
      </c>
      <c r="F874" s="32">
        <v>0</v>
      </c>
      <c r="G874" s="39">
        <f t="shared" si="460"/>
        <v>88102708.934999108</v>
      </c>
    </row>
    <row r="875" spans="1:14">
      <c r="A875" s="30">
        <v>45251</v>
      </c>
      <c r="B875" s="31">
        <f t="shared" ref="B875" si="474">G874</f>
        <v>88102708.934999108</v>
      </c>
      <c r="C875" s="32">
        <v>-957427.8199999996</v>
      </c>
      <c r="D875" s="32">
        <v>3384965.3399999994</v>
      </c>
      <c r="E875" s="32">
        <v>2435438.2400000002</v>
      </c>
      <c r="F875" s="32">
        <v>-368646.17000000004</v>
      </c>
      <c r="G875" s="39">
        <f t="shared" si="460"/>
        <v>92597038.524999112</v>
      </c>
      <c r="H875" s="29" t="s">
        <v>3385</v>
      </c>
    </row>
    <row r="876" spans="1:14">
      <c r="A876" s="30">
        <v>45252</v>
      </c>
      <c r="B876" s="31">
        <f t="shared" ref="B876" si="475">G875</f>
        <v>92597038.524999112</v>
      </c>
      <c r="C876" s="32">
        <v>-2084575.4199999997</v>
      </c>
      <c r="D876" s="32">
        <v>51860142.900000006</v>
      </c>
      <c r="E876" s="32">
        <v>184844.42</v>
      </c>
      <c r="F876" s="32">
        <v>-69827537.010000005</v>
      </c>
      <c r="G876" s="39">
        <f t="shared" si="460"/>
        <v>72729913.414999083</v>
      </c>
      <c r="H876" s="29" t="s">
        <v>3392</v>
      </c>
    </row>
    <row r="877" spans="1:14">
      <c r="A877" s="30">
        <v>45253</v>
      </c>
      <c r="B877" s="31">
        <f t="shared" ref="B877:B881" si="476">G876</f>
        <v>72729913.414999083</v>
      </c>
      <c r="C877" s="32">
        <v>-2862306.1799999992</v>
      </c>
      <c r="D877" s="32">
        <v>337194.36000000004</v>
      </c>
      <c r="E877" s="32">
        <v>0</v>
      </c>
      <c r="F877" s="32">
        <v>-405.01</v>
      </c>
      <c r="G877" s="39">
        <f t="shared" si="460"/>
        <v>70204396.584999084</v>
      </c>
    </row>
    <row r="878" spans="1:14">
      <c r="A878" s="30">
        <v>45254</v>
      </c>
      <c r="B878" s="31">
        <f t="shared" si="476"/>
        <v>70204396.584999084</v>
      </c>
      <c r="C878" s="32">
        <v>-24615.24</v>
      </c>
      <c r="D878" s="32">
        <v>0</v>
      </c>
      <c r="E878" s="32">
        <v>0</v>
      </c>
      <c r="F878" s="32">
        <v>0</v>
      </c>
      <c r="G878" s="39">
        <f t="shared" si="460"/>
        <v>70179781.34499909</v>
      </c>
    </row>
    <row r="879" spans="1:14">
      <c r="A879" s="30">
        <v>45255</v>
      </c>
      <c r="B879" s="31">
        <f t="shared" si="476"/>
        <v>70179781.34499909</v>
      </c>
      <c r="C879" s="32">
        <v>0</v>
      </c>
      <c r="D879" s="32">
        <v>0</v>
      </c>
      <c r="E879" s="32">
        <v>0</v>
      </c>
      <c r="F879" s="32">
        <v>0</v>
      </c>
      <c r="G879" s="39">
        <f t="shared" si="460"/>
        <v>70179781.34499909</v>
      </c>
    </row>
    <row r="880" spans="1:14">
      <c r="A880" s="30">
        <v>45256</v>
      </c>
      <c r="B880" s="31">
        <f t="shared" si="476"/>
        <v>70179781.34499909</v>
      </c>
      <c r="C880" s="32">
        <v>0</v>
      </c>
      <c r="D880" s="32">
        <v>0</v>
      </c>
      <c r="E880" s="32">
        <v>0</v>
      </c>
      <c r="F880" s="32">
        <v>0</v>
      </c>
      <c r="G880" s="39">
        <f t="shared" si="460"/>
        <v>70179781.34499909</v>
      </c>
    </row>
    <row r="881" spans="1:8">
      <c r="A881" s="30">
        <v>45257</v>
      </c>
      <c r="B881" s="31">
        <f t="shared" si="476"/>
        <v>70179781.34499909</v>
      </c>
      <c r="C881" s="32">
        <v>0</v>
      </c>
      <c r="D881" s="32">
        <v>0</v>
      </c>
      <c r="E881" s="32">
        <v>0</v>
      </c>
      <c r="F881" s="32">
        <v>0</v>
      </c>
      <c r="G881" s="39">
        <f t="shared" si="460"/>
        <v>70179781.34499909</v>
      </c>
    </row>
    <row r="882" spans="1:8">
      <c r="A882" s="30">
        <v>45258</v>
      </c>
      <c r="B882" s="31">
        <f t="shared" ref="B882" si="477">G881</f>
        <v>70179781.34499909</v>
      </c>
      <c r="C882" s="32">
        <v>-5100529.9300000006</v>
      </c>
      <c r="D882" s="32">
        <v>297231.44999999995</v>
      </c>
      <c r="E882" s="32">
        <v>2559686.2199999997</v>
      </c>
      <c r="F882" s="32">
        <v>-7157283.6699999999</v>
      </c>
      <c r="G882" s="39">
        <f t="shared" si="460"/>
        <v>60778885.414999098</v>
      </c>
      <c r="H882" s="29" t="s">
        <v>3399</v>
      </c>
    </row>
    <row r="883" spans="1:8">
      <c r="A883" s="30">
        <v>45259</v>
      </c>
      <c r="B883" s="31">
        <f t="shared" ref="B883" si="478">G882</f>
        <v>60778885.414999098</v>
      </c>
      <c r="C883" s="32">
        <v>-1601677.9499999997</v>
      </c>
      <c r="D883" s="32">
        <v>49088479.510000005</v>
      </c>
      <c r="E883" s="32">
        <v>12605250.040000003</v>
      </c>
      <c r="F883" s="32">
        <v>-706078.14</v>
      </c>
      <c r="G883" s="39">
        <f t="shared" si="460"/>
        <v>120164858.87499911</v>
      </c>
      <c r="H883" s="29" t="s">
        <v>3409</v>
      </c>
    </row>
    <row r="884" spans="1:8">
      <c r="A884" s="30">
        <v>45260</v>
      </c>
      <c r="B884" s="31">
        <f t="shared" ref="B884" si="479">G883</f>
        <v>120164858.87499911</v>
      </c>
      <c r="C884" s="32">
        <v>-3560849.23</v>
      </c>
      <c r="D884" s="32">
        <v>1551836</v>
      </c>
      <c r="E884" s="32">
        <v>775002.87999999989</v>
      </c>
      <c r="F884" s="32">
        <v>-672588.8899999999</v>
      </c>
      <c r="G884" s="39">
        <f t="shared" si="460"/>
        <v>118258259.6349991</v>
      </c>
      <c r="H884" s="29" t="s">
        <v>3420</v>
      </c>
    </row>
    <row r="885" spans="1:8">
      <c r="A885" s="30">
        <v>45261</v>
      </c>
      <c r="B885" s="31">
        <f t="shared" ref="B885" si="480">G884</f>
        <v>118258259.6349991</v>
      </c>
      <c r="C885" s="32">
        <v>-2725142.8599999994</v>
      </c>
      <c r="D885" s="32">
        <v>9269295.7100000028</v>
      </c>
      <c r="E885" s="32">
        <v>2070308.56</v>
      </c>
      <c r="F885" s="32">
        <v>-14415630.42</v>
      </c>
      <c r="G885" s="39">
        <f t="shared" si="460"/>
        <v>112457090.62499911</v>
      </c>
      <c r="H885" s="29" t="s">
        <v>3426</v>
      </c>
    </row>
    <row r="886" spans="1:8">
      <c r="A886" s="30">
        <v>45262</v>
      </c>
      <c r="B886" s="31">
        <f t="shared" ref="B886:B888" si="481">G885</f>
        <v>112457090.62499911</v>
      </c>
      <c r="C886" s="32">
        <v>-4216165.6900000004</v>
      </c>
      <c r="D886" s="32">
        <v>531219.69000000006</v>
      </c>
      <c r="E886" s="32">
        <v>46572777.730000012</v>
      </c>
      <c r="F886" s="32">
        <v>-7144213.2200000007</v>
      </c>
      <c r="G886" s="39">
        <f t="shared" si="460"/>
        <v>148200709.13499913</v>
      </c>
      <c r="H886" s="29" t="s">
        <v>3435</v>
      </c>
    </row>
    <row r="887" spans="1:8">
      <c r="A887" s="30">
        <v>45263</v>
      </c>
      <c r="B887" s="31">
        <f t="shared" si="481"/>
        <v>148200709.13499913</v>
      </c>
      <c r="C887" s="32">
        <v>0</v>
      </c>
      <c r="D887" s="32">
        <v>0</v>
      </c>
      <c r="E887" s="32">
        <v>0</v>
      </c>
      <c r="F887" s="32">
        <v>0</v>
      </c>
      <c r="G887" s="39">
        <f t="shared" si="460"/>
        <v>148200709.13499913</v>
      </c>
    </row>
    <row r="888" spans="1:8">
      <c r="A888" s="30">
        <v>45264</v>
      </c>
      <c r="B888" s="31">
        <f t="shared" si="481"/>
        <v>148200709.13499913</v>
      </c>
      <c r="C888" s="32">
        <v>0</v>
      </c>
      <c r="D888" s="32">
        <v>0</v>
      </c>
      <c r="E888" s="32">
        <v>0</v>
      </c>
      <c r="F888" s="32">
        <v>0</v>
      </c>
      <c r="G888" s="39">
        <f t="shared" si="460"/>
        <v>148200709.13499913</v>
      </c>
    </row>
    <row r="889" spans="1:8">
      <c r="A889" s="30">
        <v>45265</v>
      </c>
      <c r="B889" s="31">
        <f t="shared" ref="B889" si="482">G888</f>
        <v>148200709.13499913</v>
      </c>
      <c r="C889" s="32">
        <v>-2245256.2400000002</v>
      </c>
      <c r="D889" s="32">
        <v>401950.19999999995</v>
      </c>
      <c r="E889" s="32">
        <v>35516311.530000016</v>
      </c>
      <c r="F889" s="32">
        <v>-1430326.44</v>
      </c>
      <c r="G889" s="39">
        <f t="shared" si="460"/>
        <v>180443388.18499911</v>
      </c>
      <c r="H889" s="29" t="s">
        <v>3450</v>
      </c>
    </row>
    <row r="890" spans="1:8">
      <c r="A890" s="30">
        <v>45266</v>
      </c>
      <c r="B890" s="31">
        <f t="shared" ref="B890" si="483">G889</f>
        <v>180443388.18499911</v>
      </c>
      <c r="C890" s="32">
        <v>-2333253.2599999998</v>
      </c>
      <c r="D890" s="32">
        <v>6663867.4299999997</v>
      </c>
      <c r="E890" s="32">
        <v>31633048.960000005</v>
      </c>
      <c r="F890" s="32">
        <v>-1723931.6800000002</v>
      </c>
      <c r="G890" s="39">
        <f t="shared" si="460"/>
        <v>214683119.63499913</v>
      </c>
      <c r="H890" s="29" t="s">
        <v>3456</v>
      </c>
    </row>
    <row r="891" spans="1:8">
      <c r="A891" s="30">
        <v>45267</v>
      </c>
      <c r="B891" s="31">
        <f t="shared" ref="B891:B892" si="484">G890</f>
        <v>214683119.63499913</v>
      </c>
      <c r="C891" s="32">
        <v>-3365697.5499999984</v>
      </c>
      <c r="D891" s="32">
        <v>639739.14999999991</v>
      </c>
      <c r="E891" s="32">
        <v>266437.52</v>
      </c>
      <c r="F891" s="32">
        <v>-67643711.060000002</v>
      </c>
      <c r="G891" s="39">
        <f t="shared" si="460"/>
        <v>144579887.69499913</v>
      </c>
      <c r="H891" s="29" t="s">
        <v>3467</v>
      </c>
    </row>
    <row r="892" spans="1:8">
      <c r="A892" s="30">
        <v>45268</v>
      </c>
      <c r="B892" s="31">
        <f t="shared" si="484"/>
        <v>144579887.69499913</v>
      </c>
      <c r="C892" s="32">
        <v>-3977173.69</v>
      </c>
      <c r="D892" s="32">
        <v>1524924.69</v>
      </c>
      <c r="E892" s="32">
        <v>57561.790000000008</v>
      </c>
      <c r="F892" s="32">
        <v>-36916884.360000014</v>
      </c>
      <c r="G892" s="39">
        <f t="shared" si="460"/>
        <v>105268316.12499911</v>
      </c>
      <c r="H892" s="29" t="s">
        <v>3476</v>
      </c>
    </row>
    <row r="893" spans="1:8">
      <c r="A893" s="30">
        <v>45269</v>
      </c>
      <c r="B893" s="31">
        <f t="shared" ref="B893:B895" si="485">G892</f>
        <v>105268316.12499911</v>
      </c>
      <c r="C893" s="32">
        <v>-2588035.6300000004</v>
      </c>
      <c r="D893" s="32">
        <v>1040707.0899999999</v>
      </c>
      <c r="E893" s="32">
        <v>97200847.849999994</v>
      </c>
      <c r="F893" s="32">
        <v>-4599584.8499999996</v>
      </c>
      <c r="G893" s="39">
        <f t="shared" si="460"/>
        <v>196322250.58499911</v>
      </c>
      <c r="H893" s="29" t="s">
        <v>3486</v>
      </c>
    </row>
    <row r="894" spans="1:8">
      <c r="A894" s="30">
        <v>45270</v>
      </c>
      <c r="B894" s="31">
        <f t="shared" si="485"/>
        <v>196322250.58499911</v>
      </c>
      <c r="C894" s="32">
        <v>0</v>
      </c>
      <c r="D894" s="32">
        <v>0</v>
      </c>
      <c r="E894" s="32">
        <v>0</v>
      </c>
      <c r="F894" s="32">
        <v>0</v>
      </c>
      <c r="G894" s="39">
        <f t="shared" si="460"/>
        <v>196322250.58499911</v>
      </c>
    </row>
    <row r="895" spans="1:8">
      <c r="A895" s="30">
        <v>45271</v>
      </c>
      <c r="B895" s="31">
        <f t="shared" si="485"/>
        <v>196322250.58499911</v>
      </c>
      <c r="C895" s="32">
        <v>0</v>
      </c>
      <c r="D895" s="32">
        <v>0</v>
      </c>
      <c r="E895" s="32">
        <v>0</v>
      </c>
      <c r="F895" s="32">
        <v>0</v>
      </c>
      <c r="G895" s="39">
        <f t="shared" si="460"/>
        <v>196322250.58499911</v>
      </c>
    </row>
    <row r="896" spans="1:8">
      <c r="A896" s="30">
        <v>45272</v>
      </c>
      <c r="B896" s="31">
        <f t="shared" ref="B896" si="486">G895</f>
        <v>196322250.58499911</v>
      </c>
      <c r="C896" s="32">
        <v>-8758259.4500000011</v>
      </c>
      <c r="D896" s="32">
        <v>361394.2</v>
      </c>
      <c r="E896" s="32">
        <v>1373793.0499999998</v>
      </c>
      <c r="F896" s="32">
        <v>0</v>
      </c>
      <c r="G896" s="39">
        <f t="shared" si="460"/>
        <v>189299178.38499913</v>
      </c>
      <c r="H896" s="29" t="s">
        <v>3491</v>
      </c>
    </row>
    <row r="897" spans="1:8">
      <c r="A897" s="30">
        <v>45273</v>
      </c>
      <c r="B897" s="31">
        <f t="shared" ref="B897" si="487">G896</f>
        <v>189299178.38499913</v>
      </c>
      <c r="C897" s="32">
        <v>-2340379.8300000005</v>
      </c>
      <c r="D897" s="32">
        <v>985064.47999999986</v>
      </c>
      <c r="E897" s="32">
        <v>0.74</v>
      </c>
      <c r="F897" s="32">
        <v>-1595</v>
      </c>
      <c r="G897" s="39">
        <f t="shared" si="460"/>
        <v>187942268.77499911</v>
      </c>
    </row>
    <row r="898" spans="1:8">
      <c r="A898" s="30">
        <v>45274</v>
      </c>
      <c r="B898" s="31">
        <f t="shared" ref="B898" si="488">G897</f>
        <v>187942268.77499911</v>
      </c>
      <c r="C898" s="32">
        <v>-6937192.6600000001</v>
      </c>
      <c r="D898" s="32">
        <v>5549595.5599999987</v>
      </c>
      <c r="E898" s="32">
        <v>158662.70000000004</v>
      </c>
      <c r="F898" s="32">
        <v>-235813.1</v>
      </c>
      <c r="G898" s="39">
        <f t="shared" si="460"/>
        <v>186477521.27499911</v>
      </c>
      <c r="H898" s="29" t="s">
        <v>3498</v>
      </c>
    </row>
    <row r="899" spans="1:8">
      <c r="A899" s="30">
        <v>45275</v>
      </c>
      <c r="B899" s="31">
        <f t="shared" ref="B899" si="489">G898</f>
        <v>186477521.27499911</v>
      </c>
      <c r="C899" s="32">
        <v>-7211007.3599999966</v>
      </c>
      <c r="D899" s="32">
        <v>123200.37000000001</v>
      </c>
      <c r="E899" s="32">
        <v>546129.62</v>
      </c>
      <c r="F899" s="32">
        <v>-4839118.76</v>
      </c>
      <c r="G899" s="39">
        <f t="shared" si="460"/>
        <v>175096725.14499915</v>
      </c>
      <c r="H899" s="29" t="s">
        <v>3506</v>
      </c>
    </row>
    <row r="900" spans="1:8">
      <c r="A900" s="30">
        <v>45276</v>
      </c>
      <c r="B900" s="31">
        <f t="shared" ref="B900:B902" si="490">G899</f>
        <v>175096725.14499915</v>
      </c>
      <c r="C900" s="32">
        <v>-1166235.9000000006</v>
      </c>
      <c r="D900" s="32">
        <v>12993413.700000003</v>
      </c>
      <c r="E900" s="32">
        <v>685928.17</v>
      </c>
      <c r="F900" s="32">
        <v>-173320.51</v>
      </c>
      <c r="G900" s="39">
        <f t="shared" si="460"/>
        <v>187436510.60499915</v>
      </c>
      <c r="H900" s="29" t="s">
        <v>3510</v>
      </c>
    </row>
    <row r="901" spans="1:8">
      <c r="A901" s="30">
        <v>45277</v>
      </c>
      <c r="B901" s="31">
        <f t="shared" si="490"/>
        <v>187436510.60499915</v>
      </c>
      <c r="C901" s="32">
        <v>0</v>
      </c>
      <c r="D901" s="32">
        <v>0</v>
      </c>
      <c r="E901" s="32">
        <v>0</v>
      </c>
      <c r="F901" s="32">
        <v>0</v>
      </c>
      <c r="G901" s="39">
        <f t="shared" si="460"/>
        <v>187436510.60499915</v>
      </c>
    </row>
    <row r="902" spans="1:8">
      <c r="A902" s="30">
        <v>45278</v>
      </c>
      <c r="B902" s="31">
        <f t="shared" si="490"/>
        <v>187436510.60499915</v>
      </c>
      <c r="C902" s="32">
        <v>0</v>
      </c>
      <c r="D902" s="32">
        <v>0</v>
      </c>
      <c r="E902" s="32">
        <v>0</v>
      </c>
      <c r="F902" s="32">
        <v>0</v>
      </c>
      <c r="G902" s="39">
        <f t="shared" si="460"/>
        <v>187436510.60499915</v>
      </c>
    </row>
    <row r="903" spans="1:8">
      <c r="A903" s="30">
        <v>45279</v>
      </c>
      <c r="B903" s="31">
        <f t="shared" ref="B903" si="491">G902</f>
        <v>187436510.60499915</v>
      </c>
      <c r="C903" s="32">
        <v>-3218718.6700000009</v>
      </c>
      <c r="D903" s="32">
        <v>1693367.2899999996</v>
      </c>
      <c r="E903" s="32">
        <v>1466992.8699999999</v>
      </c>
      <c r="F903" s="32">
        <v>-1309268.29</v>
      </c>
      <c r="G903" s="39">
        <f t="shared" si="460"/>
        <v>186068883.80499917</v>
      </c>
      <c r="H903" s="29" t="s">
        <v>3513</v>
      </c>
    </row>
    <row r="904" spans="1:8">
      <c r="A904" s="30">
        <v>45280</v>
      </c>
      <c r="B904" s="31">
        <f t="shared" ref="B904" si="492">G903</f>
        <v>186068883.80499917</v>
      </c>
      <c r="C904" s="32">
        <v>-4210296.1800000016</v>
      </c>
      <c r="D904" s="32">
        <v>4386964.7100000009</v>
      </c>
      <c r="E904" s="32">
        <v>901148.26</v>
      </c>
      <c r="F904" s="32">
        <v>-11938884.040000001</v>
      </c>
      <c r="G904" s="39">
        <f t="shared" si="460"/>
        <v>175207816.55499917</v>
      </c>
      <c r="H904" s="29" t="s">
        <v>3518</v>
      </c>
    </row>
    <row r="905" spans="1:8">
      <c r="A905" s="30">
        <v>45281</v>
      </c>
      <c r="B905" s="31">
        <f t="shared" ref="B905:B906" si="493">G904</f>
        <v>175207816.55499917</v>
      </c>
      <c r="C905" s="32">
        <v>-5484107.04</v>
      </c>
      <c r="D905" s="32">
        <v>519703.18999999994</v>
      </c>
      <c r="E905" s="32">
        <v>350940.67</v>
      </c>
      <c r="F905" s="32">
        <v>-68835232.689999998</v>
      </c>
      <c r="G905" s="39">
        <f t="shared" si="460"/>
        <v>101759120.68499917</v>
      </c>
      <c r="H905" s="29" t="s">
        <v>3524</v>
      </c>
    </row>
    <row r="906" spans="1:8">
      <c r="A906" s="30">
        <v>45282</v>
      </c>
      <c r="B906" s="31">
        <f t="shared" si="493"/>
        <v>101759120.68499917</v>
      </c>
      <c r="C906" s="32">
        <v>-11714514.42</v>
      </c>
      <c r="D906" s="32">
        <v>1298150.7699999998</v>
      </c>
      <c r="E906" s="32">
        <v>23742912.009999998</v>
      </c>
      <c r="F906" s="32">
        <v>-2853162.17</v>
      </c>
      <c r="G906" s="39">
        <f t="shared" si="460"/>
        <v>112232506.87499915</v>
      </c>
      <c r="H906" s="29" t="s">
        <v>3530</v>
      </c>
    </row>
    <row r="907" spans="1:8">
      <c r="A907" s="30">
        <v>45283</v>
      </c>
      <c r="B907" s="31">
        <f t="shared" ref="B907:B910" si="494">G906</f>
        <v>112232506.87499915</v>
      </c>
      <c r="C907" s="32">
        <v>-2837245.3099999991</v>
      </c>
      <c r="D907" s="32">
        <v>18198671.560000002</v>
      </c>
      <c r="E907" s="32">
        <v>2758057.09</v>
      </c>
      <c r="F907" s="32">
        <v>-9625848.1999999993</v>
      </c>
      <c r="G907" s="39">
        <f t="shared" si="460"/>
        <v>120726142.01499915</v>
      </c>
      <c r="H907" s="29" t="s">
        <v>3541</v>
      </c>
    </row>
    <row r="908" spans="1:8">
      <c r="A908" s="30">
        <v>45284</v>
      </c>
      <c r="B908" s="31">
        <f t="shared" si="494"/>
        <v>120726142.01499915</v>
      </c>
      <c r="C908" s="32">
        <v>-30303.86</v>
      </c>
      <c r="D908" s="32">
        <v>0</v>
      </c>
      <c r="E908" s="32">
        <v>0</v>
      </c>
      <c r="F908" s="32">
        <v>0</v>
      </c>
      <c r="G908" s="39">
        <f t="shared" si="460"/>
        <v>120695838.15499915</v>
      </c>
    </row>
    <row r="909" spans="1:8">
      <c r="A909" s="30">
        <v>45285</v>
      </c>
      <c r="B909" s="31">
        <f t="shared" si="494"/>
        <v>120695838.15499915</v>
      </c>
      <c r="C909" s="32">
        <v>0</v>
      </c>
      <c r="D909" s="32">
        <v>0</v>
      </c>
      <c r="E909" s="32">
        <v>0</v>
      </c>
      <c r="F909" s="32">
        <v>0</v>
      </c>
      <c r="G909" s="39">
        <f t="shared" si="460"/>
        <v>120695838.15499915</v>
      </c>
    </row>
    <row r="910" spans="1:8">
      <c r="A910" s="30">
        <v>45286</v>
      </c>
      <c r="B910" s="31">
        <f t="shared" si="494"/>
        <v>120695838.15499915</v>
      </c>
      <c r="C910" s="32">
        <v>0</v>
      </c>
      <c r="D910" s="32">
        <v>0</v>
      </c>
      <c r="E910" s="32">
        <v>0</v>
      </c>
      <c r="F910" s="32">
        <v>0</v>
      </c>
      <c r="G910" s="39">
        <f t="shared" si="460"/>
        <v>120695838.15499915</v>
      </c>
    </row>
    <row r="911" spans="1:8">
      <c r="A911" s="30">
        <v>45287</v>
      </c>
      <c r="B911" s="31">
        <f t="shared" ref="B911" si="495">G910</f>
        <v>120695838.15499915</v>
      </c>
      <c r="C911" s="32">
        <v>-2366992.4700000002</v>
      </c>
      <c r="D911" s="32">
        <v>7112193.54</v>
      </c>
      <c r="E911" s="32">
        <v>159980.36000000002</v>
      </c>
      <c r="F911" s="32">
        <v>-144842.78</v>
      </c>
      <c r="G911" s="39">
        <f t="shared" si="460"/>
        <v>125456176.80499916</v>
      </c>
      <c r="H911" s="29" t="s">
        <v>3554</v>
      </c>
    </row>
    <row r="912" spans="1:8">
      <c r="A912" s="30">
        <v>45288</v>
      </c>
      <c r="B912" s="31">
        <f t="shared" ref="B912" si="496">G911</f>
        <v>125456176.80499916</v>
      </c>
      <c r="C912" s="32">
        <v>-2447974.560000001</v>
      </c>
      <c r="D912" s="32">
        <v>196149.56000000003</v>
      </c>
      <c r="E912" s="32">
        <v>8105702.9500000002</v>
      </c>
      <c r="F912" s="32">
        <v>-162114.63</v>
      </c>
      <c r="G912" s="39">
        <f t="shared" si="460"/>
        <v>131147940.12499917</v>
      </c>
      <c r="H912" s="29" t="s">
        <v>3559</v>
      </c>
    </row>
    <row r="913" spans="1:8">
      <c r="A913" s="30">
        <v>45289</v>
      </c>
      <c r="B913" s="31">
        <f t="shared" ref="B913" si="497">G912</f>
        <v>131147940.12499917</v>
      </c>
      <c r="C913" s="32">
        <v>-2005950.2900000007</v>
      </c>
      <c r="D913" s="32">
        <v>10299210.610000001</v>
      </c>
      <c r="E913" s="32">
        <v>28657190.969999995</v>
      </c>
      <c r="F913" s="32">
        <v>-2410722.33</v>
      </c>
      <c r="G913" s="39">
        <f t="shared" si="460"/>
        <v>165687669.08499914</v>
      </c>
      <c r="H913" s="29" t="s">
        <v>3567</v>
      </c>
    </row>
    <row r="914" spans="1:8">
      <c r="A914" s="30">
        <v>45290</v>
      </c>
      <c r="B914" s="31">
        <f t="shared" ref="B914:B916" si="498">G913</f>
        <v>165687669.08499914</v>
      </c>
      <c r="C914" s="32">
        <v>-1495682.54</v>
      </c>
      <c r="D914" s="32">
        <v>2297827.89</v>
      </c>
      <c r="E914" s="32">
        <v>17951438.869999997</v>
      </c>
      <c r="F914" s="32">
        <v>-12288774.67</v>
      </c>
      <c r="G914" s="39">
        <f t="shared" si="460"/>
        <v>172152478.63499916</v>
      </c>
      <c r="H914" s="29" t="s">
        <v>3581</v>
      </c>
    </row>
    <row r="915" spans="1:8">
      <c r="A915" s="30">
        <v>45291</v>
      </c>
      <c r="B915" s="31">
        <f t="shared" si="498"/>
        <v>172152478.63499916</v>
      </c>
      <c r="C915" s="32">
        <v>-21257.07</v>
      </c>
      <c r="D915" s="32">
        <v>0</v>
      </c>
      <c r="E915" s="32">
        <v>0</v>
      </c>
      <c r="F915" s="32">
        <v>0</v>
      </c>
      <c r="G915" s="39">
        <f t="shared" si="460"/>
        <v>172131221.56499916</v>
      </c>
    </row>
    <row r="916" spans="1:8">
      <c r="A916" s="30">
        <v>45292</v>
      </c>
      <c r="B916" s="31">
        <f t="shared" si="498"/>
        <v>172131221.56499916</v>
      </c>
      <c r="C916" s="32">
        <v>0</v>
      </c>
      <c r="D916" s="32">
        <v>0</v>
      </c>
      <c r="E916" s="32">
        <v>0</v>
      </c>
      <c r="F916" s="32">
        <v>0</v>
      </c>
      <c r="G916" s="39">
        <f t="shared" si="460"/>
        <v>172131221.56499916</v>
      </c>
    </row>
    <row r="917" spans="1:8">
      <c r="A917" s="30">
        <v>45293</v>
      </c>
      <c r="B917" s="31">
        <f t="shared" ref="B917" si="499">G916</f>
        <v>172131221.56499916</v>
      </c>
      <c r="C917" s="32">
        <v>0</v>
      </c>
      <c r="D917" s="32">
        <v>0</v>
      </c>
      <c r="E917" s="32">
        <v>0</v>
      </c>
      <c r="F917" s="32">
        <v>0</v>
      </c>
      <c r="G917" s="39">
        <f t="shared" ref="G917:G954" si="500">SUM(B917:F917)</f>
        <v>172131221.56499916</v>
      </c>
    </row>
    <row r="918" spans="1:8">
      <c r="A918" s="30">
        <v>45294</v>
      </c>
      <c r="B918" s="31">
        <f t="shared" ref="B918" si="501">G917</f>
        <v>172131221.56499916</v>
      </c>
      <c r="C918" s="32">
        <v>-8205400.7699999977</v>
      </c>
      <c r="D918" s="32">
        <v>1046964.9899999999</v>
      </c>
      <c r="E918" s="32">
        <v>8995969.5199999996</v>
      </c>
      <c r="F918" s="32">
        <v>-1923981.42</v>
      </c>
      <c r="G918" s="39">
        <f t="shared" si="500"/>
        <v>172044773.88499919</v>
      </c>
      <c r="H918" s="29" t="s">
        <v>3586</v>
      </c>
    </row>
    <row r="919" spans="1:8">
      <c r="A919" s="30">
        <v>45295</v>
      </c>
      <c r="B919" s="31">
        <f t="shared" ref="B919:B920" si="502">G918</f>
        <v>172044773.88499919</v>
      </c>
      <c r="C919" s="32">
        <v>-6744709.0899999989</v>
      </c>
      <c r="D919" s="32">
        <v>507511.65</v>
      </c>
      <c r="E919" s="32">
        <v>91363770.969999999</v>
      </c>
      <c r="F919" s="32">
        <v>-68621806.069999993</v>
      </c>
      <c r="G919" s="39">
        <f t="shared" si="500"/>
        <v>188549541.34499919</v>
      </c>
      <c r="H919" s="29" t="s">
        <v>3595</v>
      </c>
    </row>
    <row r="920" spans="1:8">
      <c r="A920" s="30">
        <v>45296</v>
      </c>
      <c r="B920" s="31">
        <f t="shared" si="502"/>
        <v>188549541.34499919</v>
      </c>
      <c r="C920" s="32">
        <v>-61971377.81000001</v>
      </c>
      <c r="D920" s="32">
        <v>4944187.63</v>
      </c>
      <c r="E920" s="32">
        <v>42328130.609999999</v>
      </c>
      <c r="F920" s="32">
        <v>-17737963.309999999</v>
      </c>
      <c r="G920" s="39">
        <f t="shared" si="500"/>
        <v>156112518.4649992</v>
      </c>
      <c r="H920" s="29" t="s">
        <v>3624</v>
      </c>
    </row>
    <row r="921" spans="1:8">
      <c r="A921" s="30">
        <v>45297</v>
      </c>
      <c r="B921" s="31">
        <f t="shared" ref="B921:B923" si="503">G920</f>
        <v>156112518.4649992</v>
      </c>
      <c r="C921" s="32">
        <v>-2189104.8999999994</v>
      </c>
      <c r="D921" s="32">
        <v>277657.83</v>
      </c>
      <c r="E921" s="32">
        <v>138533524.17000002</v>
      </c>
      <c r="F921" s="32">
        <v>-196218.35</v>
      </c>
      <c r="G921" s="39">
        <f t="shared" si="500"/>
        <v>292538377.2149992</v>
      </c>
      <c r="H921" s="29" t="s">
        <v>3641</v>
      </c>
    </row>
    <row r="922" spans="1:8">
      <c r="A922" s="30">
        <v>45298</v>
      </c>
      <c r="B922" s="31">
        <f t="shared" si="503"/>
        <v>292538377.2149992</v>
      </c>
      <c r="C922" s="32">
        <v>0</v>
      </c>
      <c r="D922" s="32">
        <v>0</v>
      </c>
      <c r="E922" s="32">
        <v>0</v>
      </c>
      <c r="F922" s="32">
        <v>0</v>
      </c>
      <c r="G922" s="39">
        <f t="shared" si="500"/>
        <v>292538377.2149992</v>
      </c>
    </row>
    <row r="923" spans="1:8">
      <c r="A923" s="30">
        <v>45299</v>
      </c>
      <c r="B923" s="31">
        <f t="shared" si="503"/>
        <v>292538377.2149992</v>
      </c>
      <c r="C923" s="32">
        <v>0</v>
      </c>
      <c r="D923" s="32">
        <v>0</v>
      </c>
      <c r="E923" s="32">
        <v>0</v>
      </c>
      <c r="F923" s="32">
        <v>0</v>
      </c>
      <c r="G923" s="39">
        <f t="shared" si="500"/>
        <v>292538377.2149992</v>
      </c>
    </row>
    <row r="924" spans="1:8">
      <c r="A924" s="30">
        <v>45300</v>
      </c>
      <c r="B924" s="31">
        <f t="shared" ref="B924" si="504">G923</f>
        <v>292538377.2149992</v>
      </c>
      <c r="C924" s="32">
        <v>-1867180.5099999995</v>
      </c>
      <c r="D924" s="32">
        <v>3392935.9800000004</v>
      </c>
      <c r="E924" s="32">
        <v>247662.19</v>
      </c>
      <c r="F924" s="32">
        <v>-26941965.09</v>
      </c>
      <c r="G924" s="39">
        <f t="shared" si="500"/>
        <v>267369829.78499922</v>
      </c>
      <c r="H924" s="29" t="s">
        <v>3644</v>
      </c>
    </row>
    <row r="925" spans="1:8">
      <c r="A925" s="30">
        <v>45301</v>
      </c>
      <c r="B925" s="31">
        <f t="shared" ref="B925" si="505">G924</f>
        <v>267369829.78499922</v>
      </c>
      <c r="C925" s="32">
        <v>-2204482.0300000003</v>
      </c>
      <c r="D925" s="32">
        <v>2623395.2400000002</v>
      </c>
      <c r="E925" s="32">
        <v>8108.6200000000008</v>
      </c>
      <c r="F925" s="32">
        <v>-25348631.23</v>
      </c>
      <c r="G925" s="39">
        <f t="shared" si="500"/>
        <v>242448220.38499925</v>
      </c>
      <c r="H925" s="29" t="s">
        <v>3651</v>
      </c>
    </row>
    <row r="926" spans="1:8">
      <c r="A926" s="30">
        <v>45302</v>
      </c>
      <c r="B926" s="31">
        <f t="shared" ref="B926" si="506">G925</f>
        <v>242448220.38499925</v>
      </c>
      <c r="C926" s="32">
        <v>-8085396.8900000025</v>
      </c>
      <c r="D926" s="32">
        <v>2325499.0799999987</v>
      </c>
      <c r="E926" s="32">
        <v>1377063.3199999998</v>
      </c>
      <c r="F926" s="32">
        <v>-135534.74</v>
      </c>
      <c r="G926" s="39">
        <f t="shared" si="500"/>
        <v>237929851.15499923</v>
      </c>
      <c r="H926" s="29" t="s">
        <v>3654</v>
      </c>
    </row>
    <row r="927" spans="1:8">
      <c r="A927" s="30">
        <v>45303</v>
      </c>
      <c r="B927" s="31">
        <f t="shared" ref="B927" si="507">G926</f>
        <v>237929851.15499923</v>
      </c>
      <c r="C927" s="32">
        <v>-1886109.2299999995</v>
      </c>
      <c r="D927" s="32">
        <v>1425576.0100000002</v>
      </c>
      <c r="E927" s="32">
        <v>8742534.3399999999</v>
      </c>
      <c r="F927" s="32">
        <v>-4564817.6500000004</v>
      </c>
      <c r="G927" s="39">
        <f t="shared" si="500"/>
        <v>241647034.62499923</v>
      </c>
      <c r="H927" s="29" t="s">
        <v>3661</v>
      </c>
    </row>
    <row r="928" spans="1:8">
      <c r="A928" s="30">
        <v>45304</v>
      </c>
      <c r="B928" s="31">
        <f t="shared" ref="B928:B931" si="508">G927</f>
        <v>241647034.62499923</v>
      </c>
      <c r="C928" s="32">
        <v>-1856814.7399999993</v>
      </c>
      <c r="D928" s="32">
        <v>4620055.2600000007</v>
      </c>
      <c r="E928" s="32">
        <v>11049.71</v>
      </c>
      <c r="F928" s="32">
        <v>-1269</v>
      </c>
      <c r="G928" s="39">
        <f t="shared" si="500"/>
        <v>244420055.85499921</v>
      </c>
      <c r="H928" s="29" t="s">
        <v>3665</v>
      </c>
    </row>
    <row r="929" spans="1:8">
      <c r="A929" s="30">
        <v>45305</v>
      </c>
      <c r="B929" s="31">
        <f t="shared" si="508"/>
        <v>244420055.85499921</v>
      </c>
      <c r="C929" s="32">
        <v>0</v>
      </c>
      <c r="D929" s="32">
        <v>0</v>
      </c>
      <c r="E929" s="32">
        <v>0</v>
      </c>
      <c r="F929" s="32">
        <v>0</v>
      </c>
      <c r="G929" s="39">
        <f t="shared" si="500"/>
        <v>244420055.85499921</v>
      </c>
    </row>
    <row r="930" spans="1:8">
      <c r="A930" s="30">
        <v>45306</v>
      </c>
      <c r="B930" s="31">
        <f t="shared" si="508"/>
        <v>244420055.85499921</v>
      </c>
      <c r="C930" s="32">
        <v>0</v>
      </c>
      <c r="D930" s="32">
        <v>0</v>
      </c>
      <c r="E930" s="32">
        <v>0</v>
      </c>
      <c r="F930" s="32">
        <v>0</v>
      </c>
      <c r="G930" s="39">
        <f t="shared" si="500"/>
        <v>244420055.85499921</v>
      </c>
    </row>
    <row r="931" spans="1:8">
      <c r="A931" s="30">
        <v>45307</v>
      </c>
      <c r="B931" s="31">
        <f t="shared" si="508"/>
        <v>244420055.85499921</v>
      </c>
      <c r="C931" s="32">
        <v>-16746.830000000002</v>
      </c>
      <c r="D931" s="32">
        <v>0</v>
      </c>
      <c r="E931" s="32">
        <v>0</v>
      </c>
      <c r="F931" s="32">
        <v>0</v>
      </c>
      <c r="G931" s="39">
        <f t="shared" si="500"/>
        <v>244403309.0249992</v>
      </c>
    </row>
    <row r="932" spans="1:8">
      <c r="A932" s="30">
        <v>45308</v>
      </c>
      <c r="B932" s="31">
        <f t="shared" ref="B932" si="509">G931</f>
        <v>244403309.0249992</v>
      </c>
      <c r="C932" s="32">
        <v>-3227140.9799999995</v>
      </c>
      <c r="D932" s="32">
        <v>669175.33000000007</v>
      </c>
      <c r="E932" s="32">
        <v>33415633.620000001</v>
      </c>
      <c r="F932" s="32">
        <v>-2695900.25</v>
      </c>
      <c r="G932" s="39">
        <f t="shared" si="500"/>
        <v>272565076.74499923</v>
      </c>
      <c r="H932" s="29" t="s">
        <v>3668</v>
      </c>
    </row>
    <row r="933" spans="1:8">
      <c r="A933" s="30">
        <v>45309</v>
      </c>
      <c r="B933" s="31">
        <f t="shared" ref="B933:B934" si="510">G932</f>
        <v>272565076.74499923</v>
      </c>
      <c r="C933" s="32">
        <v>-2471561.5699999994</v>
      </c>
      <c r="D933" s="32">
        <v>-225923547.53</v>
      </c>
      <c r="E933" s="32">
        <v>59189.919999999998</v>
      </c>
      <c r="F933" s="32">
        <v>-677872.23</v>
      </c>
      <c r="G933" s="39">
        <f t="shared" si="500"/>
        <v>43551285.334999241</v>
      </c>
      <c r="H933" s="29" t="s">
        <v>3673</v>
      </c>
    </row>
    <row r="934" spans="1:8">
      <c r="A934" s="30">
        <v>45310</v>
      </c>
      <c r="B934" s="31">
        <f t="shared" si="510"/>
        <v>43551285.334999241</v>
      </c>
      <c r="C934" s="32">
        <v>-3231722.0600000005</v>
      </c>
      <c r="D934" s="32">
        <v>2248741.1500000004</v>
      </c>
      <c r="E934" s="32">
        <v>76012760.849999994</v>
      </c>
      <c r="F934" s="32">
        <v>-77324324.059999987</v>
      </c>
      <c r="G934" s="39">
        <f t="shared" si="500"/>
        <v>41256741.214999244</v>
      </c>
      <c r="H934" s="29" t="s">
        <v>3676</v>
      </c>
    </row>
    <row r="935" spans="1:8">
      <c r="A935" s="30">
        <v>45311</v>
      </c>
      <c r="B935" s="31">
        <f t="shared" ref="B935:B937" si="511">G934</f>
        <v>41256741.214999244</v>
      </c>
      <c r="C935" s="32">
        <v>-1734937.2499999998</v>
      </c>
      <c r="D935" s="32">
        <v>1006632.56</v>
      </c>
      <c r="E935" s="32">
        <v>9157500.2500000019</v>
      </c>
      <c r="F935" s="32">
        <v>-6177236.9699999997</v>
      </c>
      <c r="G935" s="39">
        <f t="shared" si="500"/>
        <v>43508699.804999247</v>
      </c>
      <c r="H935" s="29" t="s">
        <v>3693</v>
      </c>
    </row>
    <row r="936" spans="1:8">
      <c r="A936" s="30">
        <v>45312</v>
      </c>
      <c r="B936" s="31">
        <f t="shared" si="511"/>
        <v>43508699.804999247</v>
      </c>
      <c r="C936" s="32">
        <v>0</v>
      </c>
      <c r="D936" s="32">
        <v>0</v>
      </c>
      <c r="E936" s="32">
        <v>0</v>
      </c>
      <c r="F936" s="32">
        <v>0</v>
      </c>
      <c r="G936" s="39">
        <f t="shared" si="500"/>
        <v>43508699.804999247</v>
      </c>
    </row>
    <row r="937" spans="1:8">
      <c r="A937" s="30">
        <v>45313</v>
      </c>
      <c r="B937" s="31">
        <f t="shared" si="511"/>
        <v>43508699.804999247</v>
      </c>
      <c r="C937" s="32">
        <v>0</v>
      </c>
      <c r="D937" s="32">
        <v>0</v>
      </c>
      <c r="E937" s="32">
        <v>0</v>
      </c>
      <c r="F937" s="32">
        <v>0</v>
      </c>
      <c r="G937" s="39">
        <f t="shared" si="500"/>
        <v>43508699.804999247</v>
      </c>
    </row>
    <row r="938" spans="1:8">
      <c r="A938" s="30">
        <v>45314</v>
      </c>
      <c r="B938" s="31">
        <f t="shared" ref="B938" si="512">G937</f>
        <v>43508699.804999247</v>
      </c>
      <c r="C938" s="32">
        <v>-2501642.4700000011</v>
      </c>
      <c r="D938" s="32">
        <v>4837398.5200000023</v>
      </c>
      <c r="E938" s="32">
        <v>260582.49000000002</v>
      </c>
      <c r="F938" s="32">
        <v>-850295.71</v>
      </c>
      <c r="G938" s="39">
        <f t="shared" si="500"/>
        <v>45254742.634999253</v>
      </c>
      <c r="H938" s="29" t="s">
        <v>3700</v>
      </c>
    </row>
    <row r="939" spans="1:8">
      <c r="A939" s="30">
        <v>45315</v>
      </c>
      <c r="B939" s="31">
        <f t="shared" ref="B939" si="513">G938</f>
        <v>45254742.634999253</v>
      </c>
      <c r="C939" s="32">
        <v>-6302572.2699999977</v>
      </c>
      <c r="D939" s="32">
        <v>106870571.89</v>
      </c>
      <c r="E939" s="32">
        <v>10575835.109999999</v>
      </c>
      <c r="F939" s="32">
        <v>-4945928.79</v>
      </c>
      <c r="G939" s="39">
        <f t="shared" si="500"/>
        <v>151452648.57499924</v>
      </c>
      <c r="H939" s="29" t="s">
        <v>3705</v>
      </c>
    </row>
    <row r="940" spans="1:8">
      <c r="A940" s="30">
        <v>45316</v>
      </c>
      <c r="B940" s="31">
        <f t="shared" ref="B940" si="514">G939</f>
        <v>151452648.57499924</v>
      </c>
      <c r="C940" s="32">
        <v>-6059014.8999999994</v>
      </c>
      <c r="D940" s="32">
        <v>7829662.4799999986</v>
      </c>
      <c r="E940" s="32">
        <v>126728473.14</v>
      </c>
      <c r="F940" s="32">
        <v>-48634579.060000002</v>
      </c>
      <c r="G940" s="39">
        <f t="shared" si="500"/>
        <v>231317190.23499924</v>
      </c>
      <c r="H940" s="29" t="s">
        <v>3716</v>
      </c>
    </row>
    <row r="941" spans="1:8">
      <c r="A941" s="30">
        <v>45317</v>
      </c>
      <c r="B941" s="31">
        <f t="shared" ref="B941" si="515">G940</f>
        <v>231317190.23499924</v>
      </c>
      <c r="C941" s="32">
        <v>-10161088.450000005</v>
      </c>
      <c r="D941" s="32">
        <v>11292970.52</v>
      </c>
      <c r="E941" s="32">
        <v>2478933.4599999995</v>
      </c>
      <c r="F941" s="32">
        <v>-3343169.31</v>
      </c>
      <c r="G941" s="39">
        <f t="shared" si="500"/>
        <v>231584836.45499924</v>
      </c>
      <c r="H941" s="29" t="s">
        <v>3750</v>
      </c>
    </row>
    <row r="942" spans="1:8">
      <c r="A942" s="30">
        <v>45318</v>
      </c>
      <c r="B942" s="31">
        <f t="shared" ref="B942" si="516">G941</f>
        <v>231584836.45499924</v>
      </c>
      <c r="C942" s="32">
        <v>-2467631.7200000002</v>
      </c>
      <c r="D942" s="32">
        <v>127969.43000000001</v>
      </c>
      <c r="E942" s="32">
        <v>316326.01</v>
      </c>
      <c r="F942" s="32">
        <v>-569709.80000000005</v>
      </c>
      <c r="G942" s="39">
        <f t="shared" si="500"/>
        <v>228991790.37499923</v>
      </c>
      <c r="H942" s="29" t="s">
        <v>3765</v>
      </c>
    </row>
    <row r="943" spans="1:8">
      <c r="A943" s="30">
        <v>45319</v>
      </c>
      <c r="B943" s="31">
        <f t="shared" ref="B943:B944" si="517">G942</f>
        <v>228991790.37499923</v>
      </c>
      <c r="C943" s="32">
        <v>0</v>
      </c>
      <c r="D943" s="32">
        <v>0</v>
      </c>
      <c r="E943" s="32">
        <v>0</v>
      </c>
      <c r="F943" s="32">
        <v>0</v>
      </c>
      <c r="G943" s="39">
        <f t="shared" si="500"/>
        <v>228991790.37499923</v>
      </c>
    </row>
    <row r="944" spans="1:8">
      <c r="A944" s="30">
        <v>45320</v>
      </c>
      <c r="B944" s="31">
        <f t="shared" si="517"/>
        <v>228991790.37499923</v>
      </c>
      <c r="C944" s="32">
        <v>0</v>
      </c>
      <c r="D944" s="32">
        <v>0</v>
      </c>
      <c r="E944" s="32">
        <v>0</v>
      </c>
      <c r="F944" s="32">
        <v>0</v>
      </c>
      <c r="G944" s="39">
        <f t="shared" si="500"/>
        <v>228991790.37499923</v>
      </c>
    </row>
    <row r="945" spans="1:8">
      <c r="A945" s="30">
        <v>45321</v>
      </c>
      <c r="B945" s="31">
        <f t="shared" ref="B945" si="518">G944</f>
        <v>228991790.37499923</v>
      </c>
      <c r="C945" s="32">
        <v>-4781684.6099999975</v>
      </c>
      <c r="D945" s="32">
        <v>12457153.640000006</v>
      </c>
      <c r="E945" s="32">
        <v>1168084.1200000001</v>
      </c>
      <c r="F945" s="32">
        <v>-14408251.460000001</v>
      </c>
      <c r="G945" s="39">
        <f t="shared" si="500"/>
        <v>223427092.06499925</v>
      </c>
      <c r="H945" s="29" t="s">
        <v>3768</v>
      </c>
    </row>
    <row r="946" spans="1:8">
      <c r="A946" s="30">
        <v>45322</v>
      </c>
      <c r="B946" s="31">
        <f t="shared" ref="B946" si="519">G945</f>
        <v>223427092.06499925</v>
      </c>
      <c r="C946" s="32">
        <v>-2301897.85</v>
      </c>
      <c r="D946" s="32">
        <v>1801240.3599999999</v>
      </c>
      <c r="E946" s="32">
        <v>6922204.9399999995</v>
      </c>
      <c r="F946" s="32">
        <v>-65240564.460000001</v>
      </c>
      <c r="G946" s="39">
        <f t="shared" si="500"/>
        <v>164608075.05499926</v>
      </c>
      <c r="H946" s="29" t="s">
        <v>3777</v>
      </c>
    </row>
    <row r="947" spans="1:8">
      <c r="A947" s="30">
        <v>45323</v>
      </c>
      <c r="B947" s="31">
        <f t="shared" ref="B947:B948" si="520">G946</f>
        <v>164608075.05499926</v>
      </c>
      <c r="C947" s="32">
        <v>-1309063.1600000001</v>
      </c>
      <c r="D947" s="32">
        <v>20237095.300000001</v>
      </c>
      <c r="E947" s="32">
        <v>0</v>
      </c>
      <c r="F947" s="32">
        <v>0</v>
      </c>
      <c r="G947" s="39">
        <f t="shared" si="500"/>
        <v>183536107.19499928</v>
      </c>
      <c r="H947" s="29" t="s">
        <v>3781</v>
      </c>
    </row>
    <row r="948" spans="1:8">
      <c r="A948" s="30">
        <v>45324</v>
      </c>
      <c r="B948" s="31">
        <f t="shared" si="520"/>
        <v>183536107.19499928</v>
      </c>
      <c r="C948" s="32">
        <v>-4986195.4699999988</v>
      </c>
      <c r="D948" s="32">
        <v>1289618.31</v>
      </c>
      <c r="E948" s="32">
        <v>1073333.94</v>
      </c>
      <c r="F948" s="32">
        <v>-1503198.71</v>
      </c>
      <c r="G948" s="39">
        <f t="shared" si="500"/>
        <v>179409665.26499927</v>
      </c>
      <c r="H948" s="29" t="s">
        <v>3790</v>
      </c>
    </row>
    <row r="949" spans="1:8">
      <c r="A949" s="30">
        <v>45325</v>
      </c>
      <c r="B949" s="31">
        <f t="shared" ref="B949:B950" si="521">G948</f>
        <v>179409665.26499927</v>
      </c>
      <c r="C949" s="32">
        <v>-67544211.160000011</v>
      </c>
      <c r="D949" s="32">
        <v>461331.37000000005</v>
      </c>
      <c r="E949" s="32">
        <v>78944389.670000017</v>
      </c>
      <c r="F949" s="32">
        <v>-1372888.6400000001</v>
      </c>
      <c r="G949" s="39">
        <f t="shared" si="500"/>
        <v>189898286.50499928</v>
      </c>
      <c r="H949" s="29" t="s">
        <v>3793</v>
      </c>
    </row>
    <row r="950" spans="1:8">
      <c r="A950" s="30">
        <v>45326</v>
      </c>
      <c r="B950" s="31">
        <f t="shared" si="521"/>
        <v>189898286.50499928</v>
      </c>
      <c r="C950" s="32">
        <v>0</v>
      </c>
      <c r="D950" s="32">
        <v>0</v>
      </c>
      <c r="E950" s="32">
        <v>0</v>
      </c>
      <c r="F950" s="32">
        <v>0</v>
      </c>
      <c r="G950" s="39">
        <f t="shared" si="500"/>
        <v>189898286.50499928</v>
      </c>
    </row>
    <row r="951" spans="1:8">
      <c r="A951" s="30">
        <v>45327</v>
      </c>
      <c r="B951" s="31">
        <f t="shared" ref="B951" si="522">G950</f>
        <v>189898286.50499928</v>
      </c>
      <c r="C951" s="32">
        <v>0</v>
      </c>
      <c r="D951" s="32">
        <v>0</v>
      </c>
      <c r="E951" s="32">
        <v>0</v>
      </c>
      <c r="F951" s="32">
        <v>0</v>
      </c>
      <c r="G951" s="39">
        <f t="shared" si="500"/>
        <v>189898286.50499928</v>
      </c>
    </row>
    <row r="952" spans="1:8">
      <c r="A952" s="30">
        <v>45328</v>
      </c>
      <c r="B952" s="31">
        <f t="shared" ref="B952" si="523">G951</f>
        <v>189898286.50499928</v>
      </c>
      <c r="C952" s="32">
        <v>-2353680.5399999991</v>
      </c>
      <c r="D952" s="32">
        <v>1841878.9100000004</v>
      </c>
      <c r="E952" s="32">
        <v>6839777.7399999984</v>
      </c>
      <c r="F952" s="32">
        <v>-270910.98</v>
      </c>
      <c r="G952" s="39">
        <f t="shared" si="500"/>
        <v>195955351.63499931</v>
      </c>
      <c r="H952" s="29" t="s">
        <v>3810</v>
      </c>
    </row>
    <row r="953" spans="1:8">
      <c r="A953" s="30">
        <v>45329</v>
      </c>
      <c r="B953" s="31">
        <f t="shared" ref="B953" si="524">G952</f>
        <v>195955351.63499931</v>
      </c>
      <c r="C953" s="32">
        <v>-2190733.2000000002</v>
      </c>
      <c r="D953" s="32">
        <v>3365325.0799999996</v>
      </c>
      <c r="E953" s="32">
        <v>11564908.1</v>
      </c>
      <c r="F953" s="32">
        <v>-39584904.170000002</v>
      </c>
      <c r="G953" s="39">
        <f t="shared" si="500"/>
        <v>169109947.44499934</v>
      </c>
      <c r="H953" s="29" t="s">
        <v>3817</v>
      </c>
    </row>
    <row r="954" spans="1:8">
      <c r="A954" s="30">
        <v>45330</v>
      </c>
      <c r="B954" s="31">
        <f t="shared" ref="B954" si="525">G953</f>
        <v>169109947.44499934</v>
      </c>
      <c r="C954" s="32">
        <v>-2382484.2100000014</v>
      </c>
      <c r="D954" s="32">
        <v>7357687.4999999991</v>
      </c>
      <c r="E954" s="32">
        <v>373208.19999999995</v>
      </c>
      <c r="F954" s="32">
        <v>-922828.67999999993</v>
      </c>
      <c r="G954" s="39">
        <f t="shared" si="500"/>
        <v>173535530.25499931</v>
      </c>
      <c r="H954" s="29" t="s">
        <v>3830</v>
      </c>
    </row>
    <row r="955" spans="1:8">
      <c r="A955" s="30">
        <v>45331</v>
      </c>
      <c r="B955" s="31">
        <f t="shared" ref="B955:B966" si="526">G954</f>
        <v>173535530.25499931</v>
      </c>
      <c r="C955" s="32">
        <v>-2033881.9200000002</v>
      </c>
      <c r="D955" s="32">
        <v>717829.74</v>
      </c>
      <c r="E955" s="32">
        <v>3019993.77</v>
      </c>
      <c r="F955" s="32">
        <v>-1138750.0900000001</v>
      </c>
      <c r="G955" s="39">
        <f t="shared" ref="G955:G958" si="527">SUM(B955:F955)</f>
        <v>174100721.75499934</v>
      </c>
      <c r="H955" s="29" t="s">
        <v>3834</v>
      </c>
    </row>
    <row r="956" spans="1:8">
      <c r="A956" s="30">
        <v>45332</v>
      </c>
      <c r="B956" s="31">
        <f t="shared" si="526"/>
        <v>174100721.75499934</v>
      </c>
      <c r="C956" s="32">
        <v>-1063395.8799999999</v>
      </c>
      <c r="D956" s="32">
        <v>187690.49</v>
      </c>
      <c r="E956" s="32">
        <v>100</v>
      </c>
      <c r="F956" s="32">
        <v>0</v>
      </c>
      <c r="G956" s="39">
        <f t="shared" si="527"/>
        <v>173225116.36499935</v>
      </c>
    </row>
    <row r="957" spans="1:8">
      <c r="A957" s="30">
        <v>45333</v>
      </c>
      <c r="B957" s="31">
        <f t="shared" si="526"/>
        <v>173225116.36499935</v>
      </c>
      <c r="C957" s="32">
        <v>0</v>
      </c>
      <c r="D957" s="32">
        <v>0</v>
      </c>
      <c r="E957" s="32">
        <v>0</v>
      </c>
      <c r="F957" s="32">
        <v>0</v>
      </c>
      <c r="G957" s="39">
        <f t="shared" si="527"/>
        <v>173225116.36499935</v>
      </c>
    </row>
    <row r="958" spans="1:8">
      <c r="A958" s="30">
        <v>45334</v>
      </c>
      <c r="B958" s="31">
        <f t="shared" si="526"/>
        <v>173225116.36499935</v>
      </c>
      <c r="C958" s="32">
        <v>0</v>
      </c>
      <c r="D958" s="32">
        <v>0</v>
      </c>
      <c r="E958" s="32">
        <v>0</v>
      </c>
      <c r="F958" s="32">
        <v>0</v>
      </c>
      <c r="G958" s="39">
        <f t="shared" si="527"/>
        <v>173225116.36499935</v>
      </c>
    </row>
    <row r="959" spans="1:8">
      <c r="A959" s="30">
        <v>45335</v>
      </c>
      <c r="B959" s="31">
        <f t="shared" si="526"/>
        <v>173225116.36499935</v>
      </c>
      <c r="C959" s="32">
        <v>0</v>
      </c>
      <c r="D959" s="32">
        <v>0</v>
      </c>
      <c r="E959" s="32">
        <v>0</v>
      </c>
      <c r="F959" s="32">
        <v>-16637.8</v>
      </c>
      <c r="G959" s="39">
        <f t="shared" ref="G959:G964" si="528">SUM(B959:F959)</f>
        <v>173208478.56499934</v>
      </c>
    </row>
    <row r="960" spans="1:8">
      <c r="A960" s="30">
        <v>45336</v>
      </c>
      <c r="B960" s="31">
        <f t="shared" si="526"/>
        <v>173208478.56499934</v>
      </c>
      <c r="C960" s="32">
        <v>-4784150.8499999996</v>
      </c>
      <c r="D960" s="32">
        <v>3291682.4899999998</v>
      </c>
      <c r="E960" s="32">
        <v>1158002.56</v>
      </c>
      <c r="F960" s="32">
        <v>-4242885.7500000009</v>
      </c>
      <c r="G960" s="39">
        <f t="shared" si="528"/>
        <v>168631127.01499936</v>
      </c>
      <c r="H960" s="29" t="s">
        <v>3835</v>
      </c>
    </row>
    <row r="961" spans="1:8">
      <c r="A961" s="30">
        <v>45337</v>
      </c>
      <c r="B961" s="31">
        <f t="shared" si="526"/>
        <v>168631127.01499936</v>
      </c>
      <c r="C961" s="32">
        <v>-7949777.669999999</v>
      </c>
      <c r="D961" s="32">
        <v>11826473.200000001</v>
      </c>
      <c r="E961" s="32">
        <v>948222.29</v>
      </c>
      <c r="F961" s="32">
        <v>-14306628.879999997</v>
      </c>
      <c r="G961" s="39">
        <f t="shared" si="528"/>
        <v>159149415.95499936</v>
      </c>
      <c r="H961" s="29" t="s">
        <v>3842</v>
      </c>
    </row>
    <row r="962" spans="1:8">
      <c r="A962" s="30">
        <v>45338</v>
      </c>
      <c r="B962" s="31">
        <f t="shared" si="526"/>
        <v>159149415.95499936</v>
      </c>
      <c r="C962" s="32">
        <v>-2216623.7499999995</v>
      </c>
      <c r="D962" s="32">
        <v>2855355.5400000005</v>
      </c>
      <c r="E962" s="32">
        <v>18418219.32</v>
      </c>
      <c r="F962" s="32">
        <v>-202969.75000000003</v>
      </c>
      <c r="G962" s="39">
        <f t="shared" si="528"/>
        <v>178003397.31499934</v>
      </c>
      <c r="H962" s="29" t="s">
        <v>3857</v>
      </c>
    </row>
    <row r="963" spans="1:8">
      <c r="A963" s="30">
        <v>45339</v>
      </c>
      <c r="B963" s="31">
        <f t="shared" si="526"/>
        <v>178003397.31499934</v>
      </c>
      <c r="C963" s="32">
        <v>-1678158.5000000002</v>
      </c>
      <c r="D963" s="32">
        <v>3401464.88</v>
      </c>
      <c r="E963" s="32">
        <v>506119.72</v>
      </c>
      <c r="F963" s="32">
        <v>-3406157.43</v>
      </c>
      <c r="G963" s="39">
        <f t="shared" si="528"/>
        <v>176826665.98499933</v>
      </c>
      <c r="H963" s="29" t="s">
        <v>3862</v>
      </c>
    </row>
    <row r="964" spans="1:8">
      <c r="A964" s="30">
        <v>45340</v>
      </c>
      <c r="B964" s="31">
        <f t="shared" si="526"/>
        <v>176826665.98499933</v>
      </c>
      <c r="C964" s="32">
        <v>0</v>
      </c>
      <c r="D964" s="32">
        <v>0</v>
      </c>
      <c r="E964" s="32">
        <v>0</v>
      </c>
      <c r="F964" s="32">
        <v>0</v>
      </c>
      <c r="G964" s="39">
        <f t="shared" si="528"/>
        <v>176826665.98499933</v>
      </c>
    </row>
    <row r="965" spans="1:8">
      <c r="A965" s="30">
        <v>45341</v>
      </c>
      <c r="B965" s="31">
        <f t="shared" si="526"/>
        <v>176826665.98499933</v>
      </c>
      <c r="C965" s="32">
        <v>0</v>
      </c>
      <c r="D965" s="32">
        <v>0</v>
      </c>
      <c r="E965" s="32">
        <v>0</v>
      </c>
      <c r="F965" s="32">
        <v>0</v>
      </c>
      <c r="G965" s="39">
        <f t="shared" ref="G965:G1028" si="529">SUM(B965:F965)</f>
        <v>176826665.98499933</v>
      </c>
    </row>
    <row r="966" spans="1:8">
      <c r="A966" s="30">
        <v>45342</v>
      </c>
      <c r="B966" s="31">
        <f t="shared" si="526"/>
        <v>176826665.98499933</v>
      </c>
      <c r="C966" s="32">
        <v>0</v>
      </c>
      <c r="D966" s="32">
        <v>0</v>
      </c>
      <c r="E966" s="32">
        <v>0</v>
      </c>
      <c r="F966" s="32">
        <v>-64979981.119999997</v>
      </c>
      <c r="G966" s="39">
        <f t="shared" si="529"/>
        <v>111846684.86499932</v>
      </c>
      <c r="H966" s="29" t="s">
        <v>3863</v>
      </c>
    </row>
    <row r="967" spans="1:8">
      <c r="A967" s="30">
        <v>45343</v>
      </c>
      <c r="B967" s="31">
        <f t="shared" ref="B967" si="530">G966</f>
        <v>111846684.86499932</v>
      </c>
      <c r="C967" s="32">
        <v>-3203381.2500000005</v>
      </c>
      <c r="D967" s="32">
        <v>13668797.990000002</v>
      </c>
      <c r="E967" s="32">
        <v>970400.57</v>
      </c>
      <c r="F967" s="32">
        <v>-1780068.33</v>
      </c>
      <c r="G967" s="39">
        <f t="shared" si="529"/>
        <v>121502433.84499933</v>
      </c>
      <c r="H967" s="29" t="s">
        <v>3871</v>
      </c>
    </row>
    <row r="968" spans="1:8">
      <c r="A968" s="30">
        <v>45344</v>
      </c>
      <c r="B968" s="31">
        <f t="shared" ref="B968" si="531">G967</f>
        <v>121502433.84499933</v>
      </c>
      <c r="C968" s="32">
        <v>-3522109.91</v>
      </c>
      <c r="D968" s="32">
        <v>1680836.0099999995</v>
      </c>
      <c r="E968" s="32">
        <v>44113.21</v>
      </c>
      <c r="F968" s="32">
        <v>-4869213.57</v>
      </c>
      <c r="G968" s="39">
        <f t="shared" si="529"/>
        <v>114836059.58499932</v>
      </c>
      <c r="H968" s="29" t="s">
        <v>3879</v>
      </c>
    </row>
    <row r="969" spans="1:8">
      <c r="A969" s="30">
        <v>45345</v>
      </c>
      <c r="B969" s="31">
        <f t="shared" ref="B969" si="532">G968</f>
        <v>114836059.58499932</v>
      </c>
      <c r="C969" s="32">
        <v>-7234795.4199999962</v>
      </c>
      <c r="D969" s="32">
        <v>2114590.38</v>
      </c>
      <c r="E969" s="32">
        <v>2117126.3999999994</v>
      </c>
      <c r="F969" s="32">
        <v>-1892762.96</v>
      </c>
      <c r="G969" s="39">
        <f t="shared" si="529"/>
        <v>109940217.98499933</v>
      </c>
      <c r="H969" s="29" t="s">
        <v>3882</v>
      </c>
    </row>
    <row r="970" spans="1:8">
      <c r="A970" s="30">
        <v>45346</v>
      </c>
      <c r="B970" s="31">
        <f t="shared" ref="B970:B972" si="533">G969</f>
        <v>109940217.98499933</v>
      </c>
      <c r="C970" s="32">
        <v>-1328170.8</v>
      </c>
      <c r="D970" s="32">
        <v>554338.48</v>
      </c>
      <c r="E970" s="32">
        <v>0</v>
      </c>
      <c r="F970" s="32">
        <v>-168265.12</v>
      </c>
      <c r="G970" s="39">
        <f t="shared" si="529"/>
        <v>108998120.54499933</v>
      </c>
    </row>
    <row r="971" spans="1:8">
      <c r="A971" s="30">
        <v>45347</v>
      </c>
      <c r="B971" s="31">
        <f t="shared" si="533"/>
        <v>108998120.54499933</v>
      </c>
      <c r="C971" s="32">
        <v>0</v>
      </c>
      <c r="D971" s="32">
        <v>0</v>
      </c>
      <c r="E971" s="32">
        <v>0</v>
      </c>
      <c r="F971" s="32">
        <v>0</v>
      </c>
      <c r="G971" s="39">
        <f t="shared" si="529"/>
        <v>108998120.54499933</v>
      </c>
    </row>
    <row r="972" spans="1:8">
      <c r="A972" s="30">
        <v>45348</v>
      </c>
      <c r="B972" s="31">
        <f t="shared" si="533"/>
        <v>108998120.54499933</v>
      </c>
      <c r="C972" s="32">
        <v>0</v>
      </c>
      <c r="D972" s="32">
        <v>0</v>
      </c>
      <c r="E972" s="32">
        <v>0</v>
      </c>
      <c r="F972" s="32">
        <v>0</v>
      </c>
      <c r="G972" s="39">
        <f t="shared" si="529"/>
        <v>108998120.54499933</v>
      </c>
    </row>
    <row r="973" spans="1:8">
      <c r="A973" s="30">
        <v>45349</v>
      </c>
      <c r="B973" s="31">
        <f t="shared" ref="B973" si="534">G972</f>
        <v>108998120.54499933</v>
      </c>
      <c r="C973" s="32">
        <v>-1138289.8800000001</v>
      </c>
      <c r="D973" s="32">
        <v>3306602.89</v>
      </c>
      <c r="E973" s="32">
        <v>183761880.28000003</v>
      </c>
      <c r="F973" s="32">
        <v>-14733110.369999999</v>
      </c>
      <c r="G973" s="39">
        <f t="shared" si="529"/>
        <v>280195203.46499938</v>
      </c>
      <c r="H973" s="29" t="s">
        <v>3886</v>
      </c>
    </row>
    <row r="974" spans="1:8">
      <c r="A974" s="30">
        <v>45350</v>
      </c>
      <c r="B974" s="31">
        <f t="shared" ref="B974" si="535">G973</f>
        <v>280195203.46499938</v>
      </c>
      <c r="C974" s="32">
        <v>-5410449.8200000003</v>
      </c>
      <c r="D974" s="32">
        <v>2739242.2600000002</v>
      </c>
      <c r="E974" s="32">
        <v>5172743.7799999984</v>
      </c>
      <c r="F974" s="32">
        <v>-75276068.719999999</v>
      </c>
      <c r="G974" s="39">
        <f t="shared" si="529"/>
        <v>207420670.96499935</v>
      </c>
      <c r="H974" s="29" t="s">
        <v>3892</v>
      </c>
    </row>
    <row r="975" spans="1:8">
      <c r="A975" s="30">
        <v>45351</v>
      </c>
      <c r="B975" s="31">
        <f t="shared" ref="B975:B976" si="536">G974</f>
        <v>207420670.96499935</v>
      </c>
      <c r="C975" s="32">
        <v>-6505807.1100000013</v>
      </c>
      <c r="D975" s="32">
        <v>12895087.349999996</v>
      </c>
      <c r="E975" s="32">
        <v>1020610.9099999999</v>
      </c>
      <c r="F975" s="32">
        <v>-1974460.94</v>
      </c>
      <c r="G975" s="39">
        <f t="shared" si="529"/>
        <v>212856101.17499933</v>
      </c>
      <c r="H975" s="29" t="s">
        <v>3904</v>
      </c>
    </row>
    <row r="976" spans="1:8">
      <c r="A976" s="30">
        <v>45352</v>
      </c>
      <c r="B976" s="31">
        <f t="shared" si="536"/>
        <v>212856101.17499933</v>
      </c>
      <c r="C976" s="32">
        <v>-1071198.1099999999</v>
      </c>
      <c r="D976" s="32">
        <v>7256131.8300000019</v>
      </c>
      <c r="E976" s="32">
        <v>243467.19</v>
      </c>
      <c r="F976" s="32">
        <v>-3541852.2500000005</v>
      </c>
      <c r="G976" s="39">
        <f t="shared" si="529"/>
        <v>215742649.83499932</v>
      </c>
      <c r="H976" s="29" t="s">
        <v>3916</v>
      </c>
    </row>
    <row r="977" spans="1:8">
      <c r="A977" s="30">
        <v>45353</v>
      </c>
      <c r="B977" s="31">
        <f t="shared" ref="B977" si="537">G976</f>
        <v>215742649.83499932</v>
      </c>
      <c r="C977" s="32">
        <v>-4134696.9299999978</v>
      </c>
      <c r="D977" s="32">
        <v>9698041.1899999995</v>
      </c>
      <c r="E977" s="32">
        <v>45893.47</v>
      </c>
      <c r="F977" s="32">
        <v>0</v>
      </c>
      <c r="G977" s="39">
        <f t="shared" si="529"/>
        <v>221351887.56499931</v>
      </c>
      <c r="H977" s="29" t="s">
        <v>3922</v>
      </c>
    </row>
    <row r="978" spans="1:8">
      <c r="A978" s="30">
        <v>45354</v>
      </c>
      <c r="B978" s="31">
        <f t="shared" ref="B978:B979" si="538">G977</f>
        <v>221351887.56499931</v>
      </c>
      <c r="C978" s="32">
        <v>0</v>
      </c>
      <c r="D978" s="32">
        <v>0</v>
      </c>
      <c r="E978" s="32">
        <v>0</v>
      </c>
      <c r="F978" s="32">
        <v>0</v>
      </c>
      <c r="G978" s="39">
        <f t="shared" si="529"/>
        <v>221351887.56499931</v>
      </c>
    </row>
    <row r="979" spans="1:8">
      <c r="A979" s="30">
        <v>45355</v>
      </c>
      <c r="B979" s="31">
        <f t="shared" si="538"/>
        <v>221351887.56499931</v>
      </c>
      <c r="C979" s="32">
        <v>0</v>
      </c>
      <c r="D979" s="32">
        <v>0</v>
      </c>
      <c r="E979" s="32">
        <v>0</v>
      </c>
      <c r="F979" s="32">
        <v>0</v>
      </c>
      <c r="G979" s="39">
        <f t="shared" si="529"/>
        <v>221351887.56499931</v>
      </c>
    </row>
    <row r="980" spans="1:8">
      <c r="A980" s="30">
        <v>45356</v>
      </c>
      <c r="B980" s="31">
        <f t="shared" ref="B980" si="539">G979</f>
        <v>221351887.56499931</v>
      </c>
      <c r="C980" s="32">
        <v>-619549.92000000016</v>
      </c>
      <c r="D980" s="32">
        <v>309700.09000000003</v>
      </c>
      <c r="E980" s="32">
        <v>77240200.419999972</v>
      </c>
      <c r="F980" s="32">
        <v>-30267444.420000002</v>
      </c>
      <c r="G980" s="39">
        <f t="shared" si="529"/>
        <v>268014793.7349993</v>
      </c>
      <c r="H980" s="29" t="s">
        <v>3929</v>
      </c>
    </row>
    <row r="981" spans="1:8">
      <c r="A981" s="30">
        <v>45357</v>
      </c>
      <c r="B981" s="31">
        <f t="shared" ref="B981" si="540">G980</f>
        <v>268014793.7349993</v>
      </c>
      <c r="C981" s="32">
        <v>-11371169.630000001</v>
      </c>
      <c r="D981" s="32">
        <v>755642.04999999981</v>
      </c>
      <c r="E981" s="32">
        <v>112764.80999999998</v>
      </c>
      <c r="F981" s="32">
        <v>-975431.6</v>
      </c>
      <c r="G981" s="39">
        <f t="shared" si="529"/>
        <v>256536599.36499932</v>
      </c>
      <c r="H981" s="29" t="s">
        <v>3947</v>
      </c>
    </row>
    <row r="982" spans="1:8">
      <c r="A982" s="30">
        <v>45358</v>
      </c>
      <c r="B982" s="31">
        <f t="shared" ref="B982" si="541">G981</f>
        <v>256536599.36499932</v>
      </c>
      <c r="C982" s="32">
        <v>-2740480.27</v>
      </c>
      <c r="D982" s="32">
        <v>2427159.2400000002</v>
      </c>
      <c r="E982" s="32">
        <v>28538288.210000001</v>
      </c>
      <c r="F982" s="32">
        <v>-16827419.59</v>
      </c>
      <c r="G982" s="39">
        <f t="shared" si="529"/>
        <v>267934146.9549993</v>
      </c>
      <c r="H982" s="29" t="s">
        <v>3950</v>
      </c>
    </row>
    <row r="983" spans="1:8">
      <c r="A983" s="30">
        <v>45359</v>
      </c>
      <c r="B983" s="31">
        <f t="shared" ref="B983" si="542">G982</f>
        <v>267934146.9549993</v>
      </c>
      <c r="C983" s="32">
        <v>-2597971.5099999998</v>
      </c>
      <c r="D983" s="32">
        <v>1600547.5699999998</v>
      </c>
      <c r="E983" s="32">
        <v>33308291.229999997</v>
      </c>
      <c r="F983" s="32">
        <v>-79281118.030000001</v>
      </c>
      <c r="G983" s="39">
        <f t="shared" si="529"/>
        <v>220963896.21499929</v>
      </c>
      <c r="H983" s="29" t="s">
        <v>3965</v>
      </c>
    </row>
    <row r="984" spans="1:8">
      <c r="A984" s="30">
        <v>45360</v>
      </c>
      <c r="B984" s="31">
        <f t="shared" ref="B984:B986" si="543">G983</f>
        <v>220963896.21499929</v>
      </c>
      <c r="C984" s="32">
        <v>-2154531.6599999997</v>
      </c>
      <c r="D984" s="32">
        <v>1476863.6500000001</v>
      </c>
      <c r="E984" s="32">
        <v>0</v>
      </c>
      <c r="F984" s="32">
        <v>0</v>
      </c>
      <c r="G984" s="39">
        <f t="shared" si="529"/>
        <v>220286228.2049993</v>
      </c>
      <c r="H984" s="29" t="s">
        <v>3970</v>
      </c>
    </row>
    <row r="985" spans="1:8">
      <c r="A985" s="30">
        <v>45361</v>
      </c>
      <c r="B985" s="31">
        <f t="shared" si="543"/>
        <v>220286228.2049993</v>
      </c>
      <c r="C985" s="32">
        <v>0</v>
      </c>
      <c r="D985" s="32">
        <v>0</v>
      </c>
      <c r="E985" s="32">
        <v>0</v>
      </c>
      <c r="F985" s="32">
        <v>0</v>
      </c>
      <c r="G985" s="39">
        <f t="shared" si="529"/>
        <v>220286228.2049993</v>
      </c>
    </row>
    <row r="986" spans="1:8">
      <c r="A986" s="30">
        <v>45362</v>
      </c>
      <c r="B986" s="31">
        <f t="shared" si="543"/>
        <v>220286228.2049993</v>
      </c>
      <c r="C986" s="32">
        <v>0</v>
      </c>
      <c r="D986" s="32">
        <v>0</v>
      </c>
      <c r="E986" s="32">
        <v>0</v>
      </c>
      <c r="F986" s="32">
        <v>0</v>
      </c>
      <c r="G986" s="39">
        <f t="shared" si="529"/>
        <v>220286228.2049993</v>
      </c>
    </row>
    <row r="987" spans="1:8">
      <c r="A987" s="30">
        <v>45363</v>
      </c>
      <c r="B987" s="31">
        <f t="shared" ref="B987" si="544">G986</f>
        <v>220286228.2049993</v>
      </c>
      <c r="C987" s="32">
        <v>-766172.96000000008</v>
      </c>
      <c r="D987" s="32">
        <v>6482735.3099999987</v>
      </c>
      <c r="E987" s="32">
        <v>299888.52</v>
      </c>
      <c r="F987" s="32">
        <v>-3255752.4299999997</v>
      </c>
      <c r="G987" s="39">
        <f t="shared" si="529"/>
        <v>223046926.6449993</v>
      </c>
      <c r="H987" s="29" t="s">
        <v>3973</v>
      </c>
    </row>
    <row r="988" spans="1:8">
      <c r="A988" s="30">
        <v>45364</v>
      </c>
      <c r="B988" s="31">
        <f t="shared" ref="B988" si="545">G987</f>
        <v>223046926.6449993</v>
      </c>
      <c r="C988" s="32">
        <v>-4324794.669999999</v>
      </c>
      <c r="D988" s="32">
        <v>2123703.8699999992</v>
      </c>
      <c r="E988" s="32">
        <v>3634061.93</v>
      </c>
      <c r="F988" s="32">
        <v>-968856.62999999989</v>
      </c>
      <c r="G988" s="39">
        <f t="shared" si="529"/>
        <v>223511041.14499933</v>
      </c>
      <c r="H988" s="29" t="s">
        <v>3977</v>
      </c>
    </row>
    <row r="989" spans="1:8">
      <c r="A989" s="30">
        <v>45365</v>
      </c>
      <c r="B989" s="31">
        <f t="shared" ref="B989" si="546">G988</f>
        <v>223511041.14499933</v>
      </c>
      <c r="C989" s="32">
        <v>-3919937.7099999995</v>
      </c>
      <c r="D989" s="32">
        <v>2621266.3299999996</v>
      </c>
      <c r="E989" s="32">
        <v>931697.91</v>
      </c>
      <c r="F989" s="32">
        <v>0</v>
      </c>
      <c r="G989" s="39">
        <f t="shared" si="529"/>
        <v>223144067.67499933</v>
      </c>
      <c r="H989" s="29" t="s">
        <v>3986</v>
      </c>
    </row>
    <row r="990" spans="1:8">
      <c r="A990" s="30">
        <v>45366</v>
      </c>
      <c r="B990" s="31">
        <f t="shared" ref="B990:B994" si="547">G989</f>
        <v>223144067.67499933</v>
      </c>
      <c r="C990" s="32">
        <v>-4032868.59</v>
      </c>
      <c r="D990" s="32">
        <v>2534217.9699999997</v>
      </c>
      <c r="E990" s="32">
        <v>18967.690000000002</v>
      </c>
      <c r="F990" s="32">
        <v>-1188127.2700000003</v>
      </c>
      <c r="G990" s="39">
        <f t="shared" si="529"/>
        <v>220476257.47499931</v>
      </c>
      <c r="H990" s="29" t="s">
        <v>3991</v>
      </c>
    </row>
    <row r="991" spans="1:8">
      <c r="A991" s="30">
        <v>45367</v>
      </c>
      <c r="B991" s="31">
        <f t="shared" si="547"/>
        <v>220476257.47499931</v>
      </c>
      <c r="C991" s="32">
        <v>-3043238.77</v>
      </c>
      <c r="D991" s="32">
        <v>8305834.9600000009</v>
      </c>
      <c r="E991" s="32">
        <v>285816.77999999997</v>
      </c>
      <c r="F991" s="32">
        <v>-2189838.04</v>
      </c>
      <c r="G991" s="39">
        <f t="shared" si="529"/>
        <v>223834832.40499932</v>
      </c>
      <c r="H991" s="29" t="s">
        <v>3992</v>
      </c>
    </row>
    <row r="992" spans="1:8">
      <c r="A992" s="30">
        <v>45368</v>
      </c>
      <c r="B992" s="31">
        <f t="shared" si="547"/>
        <v>223834832.40499932</v>
      </c>
      <c r="C992" s="32">
        <v>0</v>
      </c>
      <c r="D992" s="32">
        <v>0</v>
      </c>
      <c r="E992" s="32">
        <v>0</v>
      </c>
      <c r="F992" s="32">
        <v>0</v>
      </c>
      <c r="G992" s="39">
        <f t="shared" si="529"/>
        <v>223834832.40499932</v>
      </c>
    </row>
    <row r="993" spans="1:13">
      <c r="A993" s="30">
        <v>45369</v>
      </c>
      <c r="B993" s="31">
        <f t="shared" si="547"/>
        <v>223834832.40499932</v>
      </c>
      <c r="C993" s="32">
        <v>0</v>
      </c>
      <c r="D993" s="32">
        <v>0</v>
      </c>
      <c r="E993" s="32">
        <v>0</v>
      </c>
      <c r="F993" s="32">
        <v>0</v>
      </c>
      <c r="G993" s="39">
        <f t="shared" si="529"/>
        <v>223834832.40499932</v>
      </c>
    </row>
    <row r="994" spans="1:13">
      <c r="A994" s="30">
        <v>45370</v>
      </c>
      <c r="B994" s="31">
        <f t="shared" si="547"/>
        <v>223834832.40499932</v>
      </c>
      <c r="C994" s="32">
        <v>-4763661.54</v>
      </c>
      <c r="D994" s="32">
        <v>1294331.93</v>
      </c>
      <c r="E994" s="32">
        <v>262130.93000000002</v>
      </c>
      <c r="F994" s="32">
        <v>-465244.61</v>
      </c>
      <c r="G994" s="39">
        <f t="shared" si="529"/>
        <v>220162389.11499932</v>
      </c>
      <c r="H994" s="29" t="s">
        <v>3998</v>
      </c>
    </row>
    <row r="995" spans="1:13">
      <c r="A995" s="30">
        <v>45371</v>
      </c>
      <c r="B995" s="31">
        <f t="shared" ref="B995" si="548">G994</f>
        <v>220162389.11499932</v>
      </c>
      <c r="C995" s="32">
        <v>-9370712.1599999983</v>
      </c>
      <c r="D995" s="43">
        <v>8238352.620000001</v>
      </c>
      <c r="E995" s="43">
        <v>451095.86999999994</v>
      </c>
      <c r="F995" s="43">
        <v>-271421.5</v>
      </c>
      <c r="G995" s="39">
        <f>SUM(B995:F995)</f>
        <v>219209703.94499934</v>
      </c>
      <c r="H995" s="29" t="s">
        <v>4001</v>
      </c>
    </row>
    <row r="996" spans="1:13">
      <c r="A996" s="30">
        <v>45372</v>
      </c>
      <c r="B996" s="31">
        <f>G995</f>
        <v>219209703.94499934</v>
      </c>
      <c r="C996" s="32">
        <v>-3087445.6300000004</v>
      </c>
      <c r="D996" s="32">
        <v>7768078.6300000008</v>
      </c>
      <c r="E996" s="32">
        <v>40853.469999999972</v>
      </c>
      <c r="F996" s="32">
        <v>-4850580.82</v>
      </c>
      <c r="G996" s="39">
        <f t="shared" si="529"/>
        <v>219080609.59499934</v>
      </c>
      <c r="H996" s="29" t="s">
        <v>4007</v>
      </c>
      <c r="K996" s="419"/>
      <c r="L996" s="420"/>
      <c r="M996" s="32"/>
    </row>
    <row r="997" spans="1:13">
      <c r="A997" s="30">
        <v>45373</v>
      </c>
      <c r="B997" s="31">
        <f>G996</f>
        <v>219080609.59499934</v>
      </c>
      <c r="C997" s="32">
        <v>-70770683.860000014</v>
      </c>
      <c r="D997" s="32">
        <v>4065625.75</v>
      </c>
      <c r="E997" s="32">
        <v>238073.53000000003</v>
      </c>
      <c r="F997" s="32">
        <v>-4185459.46</v>
      </c>
      <c r="G997" s="39">
        <f t="shared" si="529"/>
        <v>148428165.55499932</v>
      </c>
      <c r="H997" s="29" t="s">
        <v>4019</v>
      </c>
      <c r="M997" s="32"/>
    </row>
    <row r="998" spans="1:13">
      <c r="A998" s="30">
        <v>45374</v>
      </c>
      <c r="B998" s="31">
        <f t="shared" ref="B998:B1000" si="549">G997</f>
        <v>148428165.55499932</v>
      </c>
      <c r="C998" s="32">
        <v>-1605892.3299999996</v>
      </c>
      <c r="D998" s="32">
        <v>213371.53999999998</v>
      </c>
      <c r="E998" s="32">
        <v>80.849999999999994</v>
      </c>
      <c r="F998" s="32">
        <v>0</v>
      </c>
      <c r="G998" s="39">
        <f t="shared" si="529"/>
        <v>147035725.61499929</v>
      </c>
      <c r="K998" s="419"/>
    </row>
    <row r="999" spans="1:13">
      <c r="A999" s="30">
        <v>45375</v>
      </c>
      <c r="B999" s="31">
        <f t="shared" si="549"/>
        <v>147035725.61499929</v>
      </c>
      <c r="C999" s="32">
        <v>0</v>
      </c>
      <c r="D999" s="32">
        <v>0</v>
      </c>
      <c r="E999" s="32">
        <v>0</v>
      </c>
      <c r="F999" s="32">
        <v>0</v>
      </c>
      <c r="G999" s="39">
        <f t="shared" si="529"/>
        <v>147035725.61499929</v>
      </c>
      <c r="K999" s="420"/>
    </row>
    <row r="1000" spans="1:13">
      <c r="A1000" s="30">
        <v>45376</v>
      </c>
      <c r="B1000" s="31">
        <f t="shared" si="549"/>
        <v>147035725.61499929</v>
      </c>
      <c r="C1000" s="32">
        <v>0</v>
      </c>
      <c r="D1000" s="32">
        <v>0</v>
      </c>
      <c r="E1000" s="32">
        <v>0</v>
      </c>
      <c r="F1000" s="32">
        <v>0</v>
      </c>
      <c r="G1000" s="39">
        <f t="shared" si="529"/>
        <v>147035725.61499929</v>
      </c>
      <c r="K1000" s="419"/>
      <c r="M1000" s="419"/>
    </row>
    <row r="1001" spans="1:13">
      <c r="A1001" s="30">
        <v>45377</v>
      </c>
      <c r="B1001" s="31">
        <f t="shared" ref="B1001" si="550">G1000</f>
        <v>147035725.61499929</v>
      </c>
      <c r="C1001" s="32">
        <v>-4666154.4399999995</v>
      </c>
      <c r="D1001" s="32">
        <v>1610705.12</v>
      </c>
      <c r="E1001" s="32">
        <v>33153361.370000008</v>
      </c>
      <c r="F1001" s="32">
        <v>-16714658.66</v>
      </c>
      <c r="G1001" s="39">
        <f t="shared" si="529"/>
        <v>160418979.00499931</v>
      </c>
      <c r="H1001" s="29" t="s">
        <v>4027</v>
      </c>
      <c r="K1001" s="420"/>
    </row>
    <row r="1002" spans="1:13">
      <c r="A1002" s="30">
        <v>45378</v>
      </c>
      <c r="B1002" s="31">
        <f t="shared" ref="B1002" si="551">G1001</f>
        <v>160418979.00499931</v>
      </c>
      <c r="C1002" s="32">
        <v>-16719763.309999997</v>
      </c>
      <c r="D1002" s="32">
        <v>14925011.479999999</v>
      </c>
      <c r="E1002" s="32">
        <v>2746237.8900000006</v>
      </c>
      <c r="F1002" s="32">
        <v>-1506915.5</v>
      </c>
      <c r="G1002" s="39">
        <f t="shared" si="529"/>
        <v>159863549.56499928</v>
      </c>
      <c r="H1002" s="29" t="s">
        <v>4039</v>
      </c>
      <c r="L1002" s="420"/>
    </row>
    <row r="1003" spans="1:13">
      <c r="A1003" s="30">
        <v>45379</v>
      </c>
      <c r="B1003" s="31">
        <f t="shared" ref="B1003:B1004" si="552">G1002</f>
        <v>159863549.56499928</v>
      </c>
      <c r="C1003" s="32">
        <v>-11733905.669999992</v>
      </c>
      <c r="D1003" s="32">
        <v>6232862.2899999991</v>
      </c>
      <c r="E1003" s="32">
        <v>20003875.220000003</v>
      </c>
      <c r="F1003" s="32">
        <v>-9476654.4600000009</v>
      </c>
      <c r="G1003" s="39">
        <f t="shared" si="529"/>
        <v>164889726.94499928</v>
      </c>
      <c r="H1003" s="29" t="s">
        <v>4056</v>
      </c>
      <c r="L1003" s="419"/>
    </row>
    <row r="1004" spans="1:13">
      <c r="A1004" s="30">
        <v>45380</v>
      </c>
      <c r="B1004" s="31">
        <f t="shared" si="552"/>
        <v>164889726.94499928</v>
      </c>
      <c r="C1004" s="32">
        <v>-2780035.4600000004</v>
      </c>
      <c r="D1004" s="32">
        <v>16378999.819999998</v>
      </c>
      <c r="E1004" s="32">
        <v>730400.37999999989</v>
      </c>
      <c r="F1004" s="32">
        <v>-66318179.950000003</v>
      </c>
      <c r="G1004" s="39">
        <f t="shared" si="529"/>
        <v>112900911.73499925</v>
      </c>
      <c r="H1004" s="29" t="s">
        <v>4076</v>
      </c>
    </row>
    <row r="1005" spans="1:13">
      <c r="A1005" s="30">
        <v>45381</v>
      </c>
      <c r="B1005" s="31">
        <f t="shared" ref="B1005" si="553">G1004</f>
        <v>112900911.73499925</v>
      </c>
      <c r="C1005" s="32">
        <v>-5430343.6299999999</v>
      </c>
      <c r="D1005" s="32">
        <v>6221701.21</v>
      </c>
      <c r="E1005" s="32">
        <v>59294637.829999998</v>
      </c>
      <c r="F1005" s="32">
        <v>-1504159.03</v>
      </c>
      <c r="G1005" s="39">
        <f t="shared" si="529"/>
        <v>171482748.11499926</v>
      </c>
      <c r="H1005" s="29" t="s">
        <v>4084</v>
      </c>
    </row>
    <row r="1006" spans="1:13">
      <c r="A1006" s="30">
        <v>45382</v>
      </c>
      <c r="B1006" s="31">
        <f t="shared" ref="B1006:B1007" si="554">G1005</f>
        <v>171482748.11499926</v>
      </c>
      <c r="C1006" s="32">
        <v>0</v>
      </c>
      <c r="D1006" s="32">
        <v>0</v>
      </c>
      <c r="E1006" s="32">
        <v>0</v>
      </c>
      <c r="F1006" s="32">
        <v>0</v>
      </c>
      <c r="G1006" s="39">
        <f t="shared" si="529"/>
        <v>171482748.11499926</v>
      </c>
    </row>
    <row r="1007" spans="1:13">
      <c r="A1007" s="30">
        <v>45383</v>
      </c>
      <c r="B1007" s="31">
        <f t="shared" si="554"/>
        <v>171482748.11499926</v>
      </c>
      <c r="C1007" s="32">
        <v>0</v>
      </c>
      <c r="D1007" s="32">
        <v>0</v>
      </c>
      <c r="E1007" s="32">
        <v>0</v>
      </c>
      <c r="F1007" s="32">
        <v>0</v>
      </c>
      <c r="G1007" s="39">
        <f t="shared" si="529"/>
        <v>171482748.11499926</v>
      </c>
    </row>
    <row r="1008" spans="1:13">
      <c r="A1008" s="30">
        <v>45384</v>
      </c>
      <c r="B1008" s="31">
        <f t="shared" ref="B1008" si="555">G1007</f>
        <v>171482748.11499926</v>
      </c>
      <c r="C1008" s="32">
        <v>-4106842.99</v>
      </c>
      <c r="D1008" s="32">
        <v>2694484.31</v>
      </c>
      <c r="E1008" s="32">
        <v>1342902.3600000003</v>
      </c>
      <c r="F1008" s="32">
        <v>-864098.75</v>
      </c>
      <c r="G1008" s="39">
        <f t="shared" si="529"/>
        <v>170549193.04499927</v>
      </c>
      <c r="H1008" s="29" t="s">
        <v>4099</v>
      </c>
    </row>
    <row r="1009" spans="1:8">
      <c r="A1009" s="30">
        <v>45385</v>
      </c>
      <c r="B1009" s="31">
        <f t="shared" ref="B1009" si="556">G1008</f>
        <v>170549193.04499927</v>
      </c>
      <c r="C1009" s="32">
        <v>-4173812.8600000013</v>
      </c>
      <c r="D1009" s="32">
        <v>1837533.64</v>
      </c>
      <c r="E1009" s="32">
        <v>77967100.5</v>
      </c>
      <c r="F1009" s="32">
        <v>-1246397.68</v>
      </c>
      <c r="G1009" s="39">
        <f t="shared" si="529"/>
        <v>244933616.64499924</v>
      </c>
      <c r="H1009" s="29" t="s">
        <v>4106</v>
      </c>
    </row>
    <row r="1010" spans="1:8">
      <c r="A1010" s="30">
        <v>45386</v>
      </c>
      <c r="B1010" s="31">
        <f t="shared" ref="B1010" si="557">G1009</f>
        <v>244933616.64499924</v>
      </c>
      <c r="C1010" s="32">
        <v>-63154573.93999999</v>
      </c>
      <c r="D1010" s="32">
        <v>8869915.9800000004</v>
      </c>
      <c r="E1010" s="32">
        <v>475905.32999999996</v>
      </c>
      <c r="F1010" s="32">
        <v>-38312967.18</v>
      </c>
      <c r="G1010" s="39">
        <f t="shared" si="529"/>
        <v>152811896.83499923</v>
      </c>
      <c r="H1010" s="29" t="s">
        <v>4118</v>
      </c>
    </row>
    <row r="1011" spans="1:8">
      <c r="A1011" s="30">
        <v>45387</v>
      </c>
      <c r="B1011" s="31">
        <f t="shared" ref="B1011" si="558">G1010</f>
        <v>152811896.83499923</v>
      </c>
      <c r="C1011" s="32">
        <v>-9729623.5799999963</v>
      </c>
      <c r="D1011" s="32">
        <v>2531617.0700000003</v>
      </c>
      <c r="E1011" s="32">
        <v>36817247.099999987</v>
      </c>
      <c r="F1011" s="32">
        <v>-3804994.64</v>
      </c>
      <c r="G1011" s="39">
        <f t="shared" si="529"/>
        <v>178626142.78499925</v>
      </c>
      <c r="H1011" s="29" t="s">
        <v>4135</v>
      </c>
    </row>
    <row r="1012" spans="1:8">
      <c r="A1012" s="30">
        <v>45388</v>
      </c>
      <c r="B1012" s="31">
        <f t="shared" ref="B1012:B1014" si="559">G1011</f>
        <v>178626142.78499925</v>
      </c>
      <c r="C1012" s="32">
        <v>-62602.27</v>
      </c>
      <c r="D1012" s="32">
        <v>294595.83</v>
      </c>
      <c r="E1012" s="32">
        <v>0</v>
      </c>
      <c r="F1012" s="32">
        <v>0</v>
      </c>
      <c r="G1012" s="39">
        <f t="shared" si="529"/>
        <v>178858136.34499925</v>
      </c>
    </row>
    <row r="1013" spans="1:8">
      <c r="A1013" s="30">
        <v>45389</v>
      </c>
      <c r="B1013" s="31">
        <f t="shared" si="559"/>
        <v>178858136.34499925</v>
      </c>
      <c r="C1013" s="32">
        <v>0</v>
      </c>
      <c r="D1013" s="32">
        <v>0</v>
      </c>
      <c r="E1013" s="32">
        <v>0</v>
      </c>
      <c r="F1013" s="32">
        <v>0</v>
      </c>
      <c r="G1013" s="39">
        <f t="shared" si="529"/>
        <v>178858136.34499925</v>
      </c>
    </row>
    <row r="1014" spans="1:8">
      <c r="A1014" s="30">
        <v>45390</v>
      </c>
      <c r="B1014" s="31">
        <f t="shared" si="559"/>
        <v>178858136.34499925</v>
      </c>
      <c r="C1014" s="32">
        <v>0</v>
      </c>
      <c r="D1014" s="32">
        <v>0</v>
      </c>
      <c r="E1014" s="32">
        <v>0</v>
      </c>
      <c r="F1014" s="32">
        <v>0</v>
      </c>
      <c r="G1014" s="39">
        <f t="shared" si="529"/>
        <v>178858136.34499925</v>
      </c>
    </row>
    <row r="1015" spans="1:8">
      <c r="A1015" s="30">
        <v>45391</v>
      </c>
      <c r="B1015" s="31">
        <f t="shared" ref="B1015" si="560">G1014</f>
        <v>178858136.34499925</v>
      </c>
      <c r="C1015" s="32">
        <v>-3906691.189999999</v>
      </c>
      <c r="D1015" s="32">
        <v>842850.14</v>
      </c>
      <c r="E1015" s="32">
        <v>250341.22999999998</v>
      </c>
      <c r="F1015" s="32">
        <v>-15777615.34</v>
      </c>
      <c r="G1015" s="39">
        <f t="shared" si="529"/>
        <v>160267021.18499923</v>
      </c>
      <c r="H1015" s="29" t="s">
        <v>4155</v>
      </c>
    </row>
    <row r="1016" spans="1:8">
      <c r="A1016" s="30">
        <v>45392</v>
      </c>
      <c r="B1016" s="31">
        <f t="shared" ref="B1016" si="561">G1015</f>
        <v>160267021.18499923</v>
      </c>
      <c r="C1016" s="32">
        <v>-2177263.9099999997</v>
      </c>
      <c r="D1016" s="32">
        <v>886796.1</v>
      </c>
      <c r="E1016" s="32">
        <v>115403.13</v>
      </c>
      <c r="F1016" s="32">
        <v>-527834.09000000008</v>
      </c>
      <c r="G1016" s="39">
        <f t="shared" si="529"/>
        <v>158564122.41499922</v>
      </c>
    </row>
    <row r="1017" spans="1:8">
      <c r="A1017" s="30">
        <v>45393</v>
      </c>
      <c r="B1017" s="31">
        <f t="shared" ref="B1017:B1018" si="562">G1016</f>
        <v>158564122.41499922</v>
      </c>
      <c r="C1017" s="32">
        <v>-12222040.600000005</v>
      </c>
      <c r="D1017" s="32">
        <v>1201249.3999999997</v>
      </c>
      <c r="E1017" s="32">
        <v>11640</v>
      </c>
      <c r="F1017" s="32">
        <v>-474191.1</v>
      </c>
      <c r="G1017" s="39">
        <f t="shared" si="529"/>
        <v>147080780.11499923</v>
      </c>
      <c r="H1017" s="29" t="s">
        <v>4159</v>
      </c>
    </row>
    <row r="1018" spans="1:8">
      <c r="A1018" s="30">
        <v>45394</v>
      </c>
      <c r="B1018" s="31">
        <f t="shared" si="562"/>
        <v>147080780.11499923</v>
      </c>
      <c r="C1018" s="32">
        <v>-2335811.2700000005</v>
      </c>
      <c r="D1018" s="32">
        <v>1306431.8899999999</v>
      </c>
      <c r="E1018" s="32">
        <v>57409819</v>
      </c>
      <c r="F1018" s="32">
        <v>-100542293.16</v>
      </c>
      <c r="G1018" s="39">
        <f t="shared" si="529"/>
        <v>102918926.57499921</v>
      </c>
      <c r="H1018" s="29" t="s">
        <v>4171</v>
      </c>
    </row>
    <row r="1019" spans="1:8">
      <c r="A1019" s="30">
        <v>45395</v>
      </c>
      <c r="B1019" s="31">
        <f t="shared" ref="B1019:B1021" si="563">G1018</f>
        <v>102918926.57499921</v>
      </c>
      <c r="C1019" s="32">
        <v>-9786574.4399999995</v>
      </c>
      <c r="D1019" s="32">
        <v>948116.48999999987</v>
      </c>
      <c r="E1019" s="32">
        <v>776354.09000000008</v>
      </c>
      <c r="F1019" s="32">
        <v>-864917.71</v>
      </c>
      <c r="G1019" s="39">
        <f t="shared" si="529"/>
        <v>93991905.00499922</v>
      </c>
      <c r="H1019" s="29" t="s">
        <v>4186</v>
      </c>
    </row>
    <row r="1020" spans="1:8">
      <c r="A1020" s="30">
        <v>45396</v>
      </c>
      <c r="B1020" s="31">
        <f t="shared" si="563"/>
        <v>93991905.00499922</v>
      </c>
      <c r="C1020" s="32">
        <v>0</v>
      </c>
      <c r="D1020" s="32">
        <v>0</v>
      </c>
      <c r="E1020" s="32">
        <v>0</v>
      </c>
      <c r="F1020" s="32">
        <v>0</v>
      </c>
      <c r="G1020" s="39">
        <f t="shared" si="529"/>
        <v>93991905.00499922</v>
      </c>
    </row>
    <row r="1021" spans="1:8">
      <c r="A1021" s="30">
        <v>45397</v>
      </c>
      <c r="B1021" s="31">
        <f t="shared" si="563"/>
        <v>93991905.00499922</v>
      </c>
      <c r="C1021" s="32">
        <v>0</v>
      </c>
      <c r="D1021" s="32">
        <v>0</v>
      </c>
      <c r="E1021" s="32">
        <v>0</v>
      </c>
      <c r="F1021" s="32">
        <v>0</v>
      </c>
      <c r="G1021" s="39">
        <f t="shared" si="529"/>
        <v>93991905.00499922</v>
      </c>
    </row>
    <row r="1022" spans="1:8">
      <c r="A1022" s="30">
        <v>45398</v>
      </c>
      <c r="B1022" s="31">
        <f t="shared" ref="B1022" si="564">G1021</f>
        <v>93991905.00499922</v>
      </c>
      <c r="C1022" s="32">
        <v>-3393718.2899999996</v>
      </c>
      <c r="D1022" s="32">
        <v>26021366.279999997</v>
      </c>
      <c r="E1022" s="32">
        <v>493863.74999999994</v>
      </c>
      <c r="F1022" s="32">
        <v>-3632982.7199999997</v>
      </c>
      <c r="G1022" s="39">
        <f t="shared" si="529"/>
        <v>113480434.02499922</v>
      </c>
      <c r="H1022" s="29" t="s">
        <v>4191</v>
      </c>
    </row>
    <row r="1023" spans="1:8">
      <c r="A1023" s="30">
        <v>45399</v>
      </c>
      <c r="B1023" s="31">
        <f t="shared" ref="B1023" si="565">G1022</f>
        <v>113480434.02499922</v>
      </c>
      <c r="C1023" s="32">
        <v>-3301154.28</v>
      </c>
      <c r="D1023" s="32">
        <v>1531836.7799999998</v>
      </c>
      <c r="E1023" s="32">
        <v>17100204.509999998</v>
      </c>
      <c r="F1023" s="32">
        <v>-1803788.47</v>
      </c>
      <c r="G1023" s="39">
        <f t="shared" si="529"/>
        <v>127007532.56499922</v>
      </c>
      <c r="H1023" s="29" t="s">
        <v>4205</v>
      </c>
    </row>
    <row r="1024" spans="1:8">
      <c r="A1024" s="30">
        <v>45400</v>
      </c>
      <c r="B1024" s="31">
        <f t="shared" ref="B1024" si="566">G1023</f>
        <v>127007532.56499922</v>
      </c>
      <c r="C1024" s="32">
        <v>-2318368.8400000003</v>
      </c>
      <c r="D1024" s="32">
        <v>1202269.03</v>
      </c>
      <c r="E1024" s="32">
        <v>5377943.2600000007</v>
      </c>
      <c r="F1024" s="32">
        <v>-513897.24000000005</v>
      </c>
      <c r="G1024" s="39">
        <f t="shared" si="529"/>
        <v>130755478.77499923</v>
      </c>
      <c r="H1024" s="29" t="s">
        <v>4215</v>
      </c>
    </row>
    <row r="1025" spans="1:8">
      <c r="A1025" s="30">
        <v>45401</v>
      </c>
      <c r="B1025" s="31">
        <f t="shared" ref="B1025" si="567">G1024</f>
        <v>130755478.77499923</v>
      </c>
      <c r="C1025" s="32">
        <v>-2305976.3299999996</v>
      </c>
      <c r="D1025" s="32">
        <v>8232076.5700000003</v>
      </c>
      <c r="E1025" s="32">
        <v>26906250.760000002</v>
      </c>
      <c r="F1025" s="32">
        <v>-516716.94999999995</v>
      </c>
      <c r="G1025" s="39">
        <f t="shared" si="529"/>
        <v>163071112.82499924</v>
      </c>
      <c r="H1025" s="29" t="s">
        <v>4219</v>
      </c>
    </row>
    <row r="1026" spans="1:8">
      <c r="A1026" s="30">
        <v>45402</v>
      </c>
      <c r="B1026" s="31">
        <f t="shared" ref="B1026" si="568">G1025</f>
        <v>163071112.82499924</v>
      </c>
      <c r="C1026" s="32">
        <v>-2777534.8299999996</v>
      </c>
      <c r="D1026" s="32">
        <v>527448.82999999984</v>
      </c>
      <c r="E1026" s="32">
        <v>9266.409999999998</v>
      </c>
      <c r="F1026" s="32">
        <v>-8698335.370000001</v>
      </c>
      <c r="G1026" s="39">
        <f t="shared" si="529"/>
        <v>152131957.86499923</v>
      </c>
      <c r="H1026" s="29" t="s">
        <v>4234</v>
      </c>
    </row>
    <row r="1027" spans="1:8">
      <c r="A1027" s="30">
        <v>45403</v>
      </c>
      <c r="B1027" s="31">
        <f t="shared" ref="B1027:B1028" si="569">G1026</f>
        <v>152131957.86499923</v>
      </c>
      <c r="C1027" s="32">
        <v>0</v>
      </c>
      <c r="D1027" s="32">
        <v>0</v>
      </c>
      <c r="E1027" s="32">
        <v>0</v>
      </c>
      <c r="F1027" s="32">
        <v>0</v>
      </c>
      <c r="G1027" s="39">
        <f t="shared" si="529"/>
        <v>152131957.86499923</v>
      </c>
    </row>
    <row r="1028" spans="1:8">
      <c r="A1028" s="30">
        <v>45404</v>
      </c>
      <c r="B1028" s="31">
        <f t="shared" si="569"/>
        <v>152131957.86499923</v>
      </c>
      <c r="C1028" s="32">
        <v>0</v>
      </c>
      <c r="D1028" s="32">
        <v>0</v>
      </c>
      <c r="E1028" s="32">
        <v>0</v>
      </c>
      <c r="F1028" s="32">
        <v>0</v>
      </c>
      <c r="G1028" s="39">
        <f t="shared" si="529"/>
        <v>152131957.86499923</v>
      </c>
    </row>
  </sheetData>
  <sheetProtection algorithmName="SHA-512" hashValue="VTAeWj58wzVnsXsDWBUiA0EvtiIs5WZw4a8v9aEe5AUmmDrm4yUmxfpH/7jwCGR7Th4WnTug831ChNTcOgUD8Q==" saltValue="KPaTpfr+7xW4d04Nv0nBnQ==" spinCount="100000" sheet="1" formatCells="0" formatColumns="0" formatRows="0" insertColumns="0" insertRows="0" insertHyperlinks="0" deleteColumns="0" deleteRows="0" sort="0" autoFilter="0" pivotTables="0"/>
  <sortState xmlns:xlrd2="http://schemas.microsoft.com/office/spreadsheetml/2017/richdata2" ref="A308:K313">
    <sortCondition ref="D308:D313"/>
  </sortState>
  <phoneticPr fontId="100" type="noConversion"/>
  <pageMargins left="0.7" right="0.7" top="0.75" bottom="0.75" header="0.3" footer="0.3"/>
  <pageSetup scale="9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9172-6491-49D5-9D3A-58D5D36B4D78}">
  <sheetPr codeName="Sheet7"/>
  <dimension ref="A1:R3059"/>
  <sheetViews>
    <sheetView zoomScaleNormal="100" workbookViewId="0">
      <pane ySplit="1" topLeftCell="A3033" activePane="bottomLeft" state="frozen"/>
      <selection activeCell="D718" sqref="D718"/>
      <selection pane="bottomLeft" activeCell="J3061" sqref="J3061"/>
    </sheetView>
  </sheetViews>
  <sheetFormatPr defaultColWidth="9.140625" defaultRowHeight="12.75" customHeight="1" outlineLevelRow="2"/>
  <cols>
    <col min="1" max="1" width="6" style="56" customWidth="1"/>
    <col min="2" max="2" width="7.42578125" hidden="1" customWidth="1"/>
    <col min="3" max="3" width="7" hidden="1" customWidth="1"/>
    <col min="4" max="4" width="10.140625" hidden="1" customWidth="1"/>
    <col min="5" max="5" width="12.85546875" hidden="1" customWidth="1"/>
    <col min="6" max="6" width="14.85546875" hidden="1" customWidth="1"/>
    <col min="7" max="8" width="12" hidden="1" customWidth="1"/>
    <col min="9" max="9" width="28.42578125" customWidth="1"/>
    <col min="10" max="10" width="17.28515625" style="131" bestFit="1" customWidth="1"/>
    <col min="11" max="11" width="14" style="23" customWidth="1"/>
    <col min="12" max="12" width="39.7109375" customWidth="1"/>
    <col min="13" max="13" width="15.42578125" hidden="1" customWidth="1"/>
    <col min="14" max="14" width="15.140625" hidden="1" customWidth="1"/>
    <col min="15" max="15" width="13.42578125" hidden="1" customWidth="1"/>
    <col min="16" max="16" width="18.5703125" customWidth="1"/>
    <col min="17" max="17" width="3.5703125" bestFit="1" customWidth="1"/>
    <col min="18" max="18" width="18.5703125" bestFit="1" customWidth="1"/>
  </cols>
  <sheetData>
    <row r="1" spans="1:15" ht="27" thickTop="1" thickBot="1">
      <c r="A1" s="41" t="s">
        <v>554</v>
      </c>
      <c r="B1" s="33" t="s">
        <v>18</v>
      </c>
      <c r="C1" s="34" t="s">
        <v>19</v>
      </c>
      <c r="D1" s="34" t="s">
        <v>20</v>
      </c>
      <c r="E1" s="34" t="s">
        <v>21</v>
      </c>
      <c r="F1" s="34" t="s">
        <v>22</v>
      </c>
      <c r="G1" s="34" t="s">
        <v>23</v>
      </c>
      <c r="H1" s="34" t="s">
        <v>24</v>
      </c>
      <c r="I1" s="44" t="s">
        <v>25</v>
      </c>
      <c r="J1" s="130" t="s">
        <v>26</v>
      </c>
      <c r="K1" s="52" t="s">
        <v>27</v>
      </c>
      <c r="L1" s="35" t="s">
        <v>28</v>
      </c>
      <c r="M1" s="36" t="s">
        <v>29</v>
      </c>
      <c r="N1" s="35" t="s">
        <v>405</v>
      </c>
      <c r="O1" s="35" t="s">
        <v>406</v>
      </c>
    </row>
    <row r="2" spans="1:15" ht="12.75" customHeight="1" thickTop="1">
      <c r="A2" s="55" t="s">
        <v>637</v>
      </c>
      <c r="I2" s="47"/>
    </row>
    <row r="3" spans="1:15" ht="25.5" hidden="1" outlineLevel="1">
      <c r="B3" s="38">
        <v>2022</v>
      </c>
      <c r="C3" s="38">
        <v>12</v>
      </c>
      <c r="D3" s="45" t="s">
        <v>5</v>
      </c>
      <c r="E3" s="45" t="s">
        <v>6</v>
      </c>
      <c r="F3" s="45" t="s">
        <v>638</v>
      </c>
      <c r="G3" s="46">
        <v>44739.291666666664</v>
      </c>
      <c r="H3" s="45" t="s">
        <v>12</v>
      </c>
      <c r="I3" s="47" t="str">
        <f>VLOOKUP(H3,'Source Codes'!$A$6:$B$89,2,FALSE)</f>
        <v>AR Direct Cash Journal</v>
      </c>
      <c r="J3" s="134">
        <v>3000875.5</v>
      </c>
      <c r="K3" s="46">
        <v>44740.291666666664</v>
      </c>
      <c r="L3" s="48" t="s">
        <v>653</v>
      </c>
      <c r="M3" s="49">
        <v>44741.047442129631</v>
      </c>
      <c r="N3" s="47" t="s">
        <v>407</v>
      </c>
      <c r="O3" s="47" t="s">
        <v>422</v>
      </c>
    </row>
    <row r="4" spans="1:15" ht="89.25" hidden="1" outlineLevel="1">
      <c r="B4" s="38">
        <v>2022</v>
      </c>
      <c r="C4" s="38">
        <v>12</v>
      </c>
      <c r="D4" s="45" t="s">
        <v>5</v>
      </c>
      <c r="E4" s="45" t="s">
        <v>6</v>
      </c>
      <c r="F4" s="45" t="s">
        <v>639</v>
      </c>
      <c r="G4" s="46">
        <v>44736.291666666664</v>
      </c>
      <c r="H4" s="45" t="s">
        <v>11</v>
      </c>
      <c r="I4" s="47" t="str">
        <f>VLOOKUP(H4,'Source Codes'!$A$6:$B$89,2,FALSE)</f>
        <v>AR Payments</v>
      </c>
      <c r="J4" s="134">
        <v>5069371.3899999997</v>
      </c>
      <c r="K4" s="46">
        <v>44740.291666666664</v>
      </c>
      <c r="L4" s="48" t="s">
        <v>4103</v>
      </c>
      <c r="M4" s="49">
        <v>44741.047442129631</v>
      </c>
      <c r="N4" s="47" t="s">
        <v>407</v>
      </c>
      <c r="O4" s="47" t="s">
        <v>408</v>
      </c>
    </row>
    <row r="5" spans="1:15" ht="23.25" hidden="1" customHeight="1" outlineLevel="1">
      <c r="B5" s="38">
        <v>2022</v>
      </c>
      <c r="C5" s="38">
        <v>12</v>
      </c>
      <c r="D5" s="45" t="s">
        <v>5</v>
      </c>
      <c r="E5" s="45" t="s">
        <v>6</v>
      </c>
      <c r="F5" s="45" t="s">
        <v>640</v>
      </c>
      <c r="G5" s="46">
        <v>44713.291666666664</v>
      </c>
      <c r="H5" s="45" t="s">
        <v>9</v>
      </c>
      <c r="I5" s="47" t="str">
        <f>VLOOKUP(H5,'Source Codes'!$A$6:$B$89,2,FALSE)</f>
        <v>On Line Journal Entries</v>
      </c>
      <c r="J5" s="134">
        <v>-4613791.0599999996</v>
      </c>
      <c r="K5" s="46">
        <v>44740.291666666664</v>
      </c>
      <c r="L5" s="48" t="s">
        <v>654</v>
      </c>
      <c r="M5" s="49">
        <v>44741.1640162037</v>
      </c>
      <c r="N5" s="47" t="s">
        <v>407</v>
      </c>
      <c r="O5" s="47" t="s">
        <v>425</v>
      </c>
    </row>
    <row r="6" spans="1:15" ht="40.5" hidden="1" customHeight="1" outlineLevel="1">
      <c r="B6" s="38">
        <v>2022</v>
      </c>
      <c r="C6" s="38">
        <v>12</v>
      </c>
      <c r="D6" s="45" t="s">
        <v>5</v>
      </c>
      <c r="E6" s="45" t="s">
        <v>6</v>
      </c>
      <c r="F6" s="45" t="s">
        <v>641</v>
      </c>
      <c r="G6" s="46">
        <v>44726.291666666664</v>
      </c>
      <c r="H6" s="45" t="s">
        <v>9</v>
      </c>
      <c r="I6" s="47" t="str">
        <f>VLOOKUP(H6,'Source Codes'!$A$6:$B$89,2,FALSE)</f>
        <v>On Line Journal Entries</v>
      </c>
      <c r="J6" s="134">
        <v>1005535</v>
      </c>
      <c r="K6" s="46">
        <v>44740.291666666664</v>
      </c>
      <c r="L6" s="48" t="s">
        <v>349</v>
      </c>
      <c r="M6" s="49">
        <v>44741.1640162037</v>
      </c>
      <c r="N6" s="47" t="s">
        <v>407</v>
      </c>
      <c r="O6" s="47" t="s">
        <v>453</v>
      </c>
    </row>
    <row r="7" spans="1:15" hidden="1" outlineLevel="1">
      <c r="B7" s="38">
        <v>2022</v>
      </c>
      <c r="C7" s="38">
        <v>12</v>
      </c>
      <c r="D7" s="45" t="s">
        <v>5</v>
      </c>
      <c r="E7" s="45" t="s">
        <v>6</v>
      </c>
      <c r="F7" s="45" t="s">
        <v>642</v>
      </c>
      <c r="G7" s="46">
        <v>44739.291666666664</v>
      </c>
      <c r="H7" s="45" t="s">
        <v>340</v>
      </c>
      <c r="I7" s="47" t="str">
        <f>VLOOKUP(H7,'Source Codes'!$A$6:$B$89,2,FALSE)</f>
        <v>Facilities Mngmnt Intfc Jrnls</v>
      </c>
      <c r="J7" s="134">
        <v>1232549.6000000001</v>
      </c>
      <c r="K7" s="46">
        <v>44740.291666666664</v>
      </c>
      <c r="L7" s="48" t="s">
        <v>655</v>
      </c>
      <c r="M7" s="49">
        <v>44741.164085648146</v>
      </c>
      <c r="N7" s="47" t="s">
        <v>516</v>
      </c>
      <c r="O7" s="47" t="s">
        <v>418</v>
      </c>
    </row>
    <row r="8" spans="1:15" ht="38.25" hidden="1" outlineLevel="1">
      <c r="B8" s="38">
        <v>2022</v>
      </c>
      <c r="C8" s="38">
        <v>12</v>
      </c>
      <c r="D8" s="45" t="s">
        <v>5</v>
      </c>
      <c r="E8" s="45" t="s">
        <v>6</v>
      </c>
      <c r="F8" s="45" t="s">
        <v>643</v>
      </c>
      <c r="G8" s="46">
        <v>44727.291666666664</v>
      </c>
      <c r="H8" s="45" t="s">
        <v>9</v>
      </c>
      <c r="I8" s="47" t="str">
        <f>VLOOKUP(H8,'Source Codes'!$A$6:$B$89,2,FALSE)</f>
        <v>On Line Journal Entries</v>
      </c>
      <c r="J8" s="134">
        <v>1718444</v>
      </c>
      <c r="K8" s="46">
        <v>44740.291666666664</v>
      </c>
      <c r="L8" s="48" t="s">
        <v>349</v>
      </c>
      <c r="M8" s="49">
        <v>44741.1640162037</v>
      </c>
      <c r="N8" s="47" t="s">
        <v>407</v>
      </c>
      <c r="O8" s="47" t="s">
        <v>453</v>
      </c>
    </row>
    <row r="9" spans="1:15" ht="89.25" hidden="1" outlineLevel="1">
      <c r="B9" s="38">
        <v>2022</v>
      </c>
      <c r="C9" s="38">
        <v>12</v>
      </c>
      <c r="D9" s="45" t="s">
        <v>5</v>
      </c>
      <c r="E9" s="45" t="s">
        <v>6</v>
      </c>
      <c r="F9" s="45" t="s">
        <v>644</v>
      </c>
      <c r="G9" s="46">
        <v>44729.291666666664</v>
      </c>
      <c r="H9" s="45" t="s">
        <v>9</v>
      </c>
      <c r="I9" s="47" t="str">
        <f>VLOOKUP(H9,'Source Codes'!$A$6:$B$89,2,FALSE)</f>
        <v>On Line Journal Entries</v>
      </c>
      <c r="J9" s="134">
        <v>1821597</v>
      </c>
      <c r="K9" s="46">
        <v>44740.291666666664</v>
      </c>
      <c r="L9" s="48" t="s">
        <v>342</v>
      </c>
      <c r="M9" s="49">
        <v>44741.1640162037</v>
      </c>
      <c r="N9" s="47" t="s">
        <v>407</v>
      </c>
      <c r="O9" s="47" t="s">
        <v>415</v>
      </c>
    </row>
    <row r="10" spans="1:15" ht="38.25" hidden="1" outlineLevel="1">
      <c r="B10" s="38">
        <v>2022</v>
      </c>
      <c r="C10" s="38">
        <v>12</v>
      </c>
      <c r="D10" s="45" t="s">
        <v>5</v>
      </c>
      <c r="E10" s="45" t="s">
        <v>6</v>
      </c>
      <c r="F10" s="45" t="s">
        <v>645</v>
      </c>
      <c r="G10" s="46">
        <v>44726.291666666664</v>
      </c>
      <c r="H10" s="45" t="s">
        <v>9</v>
      </c>
      <c r="I10" s="47" t="str">
        <f>VLOOKUP(H10,'Source Codes'!$A$6:$B$89,2,FALSE)</f>
        <v>On Line Journal Entries</v>
      </c>
      <c r="J10" s="134">
        <v>2424748</v>
      </c>
      <c r="K10" s="46">
        <v>44740.291666666664</v>
      </c>
      <c r="L10" s="48" t="s">
        <v>337</v>
      </c>
      <c r="M10" s="49">
        <v>44741.1640162037</v>
      </c>
      <c r="N10" s="47" t="s">
        <v>407</v>
      </c>
      <c r="O10" s="47" t="s">
        <v>453</v>
      </c>
    </row>
    <row r="11" spans="1:15" ht="89.25" hidden="1" outlineLevel="1">
      <c r="B11" s="38">
        <v>2022</v>
      </c>
      <c r="C11" s="38">
        <v>12</v>
      </c>
      <c r="D11" s="45" t="s">
        <v>5</v>
      </c>
      <c r="E11" s="45" t="s">
        <v>6</v>
      </c>
      <c r="F11" s="45" t="s">
        <v>646</v>
      </c>
      <c r="G11" s="46">
        <v>44732.291666666664</v>
      </c>
      <c r="H11" s="45" t="s">
        <v>9</v>
      </c>
      <c r="I11" s="47" t="str">
        <f>VLOOKUP(H11,'Source Codes'!$A$6:$B$89,2,FALSE)</f>
        <v>On Line Journal Entries</v>
      </c>
      <c r="J11" s="134">
        <v>4099874</v>
      </c>
      <c r="K11" s="46">
        <v>44740.291666666664</v>
      </c>
      <c r="L11" s="48" t="s">
        <v>342</v>
      </c>
      <c r="M11" s="49">
        <v>44741.1640162037</v>
      </c>
      <c r="N11" s="47" t="s">
        <v>407</v>
      </c>
      <c r="O11" s="47" t="s">
        <v>415</v>
      </c>
    </row>
    <row r="12" spans="1:15" ht="63.75" hidden="1" outlineLevel="1">
      <c r="B12" s="38">
        <v>2022</v>
      </c>
      <c r="C12" s="38">
        <v>12</v>
      </c>
      <c r="D12" s="45" t="s">
        <v>5</v>
      </c>
      <c r="E12" s="45" t="s">
        <v>6</v>
      </c>
      <c r="F12" s="45" t="s">
        <v>647</v>
      </c>
      <c r="G12" s="46">
        <v>44732.291666666664</v>
      </c>
      <c r="H12" s="45" t="s">
        <v>9</v>
      </c>
      <c r="I12" s="47" t="str">
        <f>VLOOKUP(H12,'Source Codes'!$A$6:$B$89,2,FALSE)</f>
        <v>On Line Journal Entries</v>
      </c>
      <c r="J12" s="134">
        <v>4299515</v>
      </c>
      <c r="K12" s="46">
        <v>44740.291666666664</v>
      </c>
      <c r="L12" s="48" t="s">
        <v>648</v>
      </c>
      <c r="M12" s="49">
        <v>44741.1640162037</v>
      </c>
      <c r="N12" s="47" t="s">
        <v>407</v>
      </c>
      <c r="O12" s="47" t="s">
        <v>415</v>
      </c>
    </row>
    <row r="13" spans="1:15" ht="38.25" hidden="1" outlineLevel="1">
      <c r="B13" s="38">
        <v>2022</v>
      </c>
      <c r="C13" s="38">
        <v>12</v>
      </c>
      <c r="D13" s="45" t="s">
        <v>5</v>
      </c>
      <c r="E13" s="45" t="s">
        <v>6</v>
      </c>
      <c r="F13" s="45" t="s">
        <v>649</v>
      </c>
      <c r="G13" s="46">
        <v>44727.291666666664</v>
      </c>
      <c r="H13" s="45" t="s">
        <v>9</v>
      </c>
      <c r="I13" s="47" t="str">
        <f>VLOOKUP(H13,'Source Codes'!$A$6:$B$89,2,FALSE)</f>
        <v>On Line Journal Entries</v>
      </c>
      <c r="J13" s="134">
        <v>4559531</v>
      </c>
      <c r="K13" s="46">
        <v>44740.291666666664</v>
      </c>
      <c r="L13" s="48" t="s">
        <v>349</v>
      </c>
      <c r="M13" s="49">
        <v>44741.1640162037</v>
      </c>
      <c r="N13" s="47" t="s">
        <v>407</v>
      </c>
      <c r="O13" s="47" t="s">
        <v>453</v>
      </c>
    </row>
    <row r="14" spans="1:15" ht="51" hidden="1" outlineLevel="1">
      <c r="B14" s="38">
        <v>2022</v>
      </c>
      <c r="C14" s="38">
        <v>12</v>
      </c>
      <c r="D14" s="45" t="s">
        <v>5</v>
      </c>
      <c r="E14" s="45" t="s">
        <v>6</v>
      </c>
      <c r="F14" s="45" t="s">
        <v>650</v>
      </c>
      <c r="G14" s="46">
        <v>44725.291666666664</v>
      </c>
      <c r="H14" s="45" t="s">
        <v>9</v>
      </c>
      <c r="I14" s="47" t="str">
        <f>VLOOKUP(H14,'Source Codes'!$A$6:$B$89,2,FALSE)</f>
        <v>On Line Journal Entries</v>
      </c>
      <c r="J14" s="134">
        <v>4745509</v>
      </c>
      <c r="K14" s="46">
        <v>44740.291666666664</v>
      </c>
      <c r="L14" s="48" t="s">
        <v>363</v>
      </c>
      <c r="M14" s="49">
        <v>44741.1640162037</v>
      </c>
      <c r="N14" s="47" t="s">
        <v>412</v>
      </c>
      <c r="O14" s="47" t="s">
        <v>453</v>
      </c>
    </row>
    <row r="15" spans="1:15" ht="89.25" hidden="1" outlineLevel="1">
      <c r="B15" s="38">
        <v>2022</v>
      </c>
      <c r="C15" s="38">
        <v>12</v>
      </c>
      <c r="D15" s="45" t="s">
        <v>5</v>
      </c>
      <c r="E15" s="45" t="s">
        <v>6</v>
      </c>
      <c r="F15" s="45" t="s">
        <v>651</v>
      </c>
      <c r="G15" s="46">
        <v>44732.291666666664</v>
      </c>
      <c r="H15" s="45" t="s">
        <v>9</v>
      </c>
      <c r="I15" s="47" t="str">
        <f>VLOOKUP(H15,'Source Codes'!$A$6:$B$89,2,FALSE)</f>
        <v>On Line Journal Entries</v>
      </c>
      <c r="J15" s="134">
        <v>6110457.1600000001</v>
      </c>
      <c r="K15" s="46">
        <v>44740.291666666664</v>
      </c>
      <c r="L15" s="48" t="s">
        <v>342</v>
      </c>
      <c r="M15" s="49">
        <v>44741.1640162037</v>
      </c>
      <c r="N15" s="47" t="s">
        <v>407</v>
      </c>
      <c r="O15" s="47" t="s">
        <v>415</v>
      </c>
    </row>
    <row r="16" spans="1:15" ht="89.25" hidden="1" outlineLevel="1">
      <c r="B16" s="38">
        <v>2022</v>
      </c>
      <c r="C16" s="38">
        <v>12</v>
      </c>
      <c r="D16" s="45" t="s">
        <v>5</v>
      </c>
      <c r="E16" s="45" t="s">
        <v>6</v>
      </c>
      <c r="F16" s="45" t="s">
        <v>652</v>
      </c>
      <c r="G16" s="46">
        <v>44732.291666666664</v>
      </c>
      <c r="H16" s="45" t="s">
        <v>9</v>
      </c>
      <c r="I16" s="47" t="str">
        <f>VLOOKUP(H16,'Source Codes'!$A$6:$B$89,2,FALSE)</f>
        <v>On Line Journal Entries</v>
      </c>
      <c r="J16" s="135">
        <v>10401872</v>
      </c>
      <c r="K16" s="46">
        <v>44740.291666666664</v>
      </c>
      <c r="L16" s="48" t="s">
        <v>342</v>
      </c>
      <c r="M16" s="49">
        <v>44741.1640162037</v>
      </c>
      <c r="N16" s="47" t="s">
        <v>407</v>
      </c>
      <c r="O16" s="47" t="s">
        <v>415</v>
      </c>
    </row>
    <row r="17" spans="1:15" ht="12.75" customHeight="1" collapsed="1">
      <c r="I17" s="47"/>
      <c r="J17" s="133">
        <f>SUM(J3:J16)</f>
        <v>45876087.590000004</v>
      </c>
    </row>
    <row r="18" spans="1:15" ht="12.75" customHeight="1">
      <c r="I18" s="47"/>
    </row>
    <row r="19" spans="1:15" ht="12.75" customHeight="1">
      <c r="A19" s="55" t="s">
        <v>656</v>
      </c>
      <c r="I19" s="47"/>
    </row>
    <row r="20" spans="1:15" ht="38.25" hidden="1" outlineLevel="1">
      <c r="B20" s="38">
        <v>2022</v>
      </c>
      <c r="C20" s="38">
        <v>12</v>
      </c>
      <c r="D20" s="45" t="s">
        <v>5</v>
      </c>
      <c r="E20" s="45" t="s">
        <v>6</v>
      </c>
      <c r="F20" s="45" t="s">
        <v>657</v>
      </c>
      <c r="G20" s="46">
        <v>44736.291666666664</v>
      </c>
      <c r="H20" s="45" t="s">
        <v>12</v>
      </c>
      <c r="I20" s="47" t="str">
        <f>VLOOKUP(H20,'Source Codes'!$A$6:$B$89,2,FALSE)</f>
        <v>AR Direct Cash Journal</v>
      </c>
      <c r="J20" s="134">
        <v>7443047</v>
      </c>
      <c r="K20" s="46">
        <v>44741.291666666664</v>
      </c>
      <c r="L20" s="48" t="s">
        <v>661</v>
      </c>
      <c r="M20" s="49">
        <v>44742.046666666669</v>
      </c>
      <c r="N20" s="47" t="s">
        <v>407</v>
      </c>
      <c r="O20" s="47" t="s">
        <v>419</v>
      </c>
    </row>
    <row r="21" spans="1:15" ht="25.5" hidden="1" outlineLevel="1">
      <c r="B21" s="38">
        <v>2022</v>
      </c>
      <c r="C21" s="38">
        <v>12</v>
      </c>
      <c r="D21" s="45" t="s">
        <v>5</v>
      </c>
      <c r="E21" s="45" t="s">
        <v>6</v>
      </c>
      <c r="F21" s="45" t="s">
        <v>658</v>
      </c>
      <c r="G21" s="46">
        <v>44741.291666666664</v>
      </c>
      <c r="H21" s="45" t="s">
        <v>12</v>
      </c>
      <c r="I21" s="47" t="str">
        <f>VLOOKUP(H21,'Source Codes'!$A$6:$B$89,2,FALSE)</f>
        <v>AR Direct Cash Journal</v>
      </c>
      <c r="J21" s="134">
        <v>2395213.4900000002</v>
      </c>
      <c r="K21" s="46">
        <v>44741.291666666664</v>
      </c>
      <c r="L21" s="48" t="s">
        <v>362</v>
      </c>
      <c r="M21" s="49">
        <v>44742.046666666669</v>
      </c>
      <c r="N21" s="47" t="s">
        <v>407</v>
      </c>
      <c r="O21" s="47" t="s">
        <v>419</v>
      </c>
    </row>
    <row r="22" spans="1:15" hidden="1" outlineLevel="1">
      <c r="B22" s="38">
        <v>2022</v>
      </c>
      <c r="C22" s="38">
        <v>12</v>
      </c>
      <c r="D22" s="45" t="s">
        <v>5</v>
      </c>
      <c r="E22" s="45" t="s">
        <v>6</v>
      </c>
      <c r="F22" s="45" t="s">
        <v>659</v>
      </c>
      <c r="G22" s="46">
        <v>44741.291666666664</v>
      </c>
      <c r="H22" s="45" t="s">
        <v>110</v>
      </c>
      <c r="I22" s="47" t="str">
        <f>VLOOKUP(H22,'Source Codes'!$A$6:$B$89,2,FALSE)</f>
        <v>Treasurers Interest Apportion</v>
      </c>
      <c r="J22" s="134">
        <v>1365516.54</v>
      </c>
      <c r="K22" s="46">
        <v>44741.291666666664</v>
      </c>
      <c r="L22" s="48" t="s">
        <v>662</v>
      </c>
      <c r="M22" s="49">
        <v>44741.799803240741</v>
      </c>
      <c r="N22" s="47" t="s">
        <v>423</v>
      </c>
      <c r="O22" s="47" t="s">
        <v>422</v>
      </c>
    </row>
    <row r="23" spans="1:15" ht="25.5" hidden="1" outlineLevel="1">
      <c r="B23" s="38">
        <v>2022</v>
      </c>
      <c r="C23" s="38">
        <v>12</v>
      </c>
      <c r="D23" s="45" t="s">
        <v>5</v>
      </c>
      <c r="E23" s="45" t="s">
        <v>6</v>
      </c>
      <c r="F23" s="45" t="s">
        <v>660</v>
      </c>
      <c r="G23" s="46">
        <v>44742.291666666664</v>
      </c>
      <c r="H23" s="45" t="s">
        <v>9</v>
      </c>
      <c r="I23" s="47" t="str">
        <f>VLOOKUP(H23,'Source Codes'!$A$6:$B$89,2,FALSE)</f>
        <v>On Line Journal Entries</v>
      </c>
      <c r="J23" s="134">
        <v>1710201</v>
      </c>
      <c r="K23" s="46">
        <v>44741.291666666664</v>
      </c>
      <c r="L23" s="48" t="s">
        <v>663</v>
      </c>
      <c r="M23" s="49">
        <v>44742.164421296293</v>
      </c>
      <c r="N23" s="47" t="s">
        <v>423</v>
      </c>
      <c r="O23" s="47" t="s">
        <v>448</v>
      </c>
    </row>
    <row r="24" spans="1:15" ht="12.75" customHeight="1" collapsed="1">
      <c r="I24" s="47"/>
      <c r="J24" s="133">
        <f>SUM(J20:J23)</f>
        <v>12913978.030000001</v>
      </c>
      <c r="K24"/>
      <c r="M24" s="23"/>
    </row>
    <row r="25" spans="1:15" ht="12.75" customHeight="1">
      <c r="I25" s="47"/>
      <c r="K25"/>
      <c r="M25" s="23"/>
    </row>
    <row r="26" spans="1:15" ht="12.75" customHeight="1">
      <c r="A26" s="55" t="s">
        <v>664</v>
      </c>
      <c r="I26" s="47"/>
    </row>
    <row r="27" spans="1:15" ht="33" hidden="1" customHeight="1" outlineLevel="1">
      <c r="B27" s="38">
        <v>2022</v>
      </c>
      <c r="C27" s="38">
        <v>12</v>
      </c>
      <c r="D27" s="45" t="s">
        <v>5</v>
      </c>
      <c r="E27" s="45" t="s">
        <v>6</v>
      </c>
      <c r="F27" s="45" t="s">
        <v>665</v>
      </c>
      <c r="G27" s="46">
        <v>44742.291666666664</v>
      </c>
      <c r="H27" s="45" t="s">
        <v>12</v>
      </c>
      <c r="I27" s="47" t="str">
        <f>VLOOKUP(H27,'Source Codes'!$A$6:$B$89,2,FALSE)</f>
        <v>AR Direct Cash Journal</v>
      </c>
      <c r="J27" s="134">
        <v>1126206.33</v>
      </c>
      <c r="K27" s="46">
        <v>44742.291666666664</v>
      </c>
      <c r="L27" s="48" t="s">
        <v>450</v>
      </c>
      <c r="M27" s="49">
        <v>44743.10465277778</v>
      </c>
      <c r="N27" s="47" t="s">
        <v>516</v>
      </c>
      <c r="O27" s="47" t="s">
        <v>409</v>
      </c>
    </row>
    <row r="28" spans="1:15" ht="33" hidden="1" customHeight="1" outlineLevel="1">
      <c r="B28" s="38">
        <v>2022</v>
      </c>
      <c r="C28" s="38">
        <v>12</v>
      </c>
      <c r="D28" s="45" t="s">
        <v>5</v>
      </c>
      <c r="E28" s="45" t="s">
        <v>6</v>
      </c>
      <c r="F28" s="45" t="s">
        <v>666</v>
      </c>
      <c r="G28" s="46">
        <v>44739.291666666664</v>
      </c>
      <c r="H28" s="45" t="s">
        <v>12</v>
      </c>
      <c r="I28" s="47" t="str">
        <f>VLOOKUP(H28,'Source Codes'!$A$6:$B$89,2,FALSE)</f>
        <v>AR Direct Cash Journal</v>
      </c>
      <c r="J28" s="134">
        <v>4660751.16</v>
      </c>
      <c r="K28" s="46">
        <v>44742.291666666664</v>
      </c>
      <c r="L28" s="48" t="s">
        <v>465</v>
      </c>
      <c r="M28" s="49">
        <v>44743.10465277778</v>
      </c>
      <c r="N28" s="47" t="s">
        <v>668</v>
      </c>
      <c r="O28" s="47" t="s">
        <v>413</v>
      </c>
    </row>
    <row r="29" spans="1:15" ht="33" hidden="1" customHeight="1" outlineLevel="1">
      <c r="B29" s="38">
        <v>2022</v>
      </c>
      <c r="C29" s="38">
        <v>12</v>
      </c>
      <c r="D29" s="45" t="s">
        <v>5</v>
      </c>
      <c r="E29" s="45" t="s">
        <v>6</v>
      </c>
      <c r="F29" s="45" t="s">
        <v>667</v>
      </c>
      <c r="G29" s="46">
        <v>44742.291666666664</v>
      </c>
      <c r="H29" s="45" t="s">
        <v>12</v>
      </c>
      <c r="I29" s="47" t="str">
        <f>VLOOKUP(H29,'Source Codes'!$A$6:$B$89,2,FALSE)</f>
        <v>AR Direct Cash Journal</v>
      </c>
      <c r="J29" s="134">
        <v>4047318.65</v>
      </c>
      <c r="K29" s="46">
        <v>44742.291666666664</v>
      </c>
      <c r="L29" s="48" t="s">
        <v>669</v>
      </c>
      <c r="M29" s="49">
        <v>44743.10465277778</v>
      </c>
      <c r="N29" s="47" t="s">
        <v>407</v>
      </c>
      <c r="O29" s="47" t="s">
        <v>419</v>
      </c>
    </row>
    <row r="30" spans="1:15" ht="12.75" customHeight="1" collapsed="1">
      <c r="I30" s="47"/>
      <c r="J30" s="133">
        <f>SUM(J27:J29)</f>
        <v>9834276.1400000006</v>
      </c>
    </row>
    <row r="31" spans="1:15" ht="12.75" customHeight="1">
      <c r="I31" s="47"/>
    </row>
    <row r="32" spans="1:15" ht="12.75" customHeight="1">
      <c r="A32" s="55" t="s">
        <v>670</v>
      </c>
      <c r="I32" s="47"/>
    </row>
    <row r="33" spans="1:15" ht="30.75" hidden="1" customHeight="1" outlineLevel="1">
      <c r="B33" s="38">
        <v>2023</v>
      </c>
      <c r="C33" s="38">
        <v>1</v>
      </c>
      <c r="D33" s="45" t="s">
        <v>5</v>
      </c>
      <c r="E33" s="45" t="s">
        <v>6</v>
      </c>
      <c r="F33" s="45" t="s">
        <v>671</v>
      </c>
      <c r="G33" s="46">
        <v>44747.291666666664</v>
      </c>
      <c r="H33" s="45" t="s">
        <v>14</v>
      </c>
      <c r="I33" s="47" t="str">
        <f>VLOOKUP(H33,'Source Codes'!$A$6:$B$89,2,FALSE)</f>
        <v>AP Warrant Issuance</v>
      </c>
      <c r="J33" s="134">
        <v>-1606119.35</v>
      </c>
      <c r="K33" s="46">
        <v>44747.291666666664</v>
      </c>
      <c r="L33" s="48" t="s">
        <v>676</v>
      </c>
      <c r="M33" s="49">
        <v>44748.09138888889</v>
      </c>
      <c r="N33" s="47" t="s">
        <v>407</v>
      </c>
      <c r="O33" s="47" t="s">
        <v>413</v>
      </c>
    </row>
    <row r="34" spans="1:15" ht="33" hidden="1" customHeight="1" outlineLevel="1">
      <c r="B34" s="38">
        <v>2022</v>
      </c>
      <c r="C34" s="38">
        <v>12</v>
      </c>
      <c r="D34" s="45" t="s">
        <v>5</v>
      </c>
      <c r="E34" s="45" t="s">
        <v>6</v>
      </c>
      <c r="F34" s="45" t="s">
        <v>672</v>
      </c>
      <c r="G34" s="46">
        <v>44742.291666666664</v>
      </c>
      <c r="H34" s="45" t="s">
        <v>12</v>
      </c>
      <c r="I34" s="47" t="str">
        <f>VLOOKUP(H34,'Source Codes'!$A$6:$B$89,2,FALSE)</f>
        <v>AR Direct Cash Journal</v>
      </c>
      <c r="J34" s="134">
        <v>3578378.13</v>
      </c>
      <c r="K34" s="46">
        <v>44747.291666666664</v>
      </c>
      <c r="L34" s="48" t="s">
        <v>352</v>
      </c>
      <c r="M34" s="49">
        <v>44748.044965277775</v>
      </c>
      <c r="N34" s="47" t="s">
        <v>407</v>
      </c>
      <c r="O34" s="47" t="s">
        <v>422</v>
      </c>
    </row>
    <row r="35" spans="1:15" ht="33" hidden="1" customHeight="1" outlineLevel="1">
      <c r="B35" s="38">
        <v>2022</v>
      </c>
      <c r="C35" s="38">
        <v>12</v>
      </c>
      <c r="D35" s="45" t="s">
        <v>5</v>
      </c>
      <c r="E35" s="45" t="s">
        <v>6</v>
      </c>
      <c r="F35" s="45" t="s">
        <v>673</v>
      </c>
      <c r="G35" s="46">
        <v>44741.291666666664</v>
      </c>
      <c r="H35" s="45" t="s">
        <v>9</v>
      </c>
      <c r="I35" s="47" t="str">
        <f>VLOOKUP(H35,'Source Codes'!$A$6:$B$89,2,FALSE)</f>
        <v>On Line Journal Entries</v>
      </c>
      <c r="J35" s="134">
        <v>-2558393.9</v>
      </c>
      <c r="K35" s="46">
        <v>44747.291666666664</v>
      </c>
      <c r="L35" s="48" t="s">
        <v>675</v>
      </c>
      <c r="M35" s="49">
        <v>44748.164976851855</v>
      </c>
      <c r="N35" s="47"/>
      <c r="O35" s="47" t="s">
        <v>453</v>
      </c>
    </row>
    <row r="36" spans="1:15" ht="33" hidden="1" customHeight="1" outlineLevel="1">
      <c r="B36" s="38">
        <v>2022</v>
      </c>
      <c r="C36" s="38">
        <v>12</v>
      </c>
      <c r="D36" s="45" t="s">
        <v>5</v>
      </c>
      <c r="E36" s="45" t="s">
        <v>6</v>
      </c>
      <c r="F36" s="45" t="s">
        <v>674</v>
      </c>
      <c r="G36" s="46">
        <v>44741.291666666664</v>
      </c>
      <c r="H36" s="45" t="s">
        <v>7</v>
      </c>
      <c r="I36" s="47" t="str">
        <f>VLOOKUP(H36,'Source Codes'!$A$6:$B$89,2,FALSE)</f>
        <v>HRMS Interface Journals</v>
      </c>
      <c r="J36" s="134">
        <v>-1902289.01</v>
      </c>
      <c r="K36" s="46">
        <v>44747.291666666664</v>
      </c>
      <c r="L36" s="48" t="s">
        <v>357</v>
      </c>
      <c r="M36" s="49">
        <v>44747.924375000002</v>
      </c>
      <c r="N36" s="47" t="s">
        <v>416</v>
      </c>
      <c r="O36" s="47" t="s">
        <v>417</v>
      </c>
    </row>
    <row r="37" spans="1:15" ht="12.75" customHeight="1" collapsed="1">
      <c r="I37" s="47"/>
      <c r="J37" s="133">
        <f>SUM(J33:J36)</f>
        <v>-2488424.13</v>
      </c>
    </row>
    <row r="38" spans="1:15" ht="12.75" customHeight="1">
      <c r="A38" s="55" t="s">
        <v>677</v>
      </c>
      <c r="I38" s="47"/>
    </row>
    <row r="39" spans="1:15" ht="30.75" hidden="1" customHeight="1" outlineLevel="1">
      <c r="B39" s="38">
        <v>2022</v>
      </c>
      <c r="C39" s="38">
        <v>12</v>
      </c>
      <c r="D39" s="45" t="s">
        <v>5</v>
      </c>
      <c r="E39" s="45" t="s">
        <v>6</v>
      </c>
      <c r="F39" s="45" t="s">
        <v>678</v>
      </c>
      <c r="G39" s="46">
        <v>44742.291666666664</v>
      </c>
      <c r="H39" s="45" t="s">
        <v>8</v>
      </c>
      <c r="I39" s="47" t="str">
        <f>VLOOKUP(H39,'Source Codes'!$A$6:$B$89,2,FALSE)</f>
        <v>Prch,Cntrl Mail,Flt,Prntg,Sply</v>
      </c>
      <c r="J39" s="134">
        <v>-1953206.79</v>
      </c>
      <c r="K39" s="46">
        <v>44748.291666666664</v>
      </c>
      <c r="L39" s="48" t="s">
        <v>679</v>
      </c>
      <c r="M39" s="49">
        <v>44748.963356481479</v>
      </c>
      <c r="N39" s="47" t="s">
        <v>407</v>
      </c>
      <c r="O39" s="47" t="s">
        <v>455</v>
      </c>
    </row>
    <row r="40" spans="1:15" ht="12.75" customHeight="1" collapsed="1">
      <c r="J40" s="133">
        <f>SUM(J39)</f>
        <v>-1953206.79</v>
      </c>
    </row>
    <row r="42" spans="1:15" ht="12.75" customHeight="1">
      <c r="A42" s="55" t="s">
        <v>680</v>
      </c>
    </row>
    <row r="43" spans="1:15" hidden="1" outlineLevel="1">
      <c r="B43" s="38">
        <v>2023</v>
      </c>
      <c r="C43" s="38">
        <v>1</v>
      </c>
      <c r="D43" s="45" t="s">
        <v>5</v>
      </c>
      <c r="E43" s="45" t="s">
        <v>6</v>
      </c>
      <c r="F43" s="45" t="s">
        <v>681</v>
      </c>
      <c r="G43" s="46">
        <v>44743.291666666664</v>
      </c>
      <c r="H43" s="45" t="s">
        <v>12</v>
      </c>
      <c r="I43" s="47" t="str">
        <f>VLOOKUP(H43,'Source Codes'!$A$6:$B$89,2,FALSE)</f>
        <v>AR Direct Cash Journal</v>
      </c>
      <c r="J43" s="134">
        <v>370050540.75</v>
      </c>
      <c r="K43" s="46">
        <v>44749.291666666664</v>
      </c>
      <c r="L43" s="48" t="s">
        <v>345</v>
      </c>
      <c r="M43" s="49">
        <v>44750.045289351852</v>
      </c>
      <c r="N43" s="47" t="s">
        <v>411</v>
      </c>
      <c r="O43" s="47" t="s">
        <v>409</v>
      </c>
    </row>
    <row r="44" spans="1:15" ht="25.5" hidden="1" outlineLevel="1">
      <c r="B44" s="38">
        <v>2023</v>
      </c>
      <c r="C44" s="38">
        <v>1</v>
      </c>
      <c r="D44" s="45" t="s">
        <v>5</v>
      </c>
      <c r="E44" s="45" t="s">
        <v>6</v>
      </c>
      <c r="F44" s="45" t="s">
        <v>682</v>
      </c>
      <c r="G44" s="46">
        <v>44748.291666666664</v>
      </c>
      <c r="H44" s="45" t="s">
        <v>11</v>
      </c>
      <c r="I44" s="47" t="str">
        <f>VLOOKUP(H44,'Source Codes'!$A$6:$B$89,2,FALSE)</f>
        <v>AR Payments</v>
      </c>
      <c r="J44" s="134">
        <v>2469521.4</v>
      </c>
      <c r="K44" s="46">
        <v>44749.291666666664</v>
      </c>
      <c r="L44" s="48" t="s">
        <v>369</v>
      </c>
      <c r="M44" s="49">
        <v>44750.045289351852</v>
      </c>
      <c r="N44" s="47" t="s">
        <v>410</v>
      </c>
      <c r="O44" s="47" t="s">
        <v>408</v>
      </c>
    </row>
    <row r="45" spans="1:15" ht="30" hidden="1" customHeight="1" outlineLevel="1">
      <c r="B45" s="38">
        <v>2023</v>
      </c>
      <c r="C45" s="38">
        <v>1</v>
      </c>
      <c r="D45" s="45" t="s">
        <v>5</v>
      </c>
      <c r="E45" s="45" t="s">
        <v>6</v>
      </c>
      <c r="F45" s="45" t="s">
        <v>683</v>
      </c>
      <c r="G45" s="46">
        <v>44749.291666666664</v>
      </c>
      <c r="H45" s="45" t="s">
        <v>9</v>
      </c>
      <c r="I45" s="47" t="str">
        <f>VLOOKUP(H45,'Source Codes'!$A$6:$B$89,2,FALSE)</f>
        <v>On Line Journal Entries</v>
      </c>
      <c r="J45" s="134">
        <v>-40753373.32</v>
      </c>
      <c r="K45" s="46">
        <v>44749.291666666664</v>
      </c>
      <c r="L45" s="48" t="s">
        <v>693</v>
      </c>
      <c r="M45" s="49">
        <v>44750.164988425924</v>
      </c>
      <c r="N45" s="47" t="s">
        <v>516</v>
      </c>
      <c r="O45" s="47" t="s">
        <v>409</v>
      </c>
    </row>
    <row r="46" spans="1:15" ht="30" hidden="1" customHeight="1" outlineLevel="1">
      <c r="B46" s="38">
        <v>2023</v>
      </c>
      <c r="C46" s="38">
        <v>1</v>
      </c>
      <c r="D46" s="45" t="s">
        <v>5</v>
      </c>
      <c r="E46" s="45" t="s">
        <v>6</v>
      </c>
      <c r="F46" s="45" t="s">
        <v>684</v>
      </c>
      <c r="G46" s="46">
        <v>44749.291666666664</v>
      </c>
      <c r="H46" s="45" t="s">
        <v>9</v>
      </c>
      <c r="I46" s="47" t="str">
        <f>VLOOKUP(H46,'Source Codes'!$A$6:$B$89,2,FALSE)</f>
        <v>On Line Journal Entries</v>
      </c>
      <c r="J46" s="134">
        <v>-19487079.93</v>
      </c>
      <c r="K46" s="46">
        <v>44749.291666666664</v>
      </c>
      <c r="L46" s="48" t="s">
        <v>694</v>
      </c>
      <c r="M46" s="49">
        <v>44750.164988425924</v>
      </c>
      <c r="N46" s="47" t="s">
        <v>516</v>
      </c>
      <c r="O46" s="47" t="s">
        <v>409</v>
      </c>
    </row>
    <row r="47" spans="1:15" ht="26.25" hidden="1" customHeight="1" outlineLevel="1">
      <c r="B47" s="38">
        <v>2022</v>
      </c>
      <c r="C47" s="38">
        <v>12</v>
      </c>
      <c r="D47" s="45" t="s">
        <v>5</v>
      </c>
      <c r="E47" s="45" t="s">
        <v>6</v>
      </c>
      <c r="F47" s="45" t="s">
        <v>685</v>
      </c>
      <c r="G47" s="46">
        <v>44741.291666666664</v>
      </c>
      <c r="H47" s="45" t="s">
        <v>9</v>
      </c>
      <c r="I47" s="47" t="str">
        <f>VLOOKUP(H47,'Source Codes'!$A$6:$B$89,2,FALSE)</f>
        <v>On Line Journal Entries</v>
      </c>
      <c r="J47" s="134">
        <v>1093225.9099999999</v>
      </c>
      <c r="K47" s="46">
        <v>44749.291666666664</v>
      </c>
      <c r="L47" s="48" t="s">
        <v>696</v>
      </c>
      <c r="M47" s="49">
        <v>44750.164988425924</v>
      </c>
      <c r="N47" s="47" t="s">
        <v>411</v>
      </c>
      <c r="O47" s="47" t="s">
        <v>424</v>
      </c>
    </row>
    <row r="48" spans="1:15" ht="27" hidden="1" customHeight="1" outlineLevel="1">
      <c r="B48" s="38">
        <v>2022</v>
      </c>
      <c r="C48" s="38">
        <v>12</v>
      </c>
      <c r="D48" s="45" t="s">
        <v>5</v>
      </c>
      <c r="E48" s="45" t="s">
        <v>6</v>
      </c>
      <c r="F48" s="45" t="s">
        <v>686</v>
      </c>
      <c r="G48" s="46">
        <v>44732.291666666664</v>
      </c>
      <c r="H48" s="45" t="s">
        <v>9</v>
      </c>
      <c r="I48" s="47" t="str">
        <f>VLOOKUP(H48,'Source Codes'!$A$6:$B$89,2,FALSE)</f>
        <v>On Line Journal Entries</v>
      </c>
      <c r="J48" s="134">
        <v>1518238.83</v>
      </c>
      <c r="K48" s="46">
        <v>44749.291666666664</v>
      </c>
      <c r="L48" s="48" t="s">
        <v>695</v>
      </c>
      <c r="M48" s="49">
        <v>44749.738136574073</v>
      </c>
      <c r="N48" s="47" t="s">
        <v>411</v>
      </c>
      <c r="O48" s="47" t="s">
        <v>409</v>
      </c>
    </row>
    <row r="49" spans="1:15" ht="29.25" hidden="1" customHeight="1" outlineLevel="1">
      <c r="B49" s="38">
        <v>2022</v>
      </c>
      <c r="C49" s="38">
        <v>12</v>
      </c>
      <c r="D49" s="45" t="s">
        <v>5</v>
      </c>
      <c r="E49" s="45" t="s">
        <v>6</v>
      </c>
      <c r="F49" s="45" t="s">
        <v>687</v>
      </c>
      <c r="G49" s="46">
        <v>44742.291666666664</v>
      </c>
      <c r="H49" s="45" t="s">
        <v>9</v>
      </c>
      <c r="I49" s="47" t="str">
        <f>VLOOKUP(H49,'Source Codes'!$A$6:$B$89,2,FALSE)</f>
        <v>On Line Journal Entries</v>
      </c>
      <c r="J49" s="134">
        <v>2262763</v>
      </c>
      <c r="K49" s="46">
        <v>44749.291666666664</v>
      </c>
      <c r="L49" s="48" t="s">
        <v>351</v>
      </c>
      <c r="M49" s="49">
        <v>44750.164988425924</v>
      </c>
      <c r="N49" s="47" t="s">
        <v>410</v>
      </c>
      <c r="O49" s="47" t="s">
        <v>415</v>
      </c>
    </row>
    <row r="50" spans="1:15" ht="66.75" hidden="1" customHeight="1" outlineLevel="1">
      <c r="B50" s="38">
        <v>2022</v>
      </c>
      <c r="C50" s="38">
        <v>12</v>
      </c>
      <c r="D50" s="45" t="s">
        <v>5</v>
      </c>
      <c r="E50" s="45" t="s">
        <v>6</v>
      </c>
      <c r="F50" s="45" t="s">
        <v>688</v>
      </c>
      <c r="G50" s="46">
        <v>44742.291666666664</v>
      </c>
      <c r="H50" s="45" t="s">
        <v>9</v>
      </c>
      <c r="I50" s="47" t="str">
        <f>VLOOKUP(H50,'Source Codes'!$A$6:$B$89,2,FALSE)</f>
        <v>On Line Journal Entries</v>
      </c>
      <c r="J50" s="134">
        <v>3538931.13</v>
      </c>
      <c r="K50" s="46">
        <v>44749.291666666664</v>
      </c>
      <c r="L50" s="48" t="s">
        <v>354</v>
      </c>
      <c r="M50" s="49">
        <v>44750.164988425924</v>
      </c>
      <c r="N50" s="47" t="s">
        <v>412</v>
      </c>
      <c r="O50" s="47" t="s">
        <v>453</v>
      </c>
    </row>
    <row r="51" spans="1:15" ht="73.5" hidden="1" customHeight="1" outlineLevel="1">
      <c r="B51" s="38">
        <v>2022</v>
      </c>
      <c r="C51" s="38">
        <v>12</v>
      </c>
      <c r="D51" s="45" t="s">
        <v>5</v>
      </c>
      <c r="E51" s="45" t="s">
        <v>6</v>
      </c>
      <c r="F51" s="45" t="s">
        <v>689</v>
      </c>
      <c r="G51" s="46">
        <v>44742.291666666664</v>
      </c>
      <c r="H51" s="45" t="s">
        <v>9</v>
      </c>
      <c r="I51" s="47" t="str">
        <f>VLOOKUP(H51,'Source Codes'!$A$6:$B$89,2,FALSE)</f>
        <v>On Line Journal Entries</v>
      </c>
      <c r="J51" s="134">
        <v>4221161</v>
      </c>
      <c r="K51" s="46">
        <v>44749.291666666664</v>
      </c>
      <c r="L51" s="48" t="s">
        <v>692</v>
      </c>
      <c r="M51" s="49">
        <v>44750.164988425924</v>
      </c>
      <c r="N51" s="47" t="s">
        <v>410</v>
      </c>
      <c r="O51" s="47" t="s">
        <v>415</v>
      </c>
    </row>
    <row r="52" spans="1:15" ht="33.75" hidden="1" customHeight="1" outlineLevel="1">
      <c r="B52" s="38">
        <v>2022</v>
      </c>
      <c r="C52" s="38">
        <v>12</v>
      </c>
      <c r="D52" s="45" t="s">
        <v>5</v>
      </c>
      <c r="E52" s="45" t="s">
        <v>6</v>
      </c>
      <c r="F52" s="45" t="s">
        <v>690</v>
      </c>
      <c r="G52" s="46">
        <v>44741.291666666664</v>
      </c>
      <c r="H52" s="45" t="s">
        <v>9</v>
      </c>
      <c r="I52" s="47" t="str">
        <f>VLOOKUP(H52,'Source Codes'!$A$6:$B$89,2,FALSE)</f>
        <v>On Line Journal Entries</v>
      </c>
      <c r="J52" s="134">
        <v>8176849.04</v>
      </c>
      <c r="K52" s="46">
        <v>44749.291666666664</v>
      </c>
      <c r="L52" s="48" t="s">
        <v>351</v>
      </c>
      <c r="M52" s="49">
        <v>44750.164988425924</v>
      </c>
      <c r="N52" s="47" t="s">
        <v>410</v>
      </c>
      <c r="O52" s="47" t="s">
        <v>415</v>
      </c>
    </row>
    <row r="53" spans="1:15" ht="48" hidden="1" customHeight="1" outlineLevel="1">
      <c r="B53" s="38">
        <v>2023</v>
      </c>
      <c r="C53" s="38">
        <v>1</v>
      </c>
      <c r="D53" s="45" t="s">
        <v>5</v>
      </c>
      <c r="E53" s="45" t="s">
        <v>6</v>
      </c>
      <c r="F53" s="45" t="s">
        <v>691</v>
      </c>
      <c r="G53" s="46">
        <v>44749.291666666664</v>
      </c>
      <c r="H53" s="45" t="s">
        <v>9</v>
      </c>
      <c r="I53" s="47" t="str">
        <f>VLOOKUP(H53,'Source Codes'!$A$6:$B$89,2,FALSE)</f>
        <v>On Line Journal Entries</v>
      </c>
      <c r="J53" s="134">
        <v>61798863</v>
      </c>
      <c r="K53" s="46">
        <v>44749.291666666664</v>
      </c>
      <c r="L53" s="48" t="s">
        <v>359</v>
      </c>
      <c r="M53" s="49">
        <v>44750.164988425924</v>
      </c>
      <c r="N53" s="47" t="s">
        <v>430</v>
      </c>
      <c r="O53" s="47" t="s">
        <v>422</v>
      </c>
    </row>
    <row r="54" spans="1:15" ht="12.75" customHeight="1" collapsed="1">
      <c r="I54" s="47"/>
      <c r="J54" s="133">
        <f>SUM(J43:J53)</f>
        <v>394889640.81</v>
      </c>
    </row>
    <row r="55" spans="1:15" ht="12.75" customHeight="1">
      <c r="I55" s="47"/>
    </row>
    <row r="56" spans="1:15" ht="12.75" customHeight="1">
      <c r="A56" s="55" t="s">
        <v>697</v>
      </c>
      <c r="I56" s="47"/>
    </row>
    <row r="57" spans="1:15" ht="28.5" hidden="1" customHeight="1" outlineLevel="1">
      <c r="B57" s="38">
        <v>2023</v>
      </c>
      <c r="C57" s="38">
        <v>1</v>
      </c>
      <c r="D57" s="45" t="s">
        <v>5</v>
      </c>
      <c r="E57" s="45" t="s">
        <v>6</v>
      </c>
      <c r="F57" s="45" t="s">
        <v>698</v>
      </c>
      <c r="G57" s="46">
        <v>44754.291666666664</v>
      </c>
      <c r="H57" s="45" t="s">
        <v>14</v>
      </c>
      <c r="I57" s="47" t="str">
        <f>VLOOKUP(H57,'Source Codes'!$A$6:$B$89,2,FALSE)</f>
        <v>AP Warrant Issuance</v>
      </c>
      <c r="J57" s="134">
        <v>-1153600.46</v>
      </c>
      <c r="K57" s="46">
        <v>44750.291666666664</v>
      </c>
      <c r="L57" s="48" t="s">
        <v>708</v>
      </c>
      <c r="M57" s="49">
        <v>44751.116585648146</v>
      </c>
      <c r="N57" s="47" t="s">
        <v>407</v>
      </c>
      <c r="O57" s="47" t="s">
        <v>419</v>
      </c>
    </row>
    <row r="58" spans="1:15" ht="28.5" hidden="1" customHeight="1" outlineLevel="1">
      <c r="B58" s="38">
        <v>2023</v>
      </c>
      <c r="C58" s="38">
        <v>1</v>
      </c>
      <c r="D58" s="45" t="s">
        <v>5</v>
      </c>
      <c r="E58" s="45" t="s">
        <v>6</v>
      </c>
      <c r="F58" s="45" t="s">
        <v>699</v>
      </c>
      <c r="G58" s="46">
        <v>44743.291666666664</v>
      </c>
      <c r="H58" s="45" t="s">
        <v>13</v>
      </c>
      <c r="I58" s="47" t="str">
        <f>VLOOKUP(H58,'Source Codes'!$A$6:$B$89,2,FALSE)</f>
        <v>C-IV Voucher/Payments/EBT</v>
      </c>
      <c r="J58" s="134">
        <v>-11375475.699999999</v>
      </c>
      <c r="K58" s="46">
        <v>44750.291666666664</v>
      </c>
      <c r="L58" s="48" t="s">
        <v>720</v>
      </c>
      <c r="M58" s="49">
        <v>44751.165312500001</v>
      </c>
      <c r="N58" s="47" t="s">
        <v>407</v>
      </c>
      <c r="O58" s="47" t="s">
        <v>415</v>
      </c>
    </row>
    <row r="59" spans="1:15" ht="28.5" hidden="1" customHeight="1" outlineLevel="1">
      <c r="B59" s="38">
        <v>2023</v>
      </c>
      <c r="C59" s="38">
        <v>1</v>
      </c>
      <c r="D59" s="45" t="s">
        <v>5</v>
      </c>
      <c r="E59" s="45" t="s">
        <v>6</v>
      </c>
      <c r="F59" s="45" t="s">
        <v>700</v>
      </c>
      <c r="G59" s="46">
        <v>44743.291666666664</v>
      </c>
      <c r="H59" s="45" t="s">
        <v>13</v>
      </c>
      <c r="I59" s="47" t="str">
        <f>VLOOKUP(H59,'Source Codes'!$A$6:$B$89,2,FALSE)</f>
        <v>C-IV Voucher/Payments/EBT</v>
      </c>
      <c r="J59" s="134">
        <v>-9589185.2300000004</v>
      </c>
      <c r="K59" s="46">
        <v>44750.291666666664</v>
      </c>
      <c r="L59" s="48" t="s">
        <v>721</v>
      </c>
      <c r="M59" s="49">
        <v>44751.165312500001</v>
      </c>
      <c r="N59" s="47" t="s">
        <v>407</v>
      </c>
      <c r="O59" s="47" t="s">
        <v>415</v>
      </c>
    </row>
    <row r="60" spans="1:15" ht="28.5" hidden="1" customHeight="1" outlineLevel="1">
      <c r="B60" s="38">
        <v>2023</v>
      </c>
      <c r="C60" s="38">
        <v>1</v>
      </c>
      <c r="D60" s="45" t="s">
        <v>5</v>
      </c>
      <c r="E60" s="45" t="s">
        <v>6</v>
      </c>
      <c r="F60" s="45" t="s">
        <v>701</v>
      </c>
      <c r="G60" s="46">
        <v>44743.291666666664</v>
      </c>
      <c r="H60" s="45" t="s">
        <v>13</v>
      </c>
      <c r="I60" s="47" t="str">
        <f>VLOOKUP(H60,'Source Codes'!$A$6:$B$89,2,FALSE)</f>
        <v>C-IV Voucher/Payments/EBT</v>
      </c>
      <c r="J60" s="134">
        <v>-7450745.9100000001</v>
      </c>
      <c r="K60" s="46">
        <v>44750.291666666664</v>
      </c>
      <c r="L60" s="48" t="s">
        <v>521</v>
      </c>
      <c r="M60" s="49">
        <v>44751.165312500001</v>
      </c>
      <c r="N60" s="47" t="s">
        <v>407</v>
      </c>
      <c r="O60" s="47" t="s">
        <v>415</v>
      </c>
    </row>
    <row r="61" spans="1:15" ht="30" hidden="1" customHeight="1" outlineLevel="1">
      <c r="B61" s="38">
        <v>2022</v>
      </c>
      <c r="C61" s="38">
        <v>12</v>
      </c>
      <c r="D61" s="45" t="s">
        <v>5</v>
      </c>
      <c r="E61" s="45" t="s">
        <v>6</v>
      </c>
      <c r="F61" s="45" t="s">
        <v>702</v>
      </c>
      <c r="G61" s="46">
        <v>44742.291666666664</v>
      </c>
      <c r="H61" s="45" t="s">
        <v>9</v>
      </c>
      <c r="I61" s="47" t="str">
        <f>VLOOKUP(H61,'Source Codes'!$A$6:$B$89,2,FALSE)</f>
        <v>On Line Journal Entries</v>
      </c>
      <c r="J61" s="134">
        <v>2503463</v>
      </c>
      <c r="K61" s="46">
        <v>44750.291666666664</v>
      </c>
      <c r="L61" s="48" t="s">
        <v>337</v>
      </c>
      <c r="M61" s="49">
        <v>44751.165300925924</v>
      </c>
      <c r="N61" s="47" t="s">
        <v>407</v>
      </c>
      <c r="O61" s="47" t="s">
        <v>453</v>
      </c>
    </row>
    <row r="62" spans="1:15" ht="59.25" hidden="1" customHeight="1" outlineLevel="1">
      <c r="B62" s="38">
        <v>2022</v>
      </c>
      <c r="C62" s="38">
        <v>12</v>
      </c>
      <c r="D62" s="45" t="s">
        <v>5</v>
      </c>
      <c r="E62" s="45" t="s">
        <v>6</v>
      </c>
      <c r="F62" s="45" t="s">
        <v>703</v>
      </c>
      <c r="G62" s="46">
        <v>44739.291666666664</v>
      </c>
      <c r="H62" s="45" t="s">
        <v>9</v>
      </c>
      <c r="I62" s="47" t="str">
        <f>VLOOKUP(H62,'Source Codes'!$A$6:$B$89,2,FALSE)</f>
        <v>On Line Journal Entries</v>
      </c>
      <c r="J62" s="134">
        <v>3107730</v>
      </c>
      <c r="K62" s="46">
        <v>44750.291666666664</v>
      </c>
      <c r="L62" s="48" t="s">
        <v>363</v>
      </c>
      <c r="M62" s="49">
        <v>44750.671539351853</v>
      </c>
      <c r="N62" s="47" t="s">
        <v>412</v>
      </c>
      <c r="O62" s="47" t="s">
        <v>453</v>
      </c>
    </row>
    <row r="63" spans="1:15" ht="67.5" hidden="1" customHeight="1" outlineLevel="1">
      <c r="B63" s="38">
        <v>2022</v>
      </c>
      <c r="C63" s="38">
        <v>12</v>
      </c>
      <c r="D63" s="45" t="s">
        <v>5</v>
      </c>
      <c r="E63" s="45" t="s">
        <v>6</v>
      </c>
      <c r="F63" s="45" t="s">
        <v>704</v>
      </c>
      <c r="G63" s="46">
        <v>44742.291666666664</v>
      </c>
      <c r="H63" s="45" t="s">
        <v>9</v>
      </c>
      <c r="I63" s="47" t="str">
        <f>VLOOKUP(H63,'Source Codes'!$A$6:$B$89,2,FALSE)</f>
        <v>On Line Journal Entries</v>
      </c>
      <c r="J63" s="134">
        <v>4075391.96</v>
      </c>
      <c r="K63" s="46">
        <v>44750.291666666664</v>
      </c>
      <c r="L63" s="48" t="s">
        <v>705</v>
      </c>
      <c r="M63" s="49">
        <v>44750.688240740739</v>
      </c>
      <c r="N63" s="47" t="s">
        <v>407</v>
      </c>
      <c r="O63" s="47" t="s">
        <v>415</v>
      </c>
    </row>
    <row r="64" spans="1:15" ht="28.5" hidden="1" customHeight="1" outlineLevel="1">
      <c r="B64" s="38">
        <v>2022</v>
      </c>
      <c r="C64" s="38">
        <v>12</v>
      </c>
      <c r="D64" s="45" t="s">
        <v>5</v>
      </c>
      <c r="E64" s="45" t="s">
        <v>6</v>
      </c>
      <c r="F64" s="45" t="s">
        <v>706</v>
      </c>
      <c r="G64" s="46">
        <v>44742.291666666664</v>
      </c>
      <c r="H64" s="45" t="s">
        <v>9</v>
      </c>
      <c r="I64" s="47" t="str">
        <f>VLOOKUP(H64,'Source Codes'!$A$6:$B$89,2,FALSE)</f>
        <v>On Line Journal Entries</v>
      </c>
      <c r="J64" s="134">
        <v>5000556.49</v>
      </c>
      <c r="K64" s="46">
        <v>44750.291666666664</v>
      </c>
      <c r="L64" s="48" t="s">
        <v>351</v>
      </c>
      <c r="M64" s="49">
        <v>44751.165300925924</v>
      </c>
      <c r="N64" s="47" t="s">
        <v>407</v>
      </c>
      <c r="O64" s="47" t="s">
        <v>415</v>
      </c>
    </row>
    <row r="65" spans="1:15" ht="28.5" hidden="1" customHeight="1" outlineLevel="1">
      <c r="B65" s="38">
        <v>2022</v>
      </c>
      <c r="C65" s="38">
        <v>12</v>
      </c>
      <c r="D65" s="45" t="s">
        <v>5</v>
      </c>
      <c r="E65" s="45" t="s">
        <v>6</v>
      </c>
      <c r="F65" s="45" t="s">
        <v>707</v>
      </c>
      <c r="G65" s="46">
        <v>44742.291666666664</v>
      </c>
      <c r="H65" s="45" t="s">
        <v>9</v>
      </c>
      <c r="I65" s="47" t="str">
        <f>VLOOKUP(H65,'Source Codes'!$A$6:$B$89,2,FALSE)</f>
        <v>On Line Journal Entries</v>
      </c>
      <c r="J65" s="134">
        <v>6935388</v>
      </c>
      <c r="K65" s="46">
        <v>44750.291666666664</v>
      </c>
      <c r="L65" s="48" t="s">
        <v>351</v>
      </c>
      <c r="M65" s="49">
        <v>44750.684236111112</v>
      </c>
      <c r="N65" s="47" t="s">
        <v>407</v>
      </c>
      <c r="O65" s="47" t="s">
        <v>415</v>
      </c>
    </row>
    <row r="66" spans="1:15" ht="12.75" customHeight="1" collapsed="1">
      <c r="I66" s="47"/>
      <c r="J66" s="133">
        <f>SUM(J57:J65)</f>
        <v>-7946477.8499999996</v>
      </c>
    </row>
    <row r="67" spans="1:15" ht="12.75" customHeight="1">
      <c r="I67" s="47"/>
    </row>
    <row r="68" spans="1:15" ht="12.75" customHeight="1">
      <c r="A68" s="55" t="s">
        <v>709</v>
      </c>
      <c r="I68" s="47"/>
    </row>
    <row r="69" spans="1:15" ht="59.25" hidden="1" customHeight="1" outlineLevel="1">
      <c r="B69" s="38">
        <v>2023</v>
      </c>
      <c r="C69" s="38">
        <v>1</v>
      </c>
      <c r="D69" s="45" t="s">
        <v>5</v>
      </c>
      <c r="E69" s="45" t="s">
        <v>6</v>
      </c>
      <c r="F69" s="45" t="s">
        <v>710</v>
      </c>
      <c r="G69" s="46">
        <v>44750.291666666664</v>
      </c>
      <c r="H69" s="45" t="s">
        <v>11</v>
      </c>
      <c r="I69" s="47" t="str">
        <f>VLOOKUP(H69,'Source Codes'!$A$6:$B$89,2,FALSE)</f>
        <v>AR Payments</v>
      </c>
      <c r="J69" s="134">
        <v>1097785.1000000001</v>
      </c>
      <c r="K69" s="46">
        <v>44753.291666666664</v>
      </c>
      <c r="L69" s="48" t="s">
        <v>722</v>
      </c>
      <c r="M69" s="49">
        <v>44754.045810185184</v>
      </c>
      <c r="N69" s="47" t="s">
        <v>407</v>
      </c>
      <c r="O69" s="47" t="s">
        <v>408</v>
      </c>
    </row>
    <row r="70" spans="1:15" ht="28.5" hidden="1" customHeight="1" outlineLevel="1">
      <c r="B70" s="38">
        <v>2022</v>
      </c>
      <c r="C70" s="38">
        <v>12</v>
      </c>
      <c r="D70" s="45" t="s">
        <v>5</v>
      </c>
      <c r="E70" s="45" t="s">
        <v>6</v>
      </c>
      <c r="F70" s="45" t="s">
        <v>711</v>
      </c>
      <c r="G70" s="46">
        <v>44742.291666666664</v>
      </c>
      <c r="H70" s="45" t="s">
        <v>9</v>
      </c>
      <c r="I70" s="47" t="str">
        <f>VLOOKUP(H70,'Source Codes'!$A$6:$B$89,2,FALSE)</f>
        <v>On Line Journal Entries</v>
      </c>
      <c r="J70" s="134">
        <v>-4186785</v>
      </c>
      <c r="K70" s="46">
        <v>44753.291666666664</v>
      </c>
      <c r="L70" s="48" t="s">
        <v>723</v>
      </c>
      <c r="M70" s="49">
        <v>44754.174745370372</v>
      </c>
      <c r="N70" s="47" t="s">
        <v>411</v>
      </c>
      <c r="O70" s="47" t="s">
        <v>502</v>
      </c>
    </row>
    <row r="71" spans="1:15" ht="40.5" hidden="1" customHeight="1" outlineLevel="1">
      <c r="B71" s="38">
        <v>2022</v>
      </c>
      <c r="C71" s="38">
        <v>12</v>
      </c>
      <c r="D71" s="45" t="s">
        <v>5</v>
      </c>
      <c r="E71" s="45" t="s">
        <v>6</v>
      </c>
      <c r="F71" s="45" t="s">
        <v>712</v>
      </c>
      <c r="G71" s="46">
        <v>44713.291666666664</v>
      </c>
      <c r="H71" s="45" t="s">
        <v>9</v>
      </c>
      <c r="I71" s="47" t="str">
        <f>VLOOKUP(H71,'Source Codes'!$A$6:$B$89,2,FALSE)</f>
        <v>On Line Journal Entries</v>
      </c>
      <c r="J71" s="134">
        <v>-2559287.4900000002</v>
      </c>
      <c r="K71" s="46">
        <v>44753.291666666664</v>
      </c>
      <c r="L71" s="48" t="s">
        <v>713</v>
      </c>
      <c r="M71" s="49">
        <v>44753.754699074074</v>
      </c>
      <c r="N71" s="47" t="s">
        <v>407</v>
      </c>
      <c r="O71" s="47" t="s">
        <v>422</v>
      </c>
    </row>
    <row r="72" spans="1:15" ht="40.5" hidden="1" customHeight="1" outlineLevel="1">
      <c r="B72" s="38">
        <v>2022</v>
      </c>
      <c r="C72" s="38">
        <v>12</v>
      </c>
      <c r="D72" s="45" t="s">
        <v>5</v>
      </c>
      <c r="E72" s="45" t="s">
        <v>6</v>
      </c>
      <c r="F72" s="45" t="s">
        <v>714</v>
      </c>
      <c r="G72" s="46">
        <v>44739.291666666664</v>
      </c>
      <c r="H72" s="45" t="s">
        <v>9</v>
      </c>
      <c r="I72" s="47" t="str">
        <f>VLOOKUP(H72,'Source Codes'!$A$6:$B$89,2,FALSE)</f>
        <v>On Line Journal Entries</v>
      </c>
      <c r="J72" s="134">
        <v>-2382196.6</v>
      </c>
      <c r="K72" s="46">
        <v>44753.291666666664</v>
      </c>
      <c r="L72" s="48" t="s">
        <v>715</v>
      </c>
      <c r="M72" s="49">
        <v>44753.755798611113</v>
      </c>
      <c r="N72" s="47" t="s">
        <v>407</v>
      </c>
      <c r="O72" s="47" t="s">
        <v>422</v>
      </c>
    </row>
    <row r="73" spans="1:15" ht="28.5" hidden="1" customHeight="1" outlineLevel="1">
      <c r="B73" s="38">
        <v>2022</v>
      </c>
      <c r="C73" s="38">
        <v>12</v>
      </c>
      <c r="D73" s="45" t="s">
        <v>5</v>
      </c>
      <c r="E73" s="45" t="s">
        <v>6</v>
      </c>
      <c r="F73" s="45" t="s">
        <v>716</v>
      </c>
      <c r="G73" s="46">
        <v>44742.291666666664</v>
      </c>
      <c r="H73" s="45" t="s">
        <v>9</v>
      </c>
      <c r="I73" s="47" t="str">
        <f>VLOOKUP(H73,'Source Codes'!$A$6:$B$89,2,FALSE)</f>
        <v>On Line Journal Entries</v>
      </c>
      <c r="J73" s="134">
        <v>-1556071.58</v>
      </c>
      <c r="K73" s="46">
        <v>44753.291666666664</v>
      </c>
      <c r="L73" s="48" t="s">
        <v>717</v>
      </c>
      <c r="M73" s="49">
        <v>44754.174745370372</v>
      </c>
      <c r="N73" s="47" t="s">
        <v>411</v>
      </c>
      <c r="O73" s="47" t="s">
        <v>408</v>
      </c>
    </row>
    <row r="74" spans="1:15" ht="28.5" hidden="1" customHeight="1" outlineLevel="1">
      <c r="B74" s="38">
        <v>2022</v>
      </c>
      <c r="C74" s="38">
        <v>12</v>
      </c>
      <c r="D74" s="45" t="s">
        <v>5</v>
      </c>
      <c r="E74" s="45" t="s">
        <v>6</v>
      </c>
      <c r="F74" s="45" t="s">
        <v>718</v>
      </c>
      <c r="G74" s="46">
        <v>44738.291666666664</v>
      </c>
      <c r="H74" s="45" t="s">
        <v>340</v>
      </c>
      <c r="I74" s="47" t="str">
        <f>VLOOKUP(H74,'Source Codes'!$A$6:$B$89,2,FALSE)</f>
        <v>Facilities Mngmnt Intfc Jrnls</v>
      </c>
      <c r="J74" s="134">
        <v>-1125438.2</v>
      </c>
      <c r="K74" s="46">
        <v>44753.291666666664</v>
      </c>
      <c r="L74" s="48" t="s">
        <v>724</v>
      </c>
      <c r="M74" s="49">
        <v>44754.174803240741</v>
      </c>
      <c r="N74" s="47" t="s">
        <v>407</v>
      </c>
      <c r="O74" s="47" t="s">
        <v>418</v>
      </c>
    </row>
    <row r="75" spans="1:15" ht="28.5" hidden="1" customHeight="1" outlineLevel="1">
      <c r="B75" s="38">
        <v>2022</v>
      </c>
      <c r="C75" s="38">
        <v>12</v>
      </c>
      <c r="D75" s="45" t="s">
        <v>5</v>
      </c>
      <c r="E75" s="45" t="s">
        <v>6</v>
      </c>
      <c r="F75" s="45" t="s">
        <v>719</v>
      </c>
      <c r="G75" s="46">
        <v>44742.291666666664</v>
      </c>
      <c r="H75" s="45" t="s">
        <v>9</v>
      </c>
      <c r="I75" s="47" t="str">
        <f>VLOOKUP(H75,'Source Codes'!$A$6:$B$89,2,FALSE)</f>
        <v>On Line Journal Entries</v>
      </c>
      <c r="J75" s="134">
        <v>22608010</v>
      </c>
      <c r="K75" s="46">
        <v>44753.291666666664</v>
      </c>
      <c r="L75" s="48" t="s">
        <v>10</v>
      </c>
      <c r="M75" s="49">
        <v>44754.174745370372</v>
      </c>
      <c r="N75" s="47" t="s">
        <v>407</v>
      </c>
      <c r="O75" s="47" t="s">
        <v>415</v>
      </c>
    </row>
    <row r="76" spans="1:15" ht="12.75" customHeight="1" collapsed="1">
      <c r="I76" s="47"/>
      <c r="J76" s="133">
        <f>SUM(J69:J75)</f>
        <v>11896016.23</v>
      </c>
    </row>
    <row r="77" spans="1:15" ht="12.75" customHeight="1">
      <c r="I77" s="47"/>
    </row>
    <row r="78" spans="1:15" ht="12.75" customHeight="1">
      <c r="A78" s="55" t="s">
        <v>725</v>
      </c>
      <c r="I78" s="47"/>
    </row>
    <row r="79" spans="1:15" ht="53.25" hidden="1" customHeight="1" outlineLevel="1">
      <c r="B79" s="38">
        <v>2023</v>
      </c>
      <c r="C79" s="38">
        <v>1</v>
      </c>
      <c r="D79" s="45" t="s">
        <v>5</v>
      </c>
      <c r="E79" s="45" t="s">
        <v>6</v>
      </c>
      <c r="F79" s="45" t="s">
        <v>726</v>
      </c>
      <c r="G79" s="46">
        <v>44755.291666666664</v>
      </c>
      <c r="H79" s="45" t="s">
        <v>14</v>
      </c>
      <c r="I79" s="47" t="str">
        <f>VLOOKUP(H79,'Source Codes'!$A$6:$B$89,2,FALSE)</f>
        <v>AP Warrant Issuance</v>
      </c>
      <c r="J79" s="134">
        <v>-6113538.2800000003</v>
      </c>
      <c r="K79" s="46">
        <v>44755.291666666664</v>
      </c>
      <c r="L79" s="48" t="s">
        <v>733</v>
      </c>
      <c r="M79" s="49">
        <v>44756.092812499999</v>
      </c>
      <c r="N79" s="47" t="s">
        <v>412</v>
      </c>
      <c r="O79" s="47" t="s">
        <v>414</v>
      </c>
    </row>
    <row r="80" spans="1:15" ht="28.5" hidden="1" customHeight="1" outlineLevel="1">
      <c r="B80" s="38">
        <v>2023</v>
      </c>
      <c r="C80" s="38">
        <v>1</v>
      </c>
      <c r="D80" s="45" t="s">
        <v>5</v>
      </c>
      <c r="E80" s="45" t="s">
        <v>6</v>
      </c>
      <c r="F80" s="45" t="s">
        <v>727</v>
      </c>
      <c r="G80" s="46">
        <v>44754.291666666664</v>
      </c>
      <c r="H80" s="45" t="s">
        <v>11</v>
      </c>
      <c r="I80" s="47" t="str">
        <f>VLOOKUP(H80,'Source Codes'!$A$6:$B$89,2,FALSE)</f>
        <v>AR Payments</v>
      </c>
      <c r="J80" s="134">
        <v>3270951.09</v>
      </c>
      <c r="K80" s="46">
        <v>44755.291666666664</v>
      </c>
      <c r="L80" s="48" t="s">
        <v>731</v>
      </c>
      <c r="M80" s="49">
        <v>44756.045636574076</v>
      </c>
      <c r="N80" s="47" t="s">
        <v>407</v>
      </c>
      <c r="O80" s="47" t="s">
        <v>408</v>
      </c>
    </row>
    <row r="81" spans="1:15" ht="28.5" hidden="1" customHeight="1" outlineLevel="1">
      <c r="B81" s="38">
        <v>2022</v>
      </c>
      <c r="C81" s="38">
        <v>12</v>
      </c>
      <c r="D81" s="45" t="s">
        <v>5</v>
      </c>
      <c r="E81" s="45" t="s">
        <v>6</v>
      </c>
      <c r="F81" s="45" t="s">
        <v>728</v>
      </c>
      <c r="G81" s="46">
        <v>44741.291666666664</v>
      </c>
      <c r="H81" s="45" t="s">
        <v>7</v>
      </c>
      <c r="I81" s="47" t="str">
        <f>VLOOKUP(H81,'Source Codes'!$A$6:$B$89,2,FALSE)</f>
        <v>HRMS Interface Journals</v>
      </c>
      <c r="J81" s="134">
        <v>-49511298.5</v>
      </c>
      <c r="K81" s="46">
        <v>44755.291666666664</v>
      </c>
      <c r="L81" s="48" t="s">
        <v>355</v>
      </c>
      <c r="M81" s="49">
        <v>44755.962187500001</v>
      </c>
      <c r="N81" s="47" t="s">
        <v>438</v>
      </c>
      <c r="O81" s="47" t="s">
        <v>732</v>
      </c>
    </row>
    <row r="82" spans="1:15" ht="28.5" hidden="1" customHeight="1" outlineLevel="1">
      <c r="B82" s="38">
        <v>2022</v>
      </c>
      <c r="C82" s="38">
        <v>12</v>
      </c>
      <c r="D82" s="45" t="s">
        <v>5</v>
      </c>
      <c r="E82" s="45" t="s">
        <v>6</v>
      </c>
      <c r="F82" s="45" t="s">
        <v>729</v>
      </c>
      <c r="G82" s="46">
        <v>44741.291666666664</v>
      </c>
      <c r="H82" s="45" t="s">
        <v>7</v>
      </c>
      <c r="I82" s="47" t="str">
        <f>VLOOKUP(H82,'Source Codes'!$A$6:$B$89,2,FALSE)</f>
        <v>HRMS Interface Journals</v>
      </c>
      <c r="J82" s="134">
        <v>-8263274.7400000002</v>
      </c>
      <c r="K82" s="46">
        <v>44755.291666666664</v>
      </c>
      <c r="L82" s="48" t="s">
        <v>356</v>
      </c>
      <c r="M82" s="49">
        <v>44755.961412037039</v>
      </c>
      <c r="N82" s="47" t="s">
        <v>438</v>
      </c>
      <c r="O82" s="47" t="s">
        <v>732</v>
      </c>
    </row>
    <row r="83" spans="1:15" ht="28.5" hidden="1" customHeight="1" outlineLevel="1">
      <c r="B83" s="38">
        <v>2022</v>
      </c>
      <c r="C83" s="38">
        <v>12</v>
      </c>
      <c r="D83" s="45" t="s">
        <v>5</v>
      </c>
      <c r="E83" s="45" t="s">
        <v>6</v>
      </c>
      <c r="F83" s="45" t="s">
        <v>730</v>
      </c>
      <c r="G83" s="46">
        <v>44741.291666666664</v>
      </c>
      <c r="H83" s="45" t="s">
        <v>9</v>
      </c>
      <c r="I83" s="47" t="str">
        <f>VLOOKUP(H83,'Source Codes'!$A$6:$B$89,2,FALSE)</f>
        <v>On Line Journal Entries</v>
      </c>
      <c r="J83" s="134">
        <v>5000000</v>
      </c>
      <c r="K83" s="46">
        <v>44755.291666666664</v>
      </c>
      <c r="L83" s="48" t="s">
        <v>734</v>
      </c>
      <c r="M83" s="49">
        <v>44755.621516203704</v>
      </c>
      <c r="N83" s="47" t="s">
        <v>434</v>
      </c>
      <c r="O83" s="47" t="s">
        <v>409</v>
      </c>
    </row>
    <row r="84" spans="1:15" ht="12.75" customHeight="1" collapsed="1">
      <c r="I84" s="47"/>
      <c r="J84" s="133">
        <f>SUM(J79:J83)</f>
        <v>-55617160.43</v>
      </c>
      <c r="K84"/>
      <c r="L84" s="23"/>
    </row>
    <row r="85" spans="1:15" ht="12.75" customHeight="1">
      <c r="I85" s="47"/>
    </row>
    <row r="86" spans="1:15" ht="12.75" customHeight="1">
      <c r="A86" s="55" t="s">
        <v>735</v>
      </c>
      <c r="I86" s="47"/>
    </row>
    <row r="87" spans="1:15" ht="65.25" hidden="1" customHeight="1" outlineLevel="1">
      <c r="B87" s="38">
        <v>2023</v>
      </c>
      <c r="C87" s="38">
        <v>1</v>
      </c>
      <c r="D87" s="45" t="s">
        <v>5</v>
      </c>
      <c r="E87" s="45" t="s">
        <v>6</v>
      </c>
      <c r="F87" s="45" t="s">
        <v>736</v>
      </c>
      <c r="G87" s="46">
        <v>44760.291666666664</v>
      </c>
      <c r="H87" s="45" t="s">
        <v>14</v>
      </c>
      <c r="I87" s="47" t="str">
        <f>VLOOKUP(H87,'Source Codes'!$A$6:$B$89,2,FALSE)</f>
        <v>AP Warrant Issuance</v>
      </c>
      <c r="J87" s="134">
        <v>-3050205.72</v>
      </c>
      <c r="K87" s="46">
        <v>44756.291666666664</v>
      </c>
      <c r="L87" s="48" t="s">
        <v>746</v>
      </c>
      <c r="M87" s="49">
        <v>44757.094074074077</v>
      </c>
      <c r="N87" s="47" t="s">
        <v>407</v>
      </c>
      <c r="O87" s="47" t="s">
        <v>415</v>
      </c>
    </row>
    <row r="88" spans="1:15" ht="28.5" hidden="1" customHeight="1" outlineLevel="1">
      <c r="B88" s="38">
        <v>2023</v>
      </c>
      <c r="C88" s="38">
        <v>1</v>
      </c>
      <c r="D88" s="45" t="s">
        <v>5</v>
      </c>
      <c r="E88" s="45" t="s">
        <v>6</v>
      </c>
      <c r="F88" s="45" t="s">
        <v>737</v>
      </c>
      <c r="G88" s="46">
        <v>44755.291666666664</v>
      </c>
      <c r="H88" s="45" t="s">
        <v>7</v>
      </c>
      <c r="I88" s="47" t="str">
        <f>VLOOKUP(H88,'Source Codes'!$A$6:$B$89,2,FALSE)</f>
        <v>HRMS Interface Journals</v>
      </c>
      <c r="J88" s="134">
        <v>-54015929.840000004</v>
      </c>
      <c r="K88" s="46">
        <v>44756.291666666664</v>
      </c>
      <c r="L88" s="48" t="s">
        <v>355</v>
      </c>
      <c r="M88" s="49">
        <v>44756.918263888889</v>
      </c>
      <c r="N88" s="47" t="s">
        <v>438</v>
      </c>
      <c r="O88" s="47" t="s">
        <v>732</v>
      </c>
    </row>
    <row r="89" spans="1:15" ht="28.5" hidden="1" customHeight="1" outlineLevel="1">
      <c r="B89" s="38">
        <v>2023</v>
      </c>
      <c r="C89" s="38">
        <v>1</v>
      </c>
      <c r="D89" s="45" t="s">
        <v>5</v>
      </c>
      <c r="E89" s="45" t="s">
        <v>6</v>
      </c>
      <c r="F89" s="45" t="s">
        <v>738</v>
      </c>
      <c r="G89" s="46">
        <v>44755.291666666664</v>
      </c>
      <c r="H89" s="45" t="s">
        <v>7</v>
      </c>
      <c r="I89" s="47" t="str">
        <f>VLOOKUP(H89,'Source Codes'!$A$6:$B$89,2,FALSE)</f>
        <v>HRMS Interface Journals</v>
      </c>
      <c r="J89" s="134">
        <v>-8198975.8200000003</v>
      </c>
      <c r="K89" s="46">
        <v>44756.291666666664</v>
      </c>
      <c r="L89" s="48" t="s">
        <v>356</v>
      </c>
      <c r="M89" s="49">
        <v>44756.892974537041</v>
      </c>
      <c r="N89" s="47" t="s">
        <v>438</v>
      </c>
      <c r="O89" s="47" t="s">
        <v>732</v>
      </c>
    </row>
    <row r="90" spans="1:15" ht="28.5" hidden="1" customHeight="1" outlineLevel="1">
      <c r="B90" s="38">
        <v>2023</v>
      </c>
      <c r="C90" s="38">
        <v>1</v>
      </c>
      <c r="D90" s="45" t="s">
        <v>5</v>
      </c>
      <c r="E90" s="45" t="s">
        <v>6</v>
      </c>
      <c r="F90" s="45" t="s">
        <v>739</v>
      </c>
      <c r="G90" s="46">
        <v>44743.291666666664</v>
      </c>
      <c r="H90" s="45" t="s">
        <v>340</v>
      </c>
      <c r="I90" s="47" t="str">
        <f>VLOOKUP(H90,'Source Codes'!$A$6:$B$89,2,FALSE)</f>
        <v>Facilities Mngmnt Intfc Jrnls</v>
      </c>
      <c r="J90" s="134">
        <v>-3885700.94</v>
      </c>
      <c r="K90" s="46">
        <v>44756.291666666664</v>
      </c>
      <c r="L90" s="48" t="s">
        <v>747</v>
      </c>
      <c r="M90" s="49">
        <v>44757.164872685185</v>
      </c>
      <c r="N90" s="47" t="s">
        <v>407</v>
      </c>
      <c r="O90" s="47" t="s">
        <v>418</v>
      </c>
    </row>
    <row r="91" spans="1:15" ht="28.5" hidden="1" customHeight="1" outlineLevel="1">
      <c r="B91" s="38">
        <v>2023</v>
      </c>
      <c r="C91" s="38">
        <v>1</v>
      </c>
      <c r="D91" s="45" t="s">
        <v>5</v>
      </c>
      <c r="E91" s="45" t="s">
        <v>6</v>
      </c>
      <c r="F91" s="45" t="s">
        <v>740</v>
      </c>
      <c r="G91" s="46">
        <v>44755.291666666664</v>
      </c>
      <c r="H91" s="45" t="s">
        <v>7</v>
      </c>
      <c r="I91" s="47" t="str">
        <f>VLOOKUP(H91,'Source Codes'!$A$6:$B$89,2,FALSE)</f>
        <v>HRMS Interface Journals</v>
      </c>
      <c r="J91" s="134">
        <v>-1827865.66</v>
      </c>
      <c r="K91" s="46">
        <v>44756.291666666664</v>
      </c>
      <c r="L91" s="48" t="s">
        <v>357</v>
      </c>
      <c r="M91" s="49">
        <v>44756.914918981478</v>
      </c>
      <c r="N91" s="47" t="s">
        <v>438</v>
      </c>
      <c r="O91" s="47" t="s">
        <v>732</v>
      </c>
    </row>
    <row r="92" spans="1:15" ht="28.5" hidden="1" customHeight="1" outlineLevel="1">
      <c r="B92" s="38">
        <v>2023</v>
      </c>
      <c r="C92" s="38">
        <v>1</v>
      </c>
      <c r="D92" s="45" t="s">
        <v>5</v>
      </c>
      <c r="E92" s="45" t="s">
        <v>6</v>
      </c>
      <c r="F92" s="45" t="s">
        <v>741</v>
      </c>
      <c r="G92" s="46">
        <v>44743.291666666664</v>
      </c>
      <c r="H92" s="45" t="s">
        <v>340</v>
      </c>
      <c r="I92" s="47" t="str">
        <f>VLOOKUP(H92,'Source Codes'!$A$6:$B$89,2,FALSE)</f>
        <v>Facilities Mngmnt Intfc Jrnls</v>
      </c>
      <c r="J92" s="134">
        <v>-1232549.6000000001</v>
      </c>
      <c r="K92" s="46">
        <v>44756.291666666664</v>
      </c>
      <c r="L92" s="48" t="s">
        <v>748</v>
      </c>
      <c r="M92" s="49">
        <v>44757.164872685185</v>
      </c>
      <c r="N92" s="47" t="s">
        <v>516</v>
      </c>
      <c r="O92" s="47" t="s">
        <v>418</v>
      </c>
    </row>
    <row r="93" spans="1:15" ht="28.5" hidden="1" customHeight="1" outlineLevel="1">
      <c r="B93" s="38">
        <v>2022</v>
      </c>
      <c r="C93" s="38">
        <v>12</v>
      </c>
      <c r="D93" s="45" t="s">
        <v>5</v>
      </c>
      <c r="E93" s="45" t="s">
        <v>6</v>
      </c>
      <c r="F93" s="45" t="s">
        <v>742</v>
      </c>
      <c r="G93" s="46">
        <v>44742.291666666664</v>
      </c>
      <c r="H93" s="45" t="s">
        <v>7</v>
      </c>
      <c r="I93" s="47" t="str">
        <f>VLOOKUP(H93,'Source Codes'!$A$6:$B$89,2,FALSE)</f>
        <v>HRMS Interface Journals</v>
      </c>
      <c r="J93" s="134">
        <v>-1099606.93</v>
      </c>
      <c r="K93" s="46">
        <v>44756.291666666664</v>
      </c>
      <c r="L93" s="48" t="s">
        <v>355</v>
      </c>
      <c r="M93" s="49">
        <v>44756.920590277776</v>
      </c>
      <c r="N93" s="47" t="s">
        <v>438</v>
      </c>
      <c r="O93" s="47" t="s">
        <v>732</v>
      </c>
    </row>
    <row r="94" spans="1:15" ht="38.25" hidden="1" customHeight="1" outlineLevel="1">
      <c r="B94" s="38">
        <v>2022</v>
      </c>
      <c r="C94" s="38">
        <v>12</v>
      </c>
      <c r="D94" s="45" t="s">
        <v>5</v>
      </c>
      <c r="E94" s="45" t="s">
        <v>6</v>
      </c>
      <c r="F94" s="45" t="s">
        <v>743</v>
      </c>
      <c r="G94" s="46">
        <v>44742.291666666664</v>
      </c>
      <c r="H94" s="45" t="s">
        <v>9</v>
      </c>
      <c r="I94" s="47" t="str">
        <f>VLOOKUP(H94,'Source Codes'!$A$6:$B$89,2,FALSE)</f>
        <v>On Line Journal Entries</v>
      </c>
      <c r="J94" s="134">
        <v>3836866</v>
      </c>
      <c r="K94" s="46">
        <v>44756.291666666664</v>
      </c>
      <c r="L94" s="48" t="s">
        <v>349</v>
      </c>
      <c r="M94" s="49">
        <v>44757.164861111109</v>
      </c>
      <c r="N94" s="47" t="s">
        <v>407</v>
      </c>
      <c r="O94" s="47" t="s">
        <v>453</v>
      </c>
    </row>
    <row r="95" spans="1:15" ht="40.5" hidden="1" customHeight="1" outlineLevel="1">
      <c r="B95" s="38">
        <v>2022</v>
      </c>
      <c r="C95" s="38">
        <v>12</v>
      </c>
      <c r="D95" s="45" t="s">
        <v>5</v>
      </c>
      <c r="E95" s="45" t="s">
        <v>6</v>
      </c>
      <c r="F95" s="45" t="s">
        <v>744</v>
      </c>
      <c r="G95" s="46">
        <v>44742.291666666664</v>
      </c>
      <c r="H95" s="45" t="s">
        <v>9</v>
      </c>
      <c r="I95" s="47" t="str">
        <f>VLOOKUP(H95,'Source Codes'!$A$6:$B$89,2,FALSE)</f>
        <v>On Line Journal Entries</v>
      </c>
      <c r="J95" s="134">
        <v>4695840</v>
      </c>
      <c r="K95" s="46">
        <v>44756.291666666664</v>
      </c>
      <c r="L95" s="48" t="s">
        <v>363</v>
      </c>
      <c r="M95" s="49">
        <v>44757.164861111109</v>
      </c>
      <c r="N95" s="47" t="s">
        <v>412</v>
      </c>
      <c r="O95" s="47" t="s">
        <v>453</v>
      </c>
    </row>
    <row r="96" spans="1:15" ht="38.25" hidden="1" outlineLevel="1">
      <c r="B96" s="38">
        <v>2022</v>
      </c>
      <c r="C96" s="38">
        <v>12</v>
      </c>
      <c r="D96" s="45" t="s">
        <v>5</v>
      </c>
      <c r="E96" s="45" t="s">
        <v>6</v>
      </c>
      <c r="F96" s="45" t="s">
        <v>745</v>
      </c>
      <c r="G96" s="46">
        <v>44735.291666666664</v>
      </c>
      <c r="H96" s="45" t="s">
        <v>9</v>
      </c>
      <c r="I96" s="47" t="str">
        <f>VLOOKUP(H96,'Source Codes'!$A$6:$B$89,2,FALSE)</f>
        <v>On Line Journal Entries</v>
      </c>
      <c r="J96" s="134">
        <v>11256338</v>
      </c>
      <c r="K96" s="46">
        <v>44756.291666666664</v>
      </c>
      <c r="L96" s="48" t="s">
        <v>749</v>
      </c>
      <c r="M96" s="49">
        <v>44756.95034722222</v>
      </c>
      <c r="N96" s="47" t="s">
        <v>412</v>
      </c>
      <c r="O96" s="47" t="s">
        <v>408</v>
      </c>
    </row>
    <row r="97" spans="1:15" ht="12.75" customHeight="1" collapsed="1">
      <c r="I97" s="47"/>
      <c r="J97" s="133">
        <f>SUM(J87:J96)</f>
        <v>-53521790.510000005</v>
      </c>
    </row>
    <row r="98" spans="1:15" ht="12.75" customHeight="1">
      <c r="I98" s="47"/>
    </row>
    <row r="99" spans="1:15" ht="12.75" customHeight="1">
      <c r="A99" s="55" t="s">
        <v>750</v>
      </c>
      <c r="I99" s="47"/>
    </row>
    <row r="100" spans="1:15" ht="28.5" hidden="1" customHeight="1" outlineLevel="1">
      <c r="B100" s="38">
        <v>2023</v>
      </c>
      <c r="C100" s="38">
        <v>1</v>
      </c>
      <c r="D100" s="45" t="s">
        <v>5</v>
      </c>
      <c r="E100" s="45" t="s">
        <v>6</v>
      </c>
      <c r="F100" s="45" t="s">
        <v>751</v>
      </c>
      <c r="G100" s="46">
        <v>44754.291666666664</v>
      </c>
      <c r="H100" s="45" t="s">
        <v>11</v>
      </c>
      <c r="I100" s="47" t="str">
        <f>VLOOKUP(H100,'Source Codes'!$A$6:$B$89,2,FALSE)</f>
        <v>AR Payments</v>
      </c>
      <c r="J100" s="134">
        <v>1173236.21</v>
      </c>
      <c r="K100" s="46">
        <v>44757.291666666664</v>
      </c>
      <c r="L100" s="48" t="s">
        <v>752</v>
      </c>
      <c r="M100" s="49">
        <v>44758.046631944446</v>
      </c>
      <c r="N100" s="47" t="s">
        <v>407</v>
      </c>
      <c r="O100" s="47" t="s">
        <v>408</v>
      </c>
    </row>
    <row r="101" spans="1:15" ht="12.75" customHeight="1" collapsed="1">
      <c r="I101" s="47"/>
      <c r="J101" s="133">
        <f>SUM(J100)</f>
        <v>1173236.21</v>
      </c>
    </row>
    <row r="102" spans="1:15" ht="12.75" customHeight="1">
      <c r="I102" s="47"/>
    </row>
    <row r="103" spans="1:15" ht="12.75" customHeight="1">
      <c r="A103" s="55" t="s">
        <v>753</v>
      </c>
      <c r="I103" s="47"/>
    </row>
    <row r="104" spans="1:15" ht="63.75" hidden="1" outlineLevel="1">
      <c r="B104" s="38">
        <v>2023</v>
      </c>
      <c r="C104" s="38">
        <v>1</v>
      </c>
      <c r="D104" s="45" t="s">
        <v>5</v>
      </c>
      <c r="E104" s="45" t="s">
        <v>6</v>
      </c>
      <c r="F104" s="45" t="s">
        <v>754</v>
      </c>
      <c r="G104" s="46">
        <v>44760.291666666664</v>
      </c>
      <c r="H104" s="45" t="s">
        <v>12</v>
      </c>
      <c r="I104" s="47" t="str">
        <f>VLOOKUP(H104,'Source Codes'!$A$6:$B$89,2,FALSE)</f>
        <v>AR Direct Cash Journal</v>
      </c>
      <c r="J104" s="134">
        <v>-1373657.66</v>
      </c>
      <c r="K104" s="46">
        <v>44760.291666666664</v>
      </c>
      <c r="L104" s="48" t="s">
        <v>766</v>
      </c>
      <c r="M104" s="49">
        <v>44761.046782407408</v>
      </c>
      <c r="N104" s="47" t="s">
        <v>582</v>
      </c>
      <c r="O104" s="47" t="s">
        <v>422</v>
      </c>
    </row>
    <row r="105" spans="1:15" ht="28.5" hidden="1" customHeight="1" outlineLevel="1">
      <c r="B105" s="38">
        <v>2022</v>
      </c>
      <c r="C105" s="38">
        <v>12</v>
      </c>
      <c r="D105" s="45" t="s">
        <v>5</v>
      </c>
      <c r="E105" s="45" t="s">
        <v>6</v>
      </c>
      <c r="F105" s="45" t="s">
        <v>755</v>
      </c>
      <c r="G105" s="46">
        <v>44739.291666666664</v>
      </c>
      <c r="H105" s="45" t="s">
        <v>9</v>
      </c>
      <c r="I105" s="47" t="str">
        <f>VLOOKUP(H105,'Source Codes'!$A$6:$B$89,2,FALSE)</f>
        <v>On Line Journal Entries</v>
      </c>
      <c r="J105" s="134">
        <v>1719885.61</v>
      </c>
      <c r="K105" s="46">
        <v>44760.291666666664</v>
      </c>
      <c r="L105" s="48" t="s">
        <v>763</v>
      </c>
      <c r="M105" s="49">
        <v>44760.649386574078</v>
      </c>
      <c r="N105" s="47" t="s">
        <v>407</v>
      </c>
      <c r="O105" s="47" t="s">
        <v>422</v>
      </c>
    </row>
    <row r="106" spans="1:15" ht="33" hidden="1" customHeight="1" outlineLevel="1">
      <c r="B106" s="38">
        <v>2022</v>
      </c>
      <c r="C106" s="38">
        <v>12</v>
      </c>
      <c r="D106" s="45" t="s">
        <v>5</v>
      </c>
      <c r="E106" s="45" t="s">
        <v>6</v>
      </c>
      <c r="F106" s="45" t="s">
        <v>756</v>
      </c>
      <c r="G106" s="46">
        <v>44742.291666666664</v>
      </c>
      <c r="H106" s="45" t="s">
        <v>9</v>
      </c>
      <c r="I106" s="47" t="str">
        <f>VLOOKUP(H106,'Source Codes'!$A$6:$B$89,2,FALSE)</f>
        <v>On Line Journal Entries</v>
      </c>
      <c r="J106" s="134">
        <v>2545214</v>
      </c>
      <c r="K106" s="46">
        <v>44761.291666666664</v>
      </c>
      <c r="L106" s="48" t="s">
        <v>337</v>
      </c>
      <c r="M106" s="49">
        <v>44761.32402777778</v>
      </c>
      <c r="N106" s="47" t="s">
        <v>407</v>
      </c>
      <c r="O106" s="47" t="s">
        <v>453</v>
      </c>
    </row>
    <row r="107" spans="1:15" ht="63" hidden="1" customHeight="1" outlineLevel="1">
      <c r="B107" s="38">
        <v>2022</v>
      </c>
      <c r="C107" s="38">
        <v>12</v>
      </c>
      <c r="D107" s="45" t="s">
        <v>5</v>
      </c>
      <c r="E107" s="45" t="s">
        <v>6</v>
      </c>
      <c r="F107" s="45" t="s">
        <v>757</v>
      </c>
      <c r="G107" s="46">
        <v>44739.291666666664</v>
      </c>
      <c r="H107" s="45" t="s">
        <v>9</v>
      </c>
      <c r="I107" s="47" t="str">
        <f>VLOOKUP(H107,'Source Codes'!$A$6:$B$89,2,FALSE)</f>
        <v>On Line Journal Entries</v>
      </c>
      <c r="J107" s="134">
        <v>3348859.09</v>
      </c>
      <c r="K107" s="46">
        <v>44760.291666666664</v>
      </c>
      <c r="L107" s="48" t="s">
        <v>758</v>
      </c>
      <c r="M107" s="49">
        <v>44760.607349537036</v>
      </c>
      <c r="N107" s="47" t="s">
        <v>407</v>
      </c>
      <c r="O107" s="47" t="s">
        <v>422</v>
      </c>
    </row>
    <row r="108" spans="1:15" ht="39" hidden="1" customHeight="1" outlineLevel="1">
      <c r="B108" s="38">
        <v>2022</v>
      </c>
      <c r="C108" s="38">
        <v>12</v>
      </c>
      <c r="D108" s="45" t="s">
        <v>5</v>
      </c>
      <c r="E108" s="45" t="s">
        <v>6</v>
      </c>
      <c r="F108" s="45" t="s">
        <v>759</v>
      </c>
      <c r="G108" s="46">
        <v>44742.291666666664</v>
      </c>
      <c r="H108" s="45" t="s">
        <v>9</v>
      </c>
      <c r="I108" s="47" t="str">
        <f>VLOOKUP(H108,'Source Codes'!$A$6:$B$89,2,FALSE)</f>
        <v>On Line Journal Entries</v>
      </c>
      <c r="J108" s="134">
        <v>4231997</v>
      </c>
      <c r="K108" s="46">
        <v>44761.291666666664</v>
      </c>
      <c r="L108" s="48" t="s">
        <v>760</v>
      </c>
      <c r="M108" s="49">
        <v>44761.32402777778</v>
      </c>
      <c r="N108" s="47" t="s">
        <v>412</v>
      </c>
      <c r="O108" s="47" t="s">
        <v>453</v>
      </c>
    </row>
    <row r="109" spans="1:15" ht="40.5" hidden="1" customHeight="1" outlineLevel="1">
      <c r="B109" s="38">
        <v>2022</v>
      </c>
      <c r="C109" s="38">
        <v>12</v>
      </c>
      <c r="D109" s="45" t="s">
        <v>5</v>
      </c>
      <c r="E109" s="45" t="s">
        <v>6</v>
      </c>
      <c r="F109" s="45" t="s">
        <v>761</v>
      </c>
      <c r="G109" s="46">
        <v>44739.291666666664</v>
      </c>
      <c r="H109" s="45" t="s">
        <v>9</v>
      </c>
      <c r="I109" s="47" t="str">
        <f>VLOOKUP(H109,'Source Codes'!$A$6:$B$89,2,FALSE)</f>
        <v>On Line Journal Entries</v>
      </c>
      <c r="J109" s="134">
        <v>8923595.7300000004</v>
      </c>
      <c r="K109" s="46">
        <v>44760.291666666664</v>
      </c>
      <c r="L109" s="48" t="s">
        <v>764</v>
      </c>
      <c r="M109" s="49">
        <v>44760.642858796295</v>
      </c>
      <c r="N109" s="47" t="s">
        <v>407</v>
      </c>
      <c r="O109" s="47" t="s">
        <v>422</v>
      </c>
    </row>
    <row r="110" spans="1:15" ht="28.5" hidden="1" customHeight="1" outlineLevel="1">
      <c r="B110" s="38">
        <v>2022</v>
      </c>
      <c r="C110" s="38">
        <v>12</v>
      </c>
      <c r="D110" s="45" t="s">
        <v>5</v>
      </c>
      <c r="E110" s="45" t="s">
        <v>6</v>
      </c>
      <c r="F110" s="45" t="s">
        <v>762</v>
      </c>
      <c r="G110" s="46">
        <v>44739.291666666664</v>
      </c>
      <c r="H110" s="45" t="s">
        <v>9</v>
      </c>
      <c r="I110" s="47" t="str">
        <f>VLOOKUP(H110,'Source Codes'!$A$6:$B$89,2,FALSE)</f>
        <v>On Line Journal Entries</v>
      </c>
      <c r="J110" s="134">
        <v>23253001.780000001</v>
      </c>
      <c r="K110" s="46">
        <v>44760.291666666664</v>
      </c>
      <c r="L110" s="48" t="s">
        <v>765</v>
      </c>
      <c r="M110" s="49">
        <v>44760.64335648148</v>
      </c>
      <c r="N110" s="47" t="s">
        <v>407</v>
      </c>
      <c r="O110" s="47" t="s">
        <v>422</v>
      </c>
    </row>
    <row r="111" spans="1:15" ht="12.75" customHeight="1" collapsed="1">
      <c r="I111" s="47"/>
      <c r="J111" s="133">
        <f>SUM(J104:J110)</f>
        <v>42648895.549999997</v>
      </c>
    </row>
    <row r="112" spans="1:15" ht="12.75" customHeight="1">
      <c r="I112" s="47"/>
    </row>
    <row r="113" spans="1:15" ht="12.75" customHeight="1">
      <c r="A113" s="55" t="s">
        <v>767</v>
      </c>
      <c r="I113" s="47"/>
    </row>
    <row r="114" spans="1:15" ht="63.75" hidden="1" outlineLevel="1">
      <c r="B114" s="38">
        <v>2023</v>
      </c>
      <c r="C114" s="38">
        <v>1</v>
      </c>
      <c r="D114" s="45" t="s">
        <v>5</v>
      </c>
      <c r="E114" s="45" t="s">
        <v>6</v>
      </c>
      <c r="F114" s="45" t="s">
        <v>768</v>
      </c>
      <c r="G114" s="46">
        <v>44761.291666666664</v>
      </c>
      <c r="H114" s="45" t="s">
        <v>9</v>
      </c>
      <c r="I114" s="47" t="str">
        <f>VLOOKUP(H114,'Source Codes'!$A$6:$B$89,2,FALSE)</f>
        <v>On Line Journal Entries</v>
      </c>
      <c r="J114" s="134">
        <v>1373657.66</v>
      </c>
      <c r="K114" s="46">
        <v>44762.291666666664</v>
      </c>
      <c r="L114" s="48" t="s">
        <v>769</v>
      </c>
      <c r="M114" s="49">
        <v>44762.307500000003</v>
      </c>
      <c r="N114" s="47" t="s">
        <v>411</v>
      </c>
      <c r="O114" s="47" t="s">
        <v>422</v>
      </c>
    </row>
    <row r="115" spans="1:15" ht="12.75" customHeight="1" collapsed="1">
      <c r="I115" s="47"/>
      <c r="J115" s="133">
        <f>SUM(J114)</f>
        <v>1373657.66</v>
      </c>
    </row>
    <row r="116" spans="1:15" ht="12.75" customHeight="1">
      <c r="I116" s="47"/>
    </row>
    <row r="117" spans="1:15" ht="12.75" customHeight="1">
      <c r="A117" s="55" t="s">
        <v>770</v>
      </c>
      <c r="I117" s="47"/>
    </row>
    <row r="118" spans="1:15" ht="61.5" hidden="1" customHeight="1" outlineLevel="1">
      <c r="B118" s="38">
        <v>2023</v>
      </c>
      <c r="C118" s="38">
        <v>1</v>
      </c>
      <c r="D118" s="45" t="s">
        <v>5</v>
      </c>
      <c r="E118" s="45" t="s">
        <v>6</v>
      </c>
      <c r="F118" s="45" t="s">
        <v>771</v>
      </c>
      <c r="G118" s="46">
        <v>44761.291666666664</v>
      </c>
      <c r="H118" s="45" t="s">
        <v>11</v>
      </c>
      <c r="I118" s="47" t="str">
        <f>VLOOKUP(H118,'Source Codes'!$A$6:$B$89,2,FALSE)</f>
        <v>AR Payments</v>
      </c>
      <c r="J118" s="134">
        <v>4835096.0999999996</v>
      </c>
      <c r="K118" s="46">
        <v>44762.291666666664</v>
      </c>
      <c r="L118" s="48" t="s">
        <v>772</v>
      </c>
      <c r="M118" s="49">
        <v>44763.045810185184</v>
      </c>
      <c r="N118" s="47" t="s">
        <v>407</v>
      </c>
      <c r="O118" s="47" t="s">
        <v>408</v>
      </c>
    </row>
    <row r="119" spans="1:15" ht="61.5" hidden="1" customHeight="1" outlineLevel="1">
      <c r="B119" s="38">
        <v>2022</v>
      </c>
      <c r="C119" s="38">
        <v>12</v>
      </c>
      <c r="D119" s="45" t="s">
        <v>5</v>
      </c>
      <c r="E119" s="45" t="s">
        <v>6</v>
      </c>
      <c r="F119" s="45" t="s">
        <v>981</v>
      </c>
      <c r="G119" s="46">
        <v>44742.291666666664</v>
      </c>
      <c r="H119" s="45" t="s">
        <v>9</v>
      </c>
      <c r="I119" s="47" t="str">
        <f>VLOOKUP(H119,'Source Codes'!$A$6:$B$89,2,FALSE)</f>
        <v>On Line Journal Entries</v>
      </c>
      <c r="J119" s="134">
        <v>-40687182.590000004</v>
      </c>
      <c r="K119" s="46">
        <v>44762.291666666664</v>
      </c>
      <c r="L119" s="48" t="s">
        <v>982</v>
      </c>
      <c r="M119" s="49">
        <v>44762.307500000003</v>
      </c>
      <c r="N119" s="47" t="s">
        <v>411</v>
      </c>
      <c r="O119" s="47" t="s">
        <v>418</v>
      </c>
    </row>
    <row r="120" spans="1:15" ht="61.5" hidden="1" customHeight="1" outlineLevel="1">
      <c r="B120" s="38">
        <v>2023</v>
      </c>
      <c r="C120" s="38">
        <v>1</v>
      </c>
      <c r="D120" s="45" t="s">
        <v>5</v>
      </c>
      <c r="E120" s="45" t="s">
        <v>6</v>
      </c>
      <c r="F120" s="45" t="s">
        <v>773</v>
      </c>
      <c r="G120" s="46">
        <v>44757.291666666664</v>
      </c>
      <c r="H120" s="45" t="s">
        <v>9</v>
      </c>
      <c r="I120" s="47" t="str">
        <f>VLOOKUP(H120,'Source Codes'!$A$6:$B$89,2,FALSE)</f>
        <v>On Line Journal Entries</v>
      </c>
      <c r="J120" s="134">
        <v>4175517</v>
      </c>
      <c r="K120" s="46">
        <v>44762.291666666664</v>
      </c>
      <c r="L120" s="48" t="s">
        <v>774</v>
      </c>
      <c r="M120" s="49">
        <v>44762.705254629633</v>
      </c>
      <c r="N120" s="47" t="s">
        <v>407</v>
      </c>
      <c r="O120" s="47" t="s">
        <v>420</v>
      </c>
    </row>
    <row r="121" spans="1:15" ht="12.75" customHeight="1" collapsed="1">
      <c r="I121" s="47"/>
      <c r="J121" s="133">
        <f>SUM(J118:J120)</f>
        <v>-31676569.490000002</v>
      </c>
    </row>
    <row r="122" spans="1:15" ht="12.75" customHeight="1">
      <c r="I122" s="47"/>
    </row>
    <row r="123" spans="1:15" ht="12.75" customHeight="1">
      <c r="A123" s="55" t="s">
        <v>775</v>
      </c>
      <c r="I123" s="47"/>
    </row>
    <row r="124" spans="1:15" ht="73.5" hidden="1" customHeight="1" outlineLevel="1">
      <c r="B124" s="38">
        <v>2023</v>
      </c>
      <c r="C124" s="38">
        <v>1</v>
      </c>
      <c r="D124" s="45" t="s">
        <v>5</v>
      </c>
      <c r="E124" s="45" t="s">
        <v>6</v>
      </c>
      <c r="F124" s="45" t="s">
        <v>776</v>
      </c>
      <c r="G124" s="46">
        <v>44763.291666666664</v>
      </c>
      <c r="H124" s="45" t="s">
        <v>14</v>
      </c>
      <c r="I124" s="47" t="str">
        <f>VLOOKUP(H124,'Source Codes'!$A$6:$B$89,2,FALSE)</f>
        <v>AP Warrant Issuance</v>
      </c>
      <c r="J124" s="134">
        <v>-1803882.08</v>
      </c>
      <c r="K124" s="46">
        <v>44763.291666666664</v>
      </c>
      <c r="L124" s="48" t="s">
        <v>786</v>
      </c>
      <c r="M124" s="49">
        <v>44764.093055555553</v>
      </c>
      <c r="N124" s="47" t="s">
        <v>412</v>
      </c>
      <c r="O124" s="47" t="s">
        <v>426</v>
      </c>
    </row>
    <row r="125" spans="1:15" ht="33.75" hidden="1" customHeight="1" outlineLevel="1">
      <c r="B125" s="38">
        <v>2023</v>
      </c>
      <c r="C125" s="38">
        <v>1</v>
      </c>
      <c r="D125" s="45" t="s">
        <v>5</v>
      </c>
      <c r="E125" s="45" t="s">
        <v>6</v>
      </c>
      <c r="F125" s="45" t="s">
        <v>777</v>
      </c>
      <c r="G125" s="46">
        <v>44749.291666666664</v>
      </c>
      <c r="H125" s="45" t="s">
        <v>12</v>
      </c>
      <c r="I125" s="47" t="str">
        <f>VLOOKUP(H125,'Source Codes'!$A$6:$B$89,2,FALSE)</f>
        <v>AR Direct Cash Journal</v>
      </c>
      <c r="J125" s="134">
        <v>2283913.8199999998</v>
      </c>
      <c r="K125" s="46">
        <v>44763.291666666664</v>
      </c>
      <c r="L125" s="48" t="s">
        <v>782</v>
      </c>
      <c r="M125" s="49">
        <v>44764.045613425929</v>
      </c>
      <c r="N125" s="47" t="s">
        <v>407</v>
      </c>
      <c r="O125" s="47" t="s">
        <v>421</v>
      </c>
    </row>
    <row r="126" spans="1:15" ht="18.75" hidden="1" customHeight="1" outlineLevel="1">
      <c r="B126" s="38">
        <v>2023</v>
      </c>
      <c r="C126" s="38">
        <v>1</v>
      </c>
      <c r="D126" s="45" t="s">
        <v>5</v>
      </c>
      <c r="E126" s="45" t="s">
        <v>6</v>
      </c>
      <c r="F126" s="45" t="s">
        <v>778</v>
      </c>
      <c r="G126" s="46">
        <v>44761.291666666664</v>
      </c>
      <c r="H126" s="45" t="s">
        <v>12</v>
      </c>
      <c r="I126" s="47" t="str">
        <f>VLOOKUP(H126,'Source Codes'!$A$6:$B$89,2,FALSE)</f>
        <v>AR Direct Cash Journal</v>
      </c>
      <c r="J126" s="134">
        <v>4811215.95</v>
      </c>
      <c r="K126" s="46">
        <v>44763.291666666664</v>
      </c>
      <c r="L126" s="48" t="s">
        <v>361</v>
      </c>
      <c r="M126" s="49">
        <v>44764.045613425929</v>
      </c>
      <c r="N126" s="47" t="s">
        <v>407</v>
      </c>
      <c r="O126" s="47" t="s">
        <v>421</v>
      </c>
    </row>
    <row r="127" spans="1:15" ht="61.5" hidden="1" customHeight="1" outlineLevel="1">
      <c r="B127" s="38">
        <v>2023</v>
      </c>
      <c r="C127" s="38">
        <v>1</v>
      </c>
      <c r="D127" s="45" t="s">
        <v>5</v>
      </c>
      <c r="E127" s="45" t="s">
        <v>6</v>
      </c>
      <c r="F127" s="45" t="s">
        <v>779</v>
      </c>
      <c r="G127" s="46">
        <v>44762.291666666664</v>
      </c>
      <c r="H127" s="45" t="s">
        <v>12</v>
      </c>
      <c r="I127" s="47" t="str">
        <f>VLOOKUP(H127,'Source Codes'!$A$6:$B$89,2,FALSE)</f>
        <v>AR Direct Cash Journal</v>
      </c>
      <c r="J127" s="134">
        <v>1241700</v>
      </c>
      <c r="K127" s="46">
        <v>44763.291666666664</v>
      </c>
      <c r="L127" s="48" t="s">
        <v>785</v>
      </c>
      <c r="M127" s="49">
        <v>44764.045613425929</v>
      </c>
      <c r="N127" s="47" t="s">
        <v>411</v>
      </c>
      <c r="O127" s="47" t="s">
        <v>408</v>
      </c>
    </row>
    <row r="128" spans="1:15" ht="61.5" hidden="1" customHeight="1" outlineLevel="1">
      <c r="B128" s="38">
        <v>2023</v>
      </c>
      <c r="C128" s="38">
        <v>1</v>
      </c>
      <c r="D128" s="45" t="s">
        <v>5</v>
      </c>
      <c r="E128" s="45" t="s">
        <v>6</v>
      </c>
      <c r="F128" s="45" t="s">
        <v>780</v>
      </c>
      <c r="G128" s="46">
        <v>44761.291666666664</v>
      </c>
      <c r="H128" s="45" t="s">
        <v>11</v>
      </c>
      <c r="I128" s="47" t="str">
        <f>VLOOKUP(H128,'Source Codes'!$A$6:$B$89,2,FALSE)</f>
        <v>AR Payments</v>
      </c>
      <c r="J128" s="134">
        <v>1627389.9</v>
      </c>
      <c r="K128" s="46">
        <v>44763.291666666664</v>
      </c>
      <c r="L128" s="48" t="s">
        <v>783</v>
      </c>
      <c r="M128" s="49">
        <v>44764.045613425929</v>
      </c>
      <c r="N128" s="47" t="s">
        <v>407</v>
      </c>
      <c r="O128" s="47" t="s">
        <v>408</v>
      </c>
    </row>
    <row r="129" spans="1:15" ht="25.5" hidden="1" outlineLevel="1">
      <c r="B129" s="38">
        <v>2023</v>
      </c>
      <c r="C129" s="38">
        <v>1</v>
      </c>
      <c r="D129" s="45" t="s">
        <v>5</v>
      </c>
      <c r="E129" s="45" t="s">
        <v>6</v>
      </c>
      <c r="F129" s="45" t="s">
        <v>781</v>
      </c>
      <c r="G129" s="46">
        <v>44762.291666666664</v>
      </c>
      <c r="H129" s="45" t="s">
        <v>340</v>
      </c>
      <c r="I129" s="47" t="str">
        <f>VLOOKUP(H129,'Source Codes'!$A$6:$B$89,2,FALSE)</f>
        <v>Facilities Mngmnt Intfc Jrnls</v>
      </c>
      <c r="J129" s="134">
        <v>-3906178.82</v>
      </c>
      <c r="K129" s="46">
        <v>44764.291666666664</v>
      </c>
      <c r="L129" s="48" t="s">
        <v>784</v>
      </c>
      <c r="M129" s="49">
        <v>44764.296701388892</v>
      </c>
      <c r="N129" s="47" t="s">
        <v>407</v>
      </c>
      <c r="O129" s="47" t="s">
        <v>418</v>
      </c>
    </row>
    <row r="130" spans="1:15" ht="12.75" customHeight="1" collapsed="1">
      <c r="I130" s="47"/>
      <c r="J130" s="133">
        <f>SUM(J124:J129)</f>
        <v>4254158.7699999996</v>
      </c>
    </row>
    <row r="131" spans="1:15" ht="12.75" customHeight="1">
      <c r="I131" s="47"/>
    </row>
    <row r="132" spans="1:15" ht="12.75" customHeight="1">
      <c r="A132" s="55" t="s">
        <v>787</v>
      </c>
      <c r="I132" s="47"/>
    </row>
    <row r="133" spans="1:15" ht="66" hidden="1" customHeight="1" outlineLevel="1">
      <c r="B133" s="38">
        <v>2023</v>
      </c>
      <c r="C133" s="38">
        <v>1</v>
      </c>
      <c r="D133" s="45" t="s">
        <v>5</v>
      </c>
      <c r="E133" s="45" t="s">
        <v>6</v>
      </c>
      <c r="F133" s="45" t="s">
        <v>788</v>
      </c>
      <c r="G133" s="46">
        <v>44748.291666666664</v>
      </c>
      <c r="H133" s="45" t="s">
        <v>11</v>
      </c>
      <c r="I133" s="47" t="str">
        <f>VLOOKUP(H133,'Source Codes'!$A$6:$B$89,2,FALSE)</f>
        <v>AR Payments</v>
      </c>
      <c r="J133" s="134">
        <v>3261846.84</v>
      </c>
      <c r="K133" s="46">
        <v>44764.291666666664</v>
      </c>
      <c r="L133" s="48" t="s">
        <v>794</v>
      </c>
      <c r="M133" s="49">
        <v>44765.048113425924</v>
      </c>
      <c r="N133" s="47" t="s">
        <v>407</v>
      </c>
      <c r="O133" s="47" t="s">
        <v>408</v>
      </c>
    </row>
    <row r="134" spans="1:15" ht="43.5" hidden="1" customHeight="1" outlineLevel="1">
      <c r="B134" s="38">
        <v>2023</v>
      </c>
      <c r="C134" s="38">
        <v>1</v>
      </c>
      <c r="D134" s="45" t="s">
        <v>5</v>
      </c>
      <c r="E134" s="45" t="s">
        <v>6</v>
      </c>
      <c r="F134" s="45" t="s">
        <v>789</v>
      </c>
      <c r="G134" s="46">
        <v>44760.291666666664</v>
      </c>
      <c r="H134" s="45" t="s">
        <v>11</v>
      </c>
      <c r="I134" s="47" t="str">
        <f>VLOOKUP(H134,'Source Codes'!$A$6:$B$89,2,FALSE)</f>
        <v>AR Payments</v>
      </c>
      <c r="J134" s="134">
        <v>1292401.8899999999</v>
      </c>
      <c r="K134" s="46">
        <v>44764.291666666664</v>
      </c>
      <c r="L134" s="48" t="s">
        <v>795</v>
      </c>
      <c r="M134" s="49">
        <v>44765.048113425924</v>
      </c>
      <c r="N134" s="47" t="s">
        <v>407</v>
      </c>
      <c r="O134" s="47" t="s">
        <v>408</v>
      </c>
    </row>
    <row r="135" spans="1:15" ht="27.75" hidden="1" customHeight="1" outlineLevel="1">
      <c r="B135" s="38">
        <v>2023</v>
      </c>
      <c r="C135" s="38">
        <v>1</v>
      </c>
      <c r="D135" s="45" t="s">
        <v>5</v>
      </c>
      <c r="E135" s="45" t="s">
        <v>6</v>
      </c>
      <c r="F135" s="45" t="s">
        <v>790</v>
      </c>
      <c r="G135" s="46">
        <v>44762.291666666664</v>
      </c>
      <c r="H135" s="45" t="s">
        <v>11</v>
      </c>
      <c r="I135" s="47" t="str">
        <f>VLOOKUP(H135,'Source Codes'!$A$6:$B$89,2,FALSE)</f>
        <v>AR Payments</v>
      </c>
      <c r="J135" s="134">
        <v>5196146.63</v>
      </c>
      <c r="K135" s="46">
        <v>44764.291666666664</v>
      </c>
      <c r="L135" s="48" t="s">
        <v>796</v>
      </c>
      <c r="M135" s="49">
        <v>44765.048113425924</v>
      </c>
      <c r="N135" s="47" t="s">
        <v>407</v>
      </c>
      <c r="O135" s="47" t="s">
        <v>408</v>
      </c>
    </row>
    <row r="136" spans="1:15" ht="27.75" hidden="1" customHeight="1" outlineLevel="1">
      <c r="B136" s="38">
        <v>2023</v>
      </c>
      <c r="C136" s="38">
        <v>1</v>
      </c>
      <c r="D136" s="45" t="s">
        <v>5</v>
      </c>
      <c r="E136" s="45" t="s">
        <v>6</v>
      </c>
      <c r="F136" s="45" t="s">
        <v>791</v>
      </c>
      <c r="G136" s="46">
        <v>44762.291666666664</v>
      </c>
      <c r="H136" s="45" t="s">
        <v>9</v>
      </c>
      <c r="I136" s="47" t="str">
        <f>VLOOKUP(H136,'Source Codes'!$A$6:$B$89,2,FALSE)</f>
        <v>On Line Journal Entries</v>
      </c>
      <c r="J136" s="134">
        <v>1279323</v>
      </c>
      <c r="K136" s="46">
        <v>44765.291666666664</v>
      </c>
      <c r="L136" s="48" t="s">
        <v>797</v>
      </c>
      <c r="M136" s="49">
        <v>44765.798981481479</v>
      </c>
      <c r="N136" s="47" t="s">
        <v>407</v>
      </c>
      <c r="O136" s="47" t="s">
        <v>415</v>
      </c>
    </row>
    <row r="137" spans="1:15" ht="27.75" hidden="1" customHeight="1" outlineLevel="1">
      <c r="B137" s="38">
        <v>2023</v>
      </c>
      <c r="C137" s="38">
        <v>1</v>
      </c>
      <c r="D137" s="45" t="s">
        <v>5</v>
      </c>
      <c r="E137" s="45" t="s">
        <v>6</v>
      </c>
      <c r="F137" s="45" t="s">
        <v>792</v>
      </c>
      <c r="G137" s="46">
        <v>44762.291666666664</v>
      </c>
      <c r="H137" s="45" t="s">
        <v>9</v>
      </c>
      <c r="I137" s="47" t="str">
        <f>VLOOKUP(H137,'Source Codes'!$A$6:$B$89,2,FALSE)</f>
        <v>On Line Journal Entries</v>
      </c>
      <c r="J137" s="134">
        <v>1880730</v>
      </c>
      <c r="K137" s="46">
        <v>44765.291666666664</v>
      </c>
      <c r="L137" s="48" t="s">
        <v>797</v>
      </c>
      <c r="M137" s="49">
        <v>44765.798981481479</v>
      </c>
      <c r="N137" s="47" t="s">
        <v>407</v>
      </c>
      <c r="O137" s="47" t="s">
        <v>415</v>
      </c>
    </row>
    <row r="138" spans="1:15" ht="27.75" hidden="1" customHeight="1" outlineLevel="1">
      <c r="B138" s="38">
        <v>2023</v>
      </c>
      <c r="C138" s="38">
        <v>1</v>
      </c>
      <c r="D138" s="45" t="s">
        <v>5</v>
      </c>
      <c r="E138" s="45" t="s">
        <v>6</v>
      </c>
      <c r="F138" s="45" t="s">
        <v>793</v>
      </c>
      <c r="G138" s="46">
        <v>44762.291666666664</v>
      </c>
      <c r="H138" s="45" t="s">
        <v>9</v>
      </c>
      <c r="I138" s="47" t="str">
        <f>VLOOKUP(H138,'Source Codes'!$A$6:$B$89,2,FALSE)</f>
        <v>On Line Journal Entries</v>
      </c>
      <c r="J138" s="134">
        <v>2692636</v>
      </c>
      <c r="K138" s="46">
        <v>44765.291666666664</v>
      </c>
      <c r="L138" s="48" t="s">
        <v>797</v>
      </c>
      <c r="M138" s="49">
        <v>44765.798981481479</v>
      </c>
      <c r="N138" s="47" t="s">
        <v>407</v>
      </c>
      <c r="O138" s="47" t="s">
        <v>415</v>
      </c>
    </row>
    <row r="139" spans="1:15" ht="12.75" customHeight="1" collapsed="1">
      <c r="I139" s="47"/>
      <c r="J139" s="133">
        <f>SUM(J133:J138)</f>
        <v>15603084.359999999</v>
      </c>
    </row>
    <row r="140" spans="1:15" ht="12.75" customHeight="1">
      <c r="I140" s="47"/>
    </row>
    <row r="141" spans="1:15" ht="12.75" customHeight="1">
      <c r="A141" s="55" t="s">
        <v>798</v>
      </c>
      <c r="I141" s="47"/>
    </row>
    <row r="142" spans="1:15" ht="144" hidden="1" customHeight="1" outlineLevel="1">
      <c r="B142" s="38">
        <v>2023</v>
      </c>
      <c r="C142" s="38">
        <v>1</v>
      </c>
      <c r="D142" s="45" t="s">
        <v>5</v>
      </c>
      <c r="E142" s="45" t="s">
        <v>6</v>
      </c>
      <c r="F142" s="45" t="s">
        <v>799</v>
      </c>
      <c r="G142" s="46">
        <v>44769.291666666664</v>
      </c>
      <c r="H142" s="45" t="s">
        <v>14</v>
      </c>
      <c r="I142" s="47" t="str">
        <f>VLOOKUP(H142,'Source Codes'!$A$6:$B$89,2,FALSE)</f>
        <v>AP Warrant Issuance</v>
      </c>
      <c r="J142" s="134">
        <v>-205996864.37</v>
      </c>
      <c r="K142" s="46">
        <v>44767.291666666664</v>
      </c>
      <c r="L142" s="48" t="s">
        <v>803</v>
      </c>
      <c r="M142" s="49">
        <v>44768.096168981479</v>
      </c>
      <c r="N142" s="47" t="s">
        <v>516</v>
      </c>
      <c r="O142" s="47" t="s">
        <v>409</v>
      </c>
    </row>
    <row r="143" spans="1:15" ht="34.5" hidden="1" customHeight="1" outlineLevel="1">
      <c r="B143" s="38">
        <v>2023</v>
      </c>
      <c r="C143" s="38">
        <v>1</v>
      </c>
      <c r="D143" s="45" t="s">
        <v>5</v>
      </c>
      <c r="E143" s="45" t="s">
        <v>6</v>
      </c>
      <c r="F143" s="45" t="s">
        <v>800</v>
      </c>
      <c r="G143" s="46">
        <v>44767.291666666664</v>
      </c>
      <c r="H143" s="45" t="s">
        <v>12</v>
      </c>
      <c r="I143" s="47" t="str">
        <f>VLOOKUP(H143,'Source Codes'!$A$6:$B$89,2,FALSE)</f>
        <v>AR Direct Cash Journal</v>
      </c>
      <c r="J143" s="134">
        <v>4011683.62</v>
      </c>
      <c r="K143" s="46">
        <v>44767.291666666664</v>
      </c>
      <c r="L143" s="48" t="s">
        <v>804</v>
      </c>
      <c r="M143" s="49">
        <v>44768.046527777777</v>
      </c>
      <c r="N143" s="47" t="s">
        <v>407</v>
      </c>
      <c r="O143" s="47" t="s">
        <v>422</v>
      </c>
    </row>
    <row r="144" spans="1:15" ht="28.5" hidden="1" customHeight="1" outlineLevel="1">
      <c r="B144" s="38">
        <v>2023</v>
      </c>
      <c r="C144" s="38">
        <v>1</v>
      </c>
      <c r="D144" s="45" t="s">
        <v>5</v>
      </c>
      <c r="E144" s="45" t="s">
        <v>6</v>
      </c>
      <c r="F144" s="45" t="s">
        <v>801</v>
      </c>
      <c r="G144" s="46">
        <v>44748.291666666664</v>
      </c>
      <c r="H144" s="45" t="s">
        <v>11</v>
      </c>
      <c r="I144" s="47" t="str">
        <f>VLOOKUP(H144,'Source Codes'!$A$6:$B$89,2,FALSE)</f>
        <v>AR Payments</v>
      </c>
      <c r="J144" s="134">
        <v>1229065.48</v>
      </c>
      <c r="K144" s="46">
        <v>44767.291666666664</v>
      </c>
      <c r="L144" s="48" t="s">
        <v>805</v>
      </c>
      <c r="M144" s="49">
        <v>44768.046527777777</v>
      </c>
      <c r="N144" s="47" t="s">
        <v>407</v>
      </c>
      <c r="O144" s="47" t="s">
        <v>408</v>
      </c>
    </row>
    <row r="145" spans="1:15" ht="34.5" hidden="1" customHeight="1" outlineLevel="1">
      <c r="B145" s="38">
        <v>2023</v>
      </c>
      <c r="C145" s="38">
        <v>1</v>
      </c>
      <c r="D145" s="45" t="s">
        <v>5</v>
      </c>
      <c r="E145" s="45" t="s">
        <v>6</v>
      </c>
      <c r="F145" s="45" t="s">
        <v>802</v>
      </c>
      <c r="G145" s="46">
        <v>44756.291666666664</v>
      </c>
      <c r="H145" s="45" t="s">
        <v>11</v>
      </c>
      <c r="I145" s="47" t="str">
        <f>VLOOKUP(H145,'Source Codes'!$A$6:$B$89,2,FALSE)</f>
        <v>AR Payments</v>
      </c>
      <c r="J145" s="134">
        <v>1523888.97</v>
      </c>
      <c r="K145" s="46">
        <v>44767.291666666664</v>
      </c>
      <c r="L145" s="48" t="s">
        <v>806</v>
      </c>
      <c r="M145" s="49">
        <v>44768.046527777777</v>
      </c>
      <c r="N145" s="47" t="s">
        <v>407</v>
      </c>
      <c r="O145" s="47" t="s">
        <v>408</v>
      </c>
    </row>
    <row r="146" spans="1:15" ht="12.75" customHeight="1" collapsed="1">
      <c r="I146" s="47"/>
      <c r="J146" s="133">
        <f>SUM(J142:J145)</f>
        <v>-199232226.30000001</v>
      </c>
    </row>
    <row r="147" spans="1:15" ht="12.75" customHeight="1">
      <c r="I147" s="47"/>
    </row>
    <row r="148" spans="1:15" ht="12.75" customHeight="1">
      <c r="A148" s="55" t="s">
        <v>807</v>
      </c>
      <c r="I148" s="47"/>
    </row>
    <row r="149" spans="1:15" ht="27.75" hidden="1" customHeight="1" outlineLevel="1">
      <c r="B149" s="38">
        <v>2023</v>
      </c>
      <c r="C149" s="38">
        <v>1</v>
      </c>
      <c r="D149" s="45" t="s">
        <v>5</v>
      </c>
      <c r="E149" s="45" t="s">
        <v>6</v>
      </c>
      <c r="F149" s="45" t="s">
        <v>808</v>
      </c>
      <c r="G149" s="46">
        <v>44768.291666666664</v>
      </c>
      <c r="H149" s="45" t="s">
        <v>12</v>
      </c>
      <c r="I149" s="47" t="str">
        <f>VLOOKUP(H149,'Source Codes'!$A$6:$B$89,2,FALSE)</f>
        <v>AR Direct Cash Journal</v>
      </c>
      <c r="J149" s="134">
        <v>3478780.1</v>
      </c>
      <c r="K149" s="46">
        <v>44769.291666666664</v>
      </c>
      <c r="L149" s="48" t="s">
        <v>635</v>
      </c>
      <c r="M149" s="49">
        <v>44770.046759259261</v>
      </c>
      <c r="N149" s="47" t="s">
        <v>412</v>
      </c>
      <c r="O149" s="47" t="s">
        <v>413</v>
      </c>
    </row>
    <row r="150" spans="1:15" ht="48.75" hidden="1" customHeight="1" outlineLevel="1">
      <c r="B150" s="38">
        <v>2023</v>
      </c>
      <c r="C150" s="38">
        <v>1</v>
      </c>
      <c r="D150" s="45" t="s">
        <v>5</v>
      </c>
      <c r="E150" s="45" t="s">
        <v>6</v>
      </c>
      <c r="F150" s="45" t="s">
        <v>809</v>
      </c>
      <c r="G150" s="46">
        <v>44764.291666666664</v>
      </c>
      <c r="H150" s="45" t="s">
        <v>11</v>
      </c>
      <c r="I150" s="47" t="str">
        <f>VLOOKUP(H150,'Source Codes'!$A$6:$B$89,2,FALSE)</f>
        <v>AR Payments</v>
      </c>
      <c r="J150" s="134">
        <v>1264603.3400000001</v>
      </c>
      <c r="K150" s="46">
        <v>44769.291666666664</v>
      </c>
      <c r="L150" s="48" t="s">
        <v>812</v>
      </c>
      <c r="M150" s="49">
        <v>44770.046759259261</v>
      </c>
      <c r="N150" s="47" t="s">
        <v>407</v>
      </c>
      <c r="O150" s="47" t="s">
        <v>408</v>
      </c>
    </row>
    <row r="151" spans="1:15" ht="34.5" hidden="1" customHeight="1" outlineLevel="1">
      <c r="B151" s="38">
        <v>2022</v>
      </c>
      <c r="C151" s="38">
        <v>12</v>
      </c>
      <c r="D151" s="45" t="s">
        <v>5</v>
      </c>
      <c r="E151" s="45" t="s">
        <v>6</v>
      </c>
      <c r="F151" s="45" t="s">
        <v>810</v>
      </c>
      <c r="G151" s="46">
        <v>44742.291666666664</v>
      </c>
      <c r="H151" s="45" t="s">
        <v>9</v>
      </c>
      <c r="I151" s="47" t="str">
        <f>VLOOKUP(H151,'Source Codes'!$A$6:$B$89,2,FALSE)</f>
        <v>On Line Journal Entries</v>
      </c>
      <c r="J151" s="134">
        <v>1104994.67</v>
      </c>
      <c r="K151" s="46">
        <v>44770.291666666664</v>
      </c>
      <c r="L151" s="48" t="s">
        <v>811</v>
      </c>
      <c r="M151" s="49">
        <v>44770.581493055557</v>
      </c>
      <c r="N151" s="47" t="s">
        <v>411</v>
      </c>
      <c r="O151" s="47" t="s">
        <v>409</v>
      </c>
    </row>
    <row r="152" spans="1:15" ht="12.75" customHeight="1" collapsed="1">
      <c r="I152" s="47"/>
      <c r="J152" s="133">
        <f>SUM(J149:J151)</f>
        <v>5848378.1100000003</v>
      </c>
    </row>
    <row r="153" spans="1:15" ht="12.75" customHeight="1">
      <c r="I153" s="47"/>
    </row>
    <row r="154" spans="1:15" ht="12.75" customHeight="1">
      <c r="A154" s="55" t="s">
        <v>813</v>
      </c>
      <c r="I154" s="47"/>
    </row>
    <row r="155" spans="1:15" ht="34.5" hidden="1" customHeight="1" outlineLevel="1">
      <c r="B155" s="38">
        <v>2023</v>
      </c>
      <c r="C155" s="38">
        <v>1</v>
      </c>
      <c r="D155" s="45" t="s">
        <v>5</v>
      </c>
      <c r="E155" s="45" t="s">
        <v>6</v>
      </c>
      <c r="F155" s="45" t="s">
        <v>814</v>
      </c>
      <c r="G155" s="46">
        <v>44769.291666666664</v>
      </c>
      <c r="H155" s="45" t="s">
        <v>11</v>
      </c>
      <c r="I155" s="47" t="str">
        <f>VLOOKUP(H155,'Source Codes'!$A$6:$B$89,2,FALSE)</f>
        <v>AR Payments</v>
      </c>
      <c r="J155" s="134">
        <v>1309485.1499999999</v>
      </c>
      <c r="K155" s="46">
        <v>44770.291666666664</v>
      </c>
      <c r="L155" s="48" t="s">
        <v>815</v>
      </c>
      <c r="M155" s="49">
        <v>44771.076585648145</v>
      </c>
      <c r="N155" s="47" t="s">
        <v>411</v>
      </c>
      <c r="O155" s="47" t="s">
        <v>408</v>
      </c>
    </row>
    <row r="156" spans="1:15" ht="12.75" customHeight="1" collapsed="1">
      <c r="I156" s="47"/>
      <c r="J156" s="133">
        <f>SUM(J155)</f>
        <v>1309485.1499999999</v>
      </c>
    </row>
    <row r="157" spans="1:15" ht="12.75" customHeight="1">
      <c r="I157" s="47"/>
    </row>
    <row r="158" spans="1:15" ht="12.75" customHeight="1">
      <c r="A158" s="55" t="s">
        <v>816</v>
      </c>
      <c r="I158" s="47"/>
    </row>
    <row r="159" spans="1:15" ht="67.5" hidden="1" customHeight="1" outlineLevel="1">
      <c r="B159" s="38">
        <v>2023</v>
      </c>
      <c r="C159" s="38">
        <v>1</v>
      </c>
      <c r="D159" s="45" t="s">
        <v>5</v>
      </c>
      <c r="E159" s="45" t="s">
        <v>6</v>
      </c>
      <c r="F159" s="45" t="s">
        <v>817</v>
      </c>
      <c r="G159" s="46">
        <v>44763.291666666664</v>
      </c>
      <c r="H159" s="45" t="s">
        <v>12</v>
      </c>
      <c r="I159" s="47" t="str">
        <f>VLOOKUP(H159,'Source Codes'!$A$6:$B$89,2,FALSE)</f>
        <v>AR Direct Cash Journal</v>
      </c>
      <c r="J159" s="134">
        <v>3408226.3</v>
      </c>
      <c r="K159" s="46">
        <v>44771.291666666664</v>
      </c>
      <c r="L159" s="48" t="s">
        <v>821</v>
      </c>
      <c r="M159" s="49">
        <v>44772.046516203707</v>
      </c>
      <c r="N159" s="47" t="s">
        <v>407</v>
      </c>
      <c r="O159" s="47" t="s">
        <v>421</v>
      </c>
    </row>
    <row r="160" spans="1:15" ht="27.75" hidden="1" customHeight="1" outlineLevel="1">
      <c r="B160" s="38">
        <v>2023</v>
      </c>
      <c r="C160" s="38">
        <v>1</v>
      </c>
      <c r="D160" s="45" t="s">
        <v>5</v>
      </c>
      <c r="E160" s="45" t="s">
        <v>6</v>
      </c>
      <c r="F160" s="45" t="s">
        <v>818</v>
      </c>
      <c r="G160" s="46">
        <v>44771.291666666664</v>
      </c>
      <c r="H160" s="45" t="s">
        <v>12</v>
      </c>
      <c r="I160" s="47" t="str">
        <f>VLOOKUP(H160,'Source Codes'!$A$6:$B$89,2,FALSE)</f>
        <v>AR Direct Cash Journal</v>
      </c>
      <c r="J160" s="134">
        <v>2979733.3</v>
      </c>
      <c r="K160" s="46">
        <v>44771.291666666664</v>
      </c>
      <c r="L160" s="48" t="s">
        <v>820</v>
      </c>
      <c r="M160" s="49">
        <v>44772.046516203707</v>
      </c>
      <c r="N160" s="47" t="s">
        <v>407</v>
      </c>
      <c r="O160" s="47" t="s">
        <v>421</v>
      </c>
    </row>
    <row r="161" spans="1:15" ht="27.75" hidden="1" customHeight="1" outlineLevel="1">
      <c r="B161" s="38">
        <v>2023</v>
      </c>
      <c r="C161" s="38">
        <v>1</v>
      </c>
      <c r="D161" s="45" t="s">
        <v>5</v>
      </c>
      <c r="E161" s="45" t="s">
        <v>6</v>
      </c>
      <c r="F161" s="45" t="s">
        <v>819</v>
      </c>
      <c r="G161" s="46">
        <v>44770.291666666664</v>
      </c>
      <c r="H161" s="45" t="s">
        <v>12</v>
      </c>
      <c r="I161" s="47" t="str">
        <f>VLOOKUP(H161,'Source Codes'!$A$6:$B$89,2,FALSE)</f>
        <v>AR Direct Cash Journal</v>
      </c>
      <c r="J161" s="134">
        <v>3042889.32</v>
      </c>
      <c r="K161" s="46">
        <v>44771.291666666664</v>
      </c>
      <c r="L161" s="48" t="s">
        <v>823</v>
      </c>
      <c r="M161" s="49">
        <v>44772.046516203707</v>
      </c>
      <c r="N161" s="47" t="s">
        <v>411</v>
      </c>
      <c r="O161" s="47" t="s">
        <v>822</v>
      </c>
    </row>
    <row r="162" spans="1:15" ht="12.75" customHeight="1" collapsed="1">
      <c r="I162" s="47"/>
      <c r="J162" s="133">
        <f>SUM(J159:J161)</f>
        <v>9430848.9199999999</v>
      </c>
    </row>
    <row r="163" spans="1:15" ht="12.75" customHeight="1">
      <c r="I163" s="47"/>
    </row>
    <row r="164" spans="1:15" ht="12.75" customHeight="1">
      <c r="A164" s="55" t="s">
        <v>824</v>
      </c>
      <c r="I164" s="47"/>
    </row>
    <row r="165" spans="1:15" ht="27.75" hidden="1" customHeight="1" outlineLevel="1">
      <c r="B165" s="38">
        <v>2023</v>
      </c>
      <c r="C165" s="38">
        <v>1</v>
      </c>
      <c r="D165" s="45" t="s">
        <v>5</v>
      </c>
      <c r="E165" s="45" t="s">
        <v>6</v>
      </c>
      <c r="F165" s="45" t="s">
        <v>825</v>
      </c>
      <c r="G165" s="46">
        <v>44757.291666666664</v>
      </c>
      <c r="H165" s="45" t="s">
        <v>12</v>
      </c>
      <c r="I165" s="47" t="str">
        <f>VLOOKUP(H165,'Source Codes'!$A$6:$B$89,2,FALSE)</f>
        <v>AR Direct Cash Journal</v>
      </c>
      <c r="J165" s="134">
        <v>1190918.44</v>
      </c>
      <c r="K165" s="46">
        <v>44774.291666666664</v>
      </c>
      <c r="L165" s="48" t="s">
        <v>835</v>
      </c>
      <c r="M165" s="49">
        <v>44775.046990740739</v>
      </c>
      <c r="N165" s="47" t="s">
        <v>407</v>
      </c>
      <c r="O165" s="47" t="s">
        <v>421</v>
      </c>
    </row>
    <row r="166" spans="1:15" ht="67.5" hidden="1" customHeight="1" outlineLevel="1">
      <c r="B166" s="38">
        <v>2023</v>
      </c>
      <c r="C166" s="38">
        <v>1</v>
      </c>
      <c r="D166" s="45" t="s">
        <v>5</v>
      </c>
      <c r="E166" s="45" t="s">
        <v>6</v>
      </c>
      <c r="F166" s="45" t="s">
        <v>826</v>
      </c>
      <c r="G166" s="46">
        <v>44768.291666666664</v>
      </c>
      <c r="H166" s="45" t="s">
        <v>12</v>
      </c>
      <c r="I166" s="47" t="str">
        <f>VLOOKUP(H166,'Source Codes'!$A$6:$B$89,2,FALSE)</f>
        <v>AR Direct Cash Journal</v>
      </c>
      <c r="J166" s="134">
        <v>1901018.72</v>
      </c>
      <c r="K166" s="46">
        <v>44774.291666666664</v>
      </c>
      <c r="L166" s="48" t="s">
        <v>836</v>
      </c>
      <c r="M166" s="49">
        <v>44775.046990740739</v>
      </c>
      <c r="N166" s="47" t="s">
        <v>407</v>
      </c>
      <c r="O166" s="47" t="s">
        <v>421</v>
      </c>
    </row>
    <row r="167" spans="1:15" ht="27.75" hidden="1" customHeight="1" outlineLevel="1">
      <c r="B167" s="38">
        <v>2023</v>
      </c>
      <c r="C167" s="38">
        <v>1</v>
      </c>
      <c r="D167" s="45" t="s">
        <v>5</v>
      </c>
      <c r="E167" s="45" t="s">
        <v>6</v>
      </c>
      <c r="F167" s="45" t="s">
        <v>827</v>
      </c>
      <c r="G167" s="46">
        <v>44761.291666666664</v>
      </c>
      <c r="H167" s="45" t="s">
        <v>12</v>
      </c>
      <c r="I167" s="47" t="str">
        <f>VLOOKUP(H167,'Source Codes'!$A$6:$B$89,2,FALSE)</f>
        <v>AR Direct Cash Journal</v>
      </c>
      <c r="J167" s="134">
        <v>4000000</v>
      </c>
      <c r="K167" s="46">
        <v>44774.291666666664</v>
      </c>
      <c r="L167" s="48" t="s">
        <v>837</v>
      </c>
      <c r="M167" s="49">
        <v>44775.046990740739</v>
      </c>
      <c r="N167" s="47" t="s">
        <v>411</v>
      </c>
      <c r="O167" s="47" t="s">
        <v>419</v>
      </c>
    </row>
    <row r="168" spans="1:15" ht="27.75" hidden="1" customHeight="1" outlineLevel="1">
      <c r="B168" s="38">
        <v>2023</v>
      </c>
      <c r="C168" s="38">
        <v>1</v>
      </c>
      <c r="D168" s="45" t="s">
        <v>5</v>
      </c>
      <c r="E168" s="45" t="s">
        <v>6</v>
      </c>
      <c r="F168" s="45" t="s">
        <v>828</v>
      </c>
      <c r="G168" s="46">
        <v>44771.291666666664</v>
      </c>
      <c r="H168" s="45" t="s">
        <v>11</v>
      </c>
      <c r="I168" s="47" t="str">
        <f>VLOOKUP(H168,'Source Codes'!$A$6:$B$89,2,FALSE)</f>
        <v>AR Payments</v>
      </c>
      <c r="J168" s="134">
        <v>1414999.2</v>
      </c>
      <c r="K168" s="46">
        <v>44774.291666666664</v>
      </c>
      <c r="L168" s="48" t="s">
        <v>838</v>
      </c>
      <c r="M168" s="49">
        <v>44775.046990740739</v>
      </c>
      <c r="N168" s="47" t="s">
        <v>407</v>
      </c>
      <c r="O168" s="47" t="s">
        <v>408</v>
      </c>
    </row>
    <row r="169" spans="1:15" ht="27.75" hidden="1" customHeight="1" outlineLevel="1">
      <c r="B169" s="38">
        <v>2023</v>
      </c>
      <c r="C169" s="38">
        <v>1</v>
      </c>
      <c r="D169" s="45" t="s">
        <v>5</v>
      </c>
      <c r="E169" s="45" t="s">
        <v>6</v>
      </c>
      <c r="F169" s="45" t="s">
        <v>829</v>
      </c>
      <c r="G169" s="46">
        <v>44763.291666666664</v>
      </c>
      <c r="H169" s="45" t="s">
        <v>9</v>
      </c>
      <c r="I169" s="47" t="str">
        <f>VLOOKUP(H169,'Source Codes'!$A$6:$B$89,2,FALSE)</f>
        <v>On Line Journal Entries</v>
      </c>
      <c r="J169" s="134">
        <v>-1542083</v>
      </c>
      <c r="K169" s="46">
        <v>44775.291666666664</v>
      </c>
      <c r="L169" s="48" t="s">
        <v>839</v>
      </c>
      <c r="M169" s="49">
        <v>44775.555868055555</v>
      </c>
      <c r="N169" s="47" t="s">
        <v>407</v>
      </c>
      <c r="O169" s="47" t="s">
        <v>419</v>
      </c>
    </row>
    <row r="170" spans="1:15" ht="27.75" hidden="1" customHeight="1" outlineLevel="1">
      <c r="B170" s="38">
        <v>2023</v>
      </c>
      <c r="C170" s="38">
        <v>1</v>
      </c>
      <c r="D170" s="45" t="s">
        <v>5</v>
      </c>
      <c r="E170" s="45" t="s">
        <v>6</v>
      </c>
      <c r="F170" s="45" t="s">
        <v>830</v>
      </c>
      <c r="G170" s="46">
        <v>44762.291666666664</v>
      </c>
      <c r="H170" s="45" t="s">
        <v>9</v>
      </c>
      <c r="I170" s="47" t="str">
        <f>VLOOKUP(H170,'Source Codes'!$A$6:$B$89,2,FALSE)</f>
        <v>On Line Journal Entries</v>
      </c>
      <c r="J170" s="134">
        <v>7176379.1500000004</v>
      </c>
      <c r="K170" s="46">
        <v>44774.291666666664</v>
      </c>
      <c r="L170" s="48" t="s">
        <v>840</v>
      </c>
      <c r="M170" s="49">
        <v>44774.665763888886</v>
      </c>
      <c r="N170" s="47" t="s">
        <v>407</v>
      </c>
      <c r="O170" s="47" t="s">
        <v>419</v>
      </c>
    </row>
    <row r="171" spans="1:15" ht="27.75" hidden="1" customHeight="1" outlineLevel="1">
      <c r="B171" s="38">
        <v>2023</v>
      </c>
      <c r="C171" s="38">
        <v>1</v>
      </c>
      <c r="D171" s="45" t="s">
        <v>5</v>
      </c>
      <c r="E171" s="45" t="s">
        <v>6</v>
      </c>
      <c r="F171" s="45" t="s">
        <v>831</v>
      </c>
      <c r="G171" s="46">
        <v>44762.291666666664</v>
      </c>
      <c r="H171" s="45" t="s">
        <v>9</v>
      </c>
      <c r="I171" s="47" t="str">
        <f>VLOOKUP(H171,'Source Codes'!$A$6:$B$89,2,FALSE)</f>
        <v>On Line Journal Entries</v>
      </c>
      <c r="J171" s="134">
        <v>2546761.96</v>
      </c>
      <c r="K171" s="46">
        <v>44775.291666666664</v>
      </c>
      <c r="L171" s="48" t="s">
        <v>841</v>
      </c>
      <c r="M171" s="49">
        <v>44775.555868055555</v>
      </c>
      <c r="N171" s="47" t="s">
        <v>410</v>
      </c>
      <c r="O171" s="47" t="s">
        <v>419</v>
      </c>
    </row>
    <row r="172" spans="1:15" ht="49.5" hidden="1" customHeight="1" outlineLevel="1">
      <c r="B172" s="38">
        <v>2023</v>
      </c>
      <c r="C172" s="38">
        <v>1</v>
      </c>
      <c r="D172" s="45" t="s">
        <v>5</v>
      </c>
      <c r="E172" s="45" t="s">
        <v>6</v>
      </c>
      <c r="F172" s="45" t="s">
        <v>832</v>
      </c>
      <c r="G172" s="46">
        <v>44769.291666666664</v>
      </c>
      <c r="H172" s="45" t="s">
        <v>9</v>
      </c>
      <c r="I172" s="47" t="str">
        <f>VLOOKUP(H172,'Source Codes'!$A$6:$B$89,2,FALSE)</f>
        <v>On Line Journal Entries</v>
      </c>
      <c r="J172" s="134">
        <v>3348859.09</v>
      </c>
      <c r="K172" s="46">
        <v>44775.291666666664</v>
      </c>
      <c r="L172" s="48" t="s">
        <v>833</v>
      </c>
      <c r="M172" s="49">
        <v>44775.555868055555</v>
      </c>
      <c r="N172" s="47" t="s">
        <v>407</v>
      </c>
      <c r="O172" s="47" t="s">
        <v>422</v>
      </c>
    </row>
    <row r="173" spans="1:15" ht="27.75" hidden="1" customHeight="1" outlineLevel="1">
      <c r="B173" s="38">
        <v>2023</v>
      </c>
      <c r="C173" s="38">
        <v>1</v>
      </c>
      <c r="D173" s="45" t="s">
        <v>5</v>
      </c>
      <c r="E173" s="45" t="s">
        <v>6</v>
      </c>
      <c r="F173" s="45" t="s">
        <v>834</v>
      </c>
      <c r="G173" s="46">
        <v>44769.291666666664</v>
      </c>
      <c r="H173" s="45" t="s">
        <v>9</v>
      </c>
      <c r="I173" s="47" t="str">
        <f>VLOOKUP(H173,'Source Codes'!$A$6:$B$89,2,FALSE)</f>
        <v>On Line Journal Entries</v>
      </c>
      <c r="J173" s="134">
        <v>10250604.789999999</v>
      </c>
      <c r="K173" s="46">
        <v>44775.291666666664</v>
      </c>
      <c r="L173" s="48" t="s">
        <v>842</v>
      </c>
      <c r="M173" s="49">
        <v>44775.555868055555</v>
      </c>
      <c r="N173" s="47" t="s">
        <v>407</v>
      </c>
      <c r="O173" s="47" t="s">
        <v>422</v>
      </c>
    </row>
    <row r="174" spans="1:15" ht="12.75" customHeight="1" collapsed="1">
      <c r="I174" s="47"/>
      <c r="J174" s="133">
        <f>SUM(J165:J173)</f>
        <v>30287458.349999998</v>
      </c>
    </row>
    <row r="175" spans="1:15" ht="12.75" customHeight="1">
      <c r="I175" s="47"/>
    </row>
    <row r="176" spans="1:15" ht="12.75" customHeight="1">
      <c r="A176" s="55" t="s">
        <v>843</v>
      </c>
      <c r="I176" s="47"/>
    </row>
    <row r="177" spans="1:16" ht="49.5" hidden="1" customHeight="1" outlineLevel="1">
      <c r="B177" s="38">
        <v>2023</v>
      </c>
      <c r="C177" s="38">
        <v>2</v>
      </c>
      <c r="D177" s="45" t="s">
        <v>5</v>
      </c>
      <c r="E177" s="45" t="s">
        <v>6</v>
      </c>
      <c r="F177" s="45" t="s">
        <v>844</v>
      </c>
      <c r="G177" s="46">
        <v>44775.291666666664</v>
      </c>
      <c r="H177" s="45" t="s">
        <v>14</v>
      </c>
      <c r="I177" s="47" t="str">
        <f>VLOOKUP(H177,'Source Codes'!$A$6:$B$89,2,FALSE)</f>
        <v>AP Warrant Issuance</v>
      </c>
      <c r="J177" s="134">
        <v>-2156254.0499999998</v>
      </c>
      <c r="K177" s="46">
        <v>44775.291666666664</v>
      </c>
      <c r="L177" s="48" t="s">
        <v>849</v>
      </c>
      <c r="M177" s="49">
        <v>44776.09443287037</v>
      </c>
      <c r="N177" s="47" t="s">
        <v>407</v>
      </c>
      <c r="O177" s="47" t="s">
        <v>419</v>
      </c>
    </row>
    <row r="178" spans="1:16" ht="49.5" hidden="1" customHeight="1" outlineLevel="1">
      <c r="B178" s="38">
        <v>2023</v>
      </c>
      <c r="C178" s="38">
        <v>2</v>
      </c>
      <c r="D178" s="45" t="s">
        <v>5</v>
      </c>
      <c r="E178" s="45" t="s">
        <v>6</v>
      </c>
      <c r="F178" s="45" t="s">
        <v>845</v>
      </c>
      <c r="G178" s="46">
        <v>44777.291666666664</v>
      </c>
      <c r="H178" s="45" t="s">
        <v>14</v>
      </c>
      <c r="I178" s="47" t="str">
        <f>VLOOKUP(H178,'Source Codes'!$A$6:$B$89,2,FALSE)</f>
        <v>AP Warrant Issuance</v>
      </c>
      <c r="J178" s="134">
        <v>-2336735.65</v>
      </c>
      <c r="K178" s="46">
        <v>44775.291666666664</v>
      </c>
      <c r="L178" s="48" t="s">
        <v>850</v>
      </c>
      <c r="M178" s="49">
        <v>44776.09443287037</v>
      </c>
      <c r="N178" s="47" t="s">
        <v>407</v>
      </c>
      <c r="O178" s="47" t="s">
        <v>419</v>
      </c>
    </row>
    <row r="179" spans="1:16" ht="49.5" hidden="1" customHeight="1" outlineLevel="1">
      <c r="B179" s="38">
        <v>2023</v>
      </c>
      <c r="C179" s="38">
        <v>1</v>
      </c>
      <c r="D179" s="45" t="s">
        <v>5</v>
      </c>
      <c r="E179" s="45" t="s">
        <v>6</v>
      </c>
      <c r="F179" s="45" t="s">
        <v>846</v>
      </c>
      <c r="G179" s="46">
        <v>44756.291666666664</v>
      </c>
      <c r="H179" s="45" t="s">
        <v>12</v>
      </c>
      <c r="I179" s="47" t="str">
        <f>VLOOKUP(H179,'Source Codes'!$A$6:$B$89,2,FALSE)</f>
        <v>AR Direct Cash Journal</v>
      </c>
      <c r="J179" s="134">
        <v>1377244.23</v>
      </c>
      <c r="K179" s="46">
        <v>44775.291666666664</v>
      </c>
      <c r="L179" s="48" t="s">
        <v>851</v>
      </c>
      <c r="M179" s="49">
        <v>44776.04546296296</v>
      </c>
      <c r="N179" s="47" t="s">
        <v>407</v>
      </c>
      <c r="O179" s="47" t="s">
        <v>421</v>
      </c>
    </row>
    <row r="180" spans="1:16" ht="30.75" hidden="1" customHeight="1" outlineLevel="1">
      <c r="B180" s="38">
        <v>2023</v>
      </c>
      <c r="C180" s="38">
        <v>1</v>
      </c>
      <c r="D180" s="45" t="s">
        <v>5</v>
      </c>
      <c r="E180" s="45" t="s">
        <v>6</v>
      </c>
      <c r="F180" s="45" t="s">
        <v>847</v>
      </c>
      <c r="G180" s="46">
        <v>44762.291666666664</v>
      </c>
      <c r="H180" s="45" t="s">
        <v>9</v>
      </c>
      <c r="I180" s="47" t="str">
        <f>VLOOKUP(H180,'Source Codes'!$A$6:$B$89,2,FALSE)</f>
        <v>On Line Journal Entries</v>
      </c>
      <c r="J180" s="134">
        <v>9596425</v>
      </c>
      <c r="K180" s="46">
        <v>44775.291666666664</v>
      </c>
      <c r="L180" s="48" t="s">
        <v>351</v>
      </c>
      <c r="M180" s="49">
        <v>44775.983900462961</v>
      </c>
      <c r="N180" s="47" t="s">
        <v>407</v>
      </c>
      <c r="O180" s="47" t="s">
        <v>415</v>
      </c>
    </row>
    <row r="181" spans="1:16" ht="30.75" hidden="1" customHeight="1" outlineLevel="1">
      <c r="B181" s="38">
        <v>2023</v>
      </c>
      <c r="C181" s="38">
        <v>1</v>
      </c>
      <c r="D181" s="45" t="s">
        <v>5</v>
      </c>
      <c r="E181" s="45" t="s">
        <v>6</v>
      </c>
      <c r="F181" s="45" t="s">
        <v>848</v>
      </c>
      <c r="G181" s="46">
        <v>44761.291666666664</v>
      </c>
      <c r="H181" s="45" t="s">
        <v>9</v>
      </c>
      <c r="I181" s="47" t="str">
        <f>VLOOKUP(H181,'Source Codes'!$A$6:$B$89,2,FALSE)</f>
        <v>On Line Journal Entries</v>
      </c>
      <c r="J181" s="134">
        <v>11042561</v>
      </c>
      <c r="K181" s="46">
        <v>44775.291666666664</v>
      </c>
      <c r="L181" s="48" t="s">
        <v>351</v>
      </c>
      <c r="M181" s="49">
        <v>44775.98646990741</v>
      </c>
      <c r="N181" s="47" t="s">
        <v>407</v>
      </c>
      <c r="O181" s="47" t="s">
        <v>415</v>
      </c>
    </row>
    <row r="182" spans="1:16" ht="12.75" customHeight="1" collapsed="1">
      <c r="I182" s="47"/>
      <c r="J182" s="137">
        <f>SUM(J177:J181)</f>
        <v>17523240.530000001</v>
      </c>
    </row>
    <row r="183" spans="1:16" ht="12.75" customHeight="1">
      <c r="I183" s="47"/>
    </row>
    <row r="184" spans="1:16" ht="12.75" customHeight="1">
      <c r="A184" s="55" t="s">
        <v>852</v>
      </c>
      <c r="I184" s="47"/>
    </row>
    <row r="185" spans="1:16" ht="30.75" hidden="1" customHeight="1" outlineLevel="1">
      <c r="B185" s="38">
        <v>2023</v>
      </c>
      <c r="C185" s="38">
        <v>2</v>
      </c>
      <c r="D185" s="45" t="s">
        <v>5</v>
      </c>
      <c r="E185" s="45" t="s">
        <v>6</v>
      </c>
      <c r="F185" s="45" t="s">
        <v>853</v>
      </c>
      <c r="G185" s="46">
        <v>44776.291666666664</v>
      </c>
      <c r="H185" s="45" t="s">
        <v>14</v>
      </c>
      <c r="I185" s="47" t="str">
        <f>VLOOKUP(H185,'Source Codes'!$A$6:$B$89,2,FALSE)</f>
        <v>AP Warrant Issuance</v>
      </c>
      <c r="J185" s="134">
        <v>-4206856.75</v>
      </c>
      <c r="K185" s="46">
        <v>44776.291666666664</v>
      </c>
      <c r="L185" s="48" t="s">
        <v>858</v>
      </c>
      <c r="M185" s="49">
        <v>44777.0937962963</v>
      </c>
      <c r="N185" s="47" t="s">
        <v>407</v>
      </c>
      <c r="O185" s="47" t="s">
        <v>419</v>
      </c>
    </row>
    <row r="186" spans="1:16" ht="30.75" hidden="1" customHeight="1" outlineLevel="1">
      <c r="B186" s="38">
        <v>2023</v>
      </c>
      <c r="C186" s="38">
        <v>2</v>
      </c>
      <c r="D186" s="45" t="s">
        <v>5</v>
      </c>
      <c r="E186" s="45" t="s">
        <v>6</v>
      </c>
      <c r="F186" s="45" t="s">
        <v>854</v>
      </c>
      <c r="G186" s="46">
        <v>44778.291666666664</v>
      </c>
      <c r="H186" s="45" t="s">
        <v>14</v>
      </c>
      <c r="I186" s="47" t="str">
        <f>VLOOKUP(H186,'Source Codes'!$A$6:$B$89,2,FALSE)</f>
        <v>AP Warrant Issuance</v>
      </c>
      <c r="J186" s="134">
        <v>-4158011.09</v>
      </c>
      <c r="K186" s="46">
        <v>44776.291666666664</v>
      </c>
      <c r="L186" s="48" t="s">
        <v>859</v>
      </c>
      <c r="M186" s="49">
        <v>44777.0937962963</v>
      </c>
      <c r="N186" s="47" t="s">
        <v>407</v>
      </c>
      <c r="O186" s="47" t="s">
        <v>419</v>
      </c>
    </row>
    <row r="187" spans="1:16" ht="54.75" hidden="1" customHeight="1" outlineLevel="1">
      <c r="B187" s="38">
        <v>2023</v>
      </c>
      <c r="C187" s="38">
        <v>2</v>
      </c>
      <c r="D187" s="45" t="s">
        <v>5</v>
      </c>
      <c r="E187" s="45" t="s">
        <v>6</v>
      </c>
      <c r="F187" s="45" t="s">
        <v>855</v>
      </c>
      <c r="G187" s="46">
        <v>44776.291666666664</v>
      </c>
      <c r="H187" s="45" t="s">
        <v>12</v>
      </c>
      <c r="I187" s="47" t="str">
        <f>VLOOKUP(H187,'Source Codes'!$A$6:$B$89,2,FALSE)</f>
        <v>AR Direct Cash Journal</v>
      </c>
      <c r="J187" s="134">
        <v>1370655.4</v>
      </c>
      <c r="K187" s="46">
        <v>44776.291666666664</v>
      </c>
      <c r="L187" s="48" t="s">
        <v>860</v>
      </c>
      <c r="M187" s="49">
        <v>44777.045185185183</v>
      </c>
      <c r="N187" s="47" t="s">
        <v>407</v>
      </c>
      <c r="O187" s="47" t="s">
        <v>421</v>
      </c>
    </row>
    <row r="188" spans="1:16" ht="30.75" hidden="1" customHeight="1" outlineLevel="1">
      <c r="B188" s="38">
        <v>2023</v>
      </c>
      <c r="C188" s="38">
        <v>1</v>
      </c>
      <c r="D188" s="45" t="s">
        <v>5</v>
      </c>
      <c r="E188" s="45" t="s">
        <v>6</v>
      </c>
      <c r="F188" s="45" t="s">
        <v>856</v>
      </c>
      <c r="G188" s="46">
        <v>44743.291666666664</v>
      </c>
      <c r="H188" s="45" t="s">
        <v>9</v>
      </c>
      <c r="I188" s="47" t="str">
        <f>VLOOKUP(H188,'Source Codes'!$A$6:$B$89,2,FALSE)</f>
        <v>On Line Journal Entries</v>
      </c>
      <c r="J188" s="134">
        <v>-4626569.1100000003</v>
      </c>
      <c r="K188" s="46">
        <v>44776.291666666664</v>
      </c>
      <c r="L188" s="48" t="s">
        <v>861</v>
      </c>
      <c r="M188" s="49">
        <v>44776.607777777775</v>
      </c>
      <c r="N188" s="47" t="s">
        <v>407</v>
      </c>
      <c r="O188" s="47" t="s">
        <v>425</v>
      </c>
      <c r="P188" s="50"/>
    </row>
    <row r="189" spans="1:16" ht="65.25" hidden="1" customHeight="1" outlineLevel="1">
      <c r="B189" s="38">
        <v>2022</v>
      </c>
      <c r="C189" s="38">
        <v>12</v>
      </c>
      <c r="D189" s="45" t="s">
        <v>5</v>
      </c>
      <c r="E189" s="45" t="s">
        <v>6</v>
      </c>
      <c r="F189" s="45" t="s">
        <v>857</v>
      </c>
      <c r="G189" s="46">
        <v>44742.291666666664</v>
      </c>
      <c r="H189" s="45" t="s">
        <v>16</v>
      </c>
      <c r="I189" s="47" t="str">
        <f>VLOOKUP(H189,'Source Codes'!$A$6:$B$89,2,FALSE)</f>
        <v>Property Tax Interface</v>
      </c>
      <c r="J189" s="134">
        <v>7986367.2800000003</v>
      </c>
      <c r="K189" s="46">
        <v>44776.291666666664</v>
      </c>
      <c r="L189" s="48" t="s">
        <v>862</v>
      </c>
      <c r="M189" s="49">
        <v>44776.675324074073</v>
      </c>
      <c r="N189" s="47" t="s">
        <v>412</v>
      </c>
      <c r="O189" s="47" t="s">
        <v>471</v>
      </c>
    </row>
    <row r="190" spans="1:16" ht="12.75" customHeight="1" collapsed="1">
      <c r="I190" s="47"/>
      <c r="J190" s="133">
        <f>SUM(J185:J189)</f>
        <v>-3634414.2700000005</v>
      </c>
    </row>
    <row r="191" spans="1:16" ht="12.75" customHeight="1">
      <c r="I191" s="47"/>
    </row>
    <row r="192" spans="1:16" ht="12.75" customHeight="1">
      <c r="A192" s="55" t="s">
        <v>863</v>
      </c>
      <c r="I192" s="47"/>
    </row>
    <row r="193" spans="1:16" ht="41.25" hidden="1" customHeight="1" outlineLevel="1">
      <c r="B193" s="38">
        <v>2023</v>
      </c>
      <c r="C193" s="38">
        <v>2</v>
      </c>
      <c r="D193" s="45" t="s">
        <v>5</v>
      </c>
      <c r="E193" s="45" t="s">
        <v>6</v>
      </c>
      <c r="F193" s="45" t="s">
        <v>864</v>
      </c>
      <c r="G193" s="46">
        <v>44774.291666666664</v>
      </c>
      <c r="H193" s="45" t="s">
        <v>11</v>
      </c>
      <c r="I193" s="47" t="str">
        <f>VLOOKUP(H193,'Source Codes'!$A$6:$B$89,2,FALSE)</f>
        <v>AR Payments</v>
      </c>
      <c r="J193" s="134">
        <v>1608271.63</v>
      </c>
      <c r="K193" s="46">
        <v>44777.291666666664</v>
      </c>
      <c r="L193" s="48" t="s">
        <v>866</v>
      </c>
      <c r="M193" s="49">
        <v>44778.045416666668</v>
      </c>
      <c r="N193" s="47" t="s">
        <v>407</v>
      </c>
      <c r="O193" s="47" t="s">
        <v>408</v>
      </c>
      <c r="P193" s="50"/>
    </row>
    <row r="194" spans="1:16" ht="89.25" hidden="1" customHeight="1" outlineLevel="1">
      <c r="B194" s="38">
        <v>2023</v>
      </c>
      <c r="C194" s="38">
        <v>2</v>
      </c>
      <c r="D194" s="45" t="s">
        <v>5</v>
      </c>
      <c r="E194" s="45" t="s">
        <v>6</v>
      </c>
      <c r="F194" s="45" t="s">
        <v>865</v>
      </c>
      <c r="G194" s="46">
        <v>44775.291666666664</v>
      </c>
      <c r="H194" s="45" t="s">
        <v>11</v>
      </c>
      <c r="I194" s="47" t="str">
        <f>VLOOKUP(H194,'Source Codes'!$A$6:$B$89,2,FALSE)</f>
        <v>AR Payments</v>
      </c>
      <c r="J194" s="134">
        <v>5219900.3600000003</v>
      </c>
      <c r="K194" s="46">
        <v>44777.291666666664</v>
      </c>
      <c r="L194" s="48" t="s">
        <v>867</v>
      </c>
      <c r="M194" s="49">
        <v>44778.045416666668</v>
      </c>
      <c r="N194" s="47" t="s">
        <v>407</v>
      </c>
      <c r="O194" s="47" t="s">
        <v>408</v>
      </c>
    </row>
    <row r="195" spans="1:16" ht="12.75" customHeight="1" collapsed="1">
      <c r="I195" s="47"/>
      <c r="J195" s="133">
        <f>SUM(J193:J194)</f>
        <v>6828171.9900000002</v>
      </c>
    </row>
    <row r="196" spans="1:16" ht="12.75" customHeight="1">
      <c r="I196" s="47"/>
    </row>
    <row r="197" spans="1:16" ht="12.75" customHeight="1">
      <c r="A197" s="55" t="s">
        <v>868</v>
      </c>
      <c r="I197" s="47"/>
    </row>
    <row r="198" spans="1:16" ht="69" hidden="1" customHeight="1" outlineLevel="1">
      <c r="B198" s="38">
        <v>2023</v>
      </c>
      <c r="C198" s="38">
        <v>2</v>
      </c>
      <c r="D198" s="45" t="s">
        <v>5</v>
      </c>
      <c r="E198" s="45" t="s">
        <v>6</v>
      </c>
      <c r="F198" s="45" t="s">
        <v>869</v>
      </c>
      <c r="G198" s="46">
        <v>44782.291666666664</v>
      </c>
      <c r="H198" s="45" t="s">
        <v>14</v>
      </c>
      <c r="I198" s="47" t="str">
        <f>VLOOKUP(H198,'Source Codes'!$A$6:$B$89,2,FALSE)</f>
        <v>AP Warrant Issuance</v>
      </c>
      <c r="J198" s="134">
        <v>-2866934.17</v>
      </c>
      <c r="K198" s="46">
        <v>44778.291666666664</v>
      </c>
      <c r="L198" s="48" t="s">
        <v>882</v>
      </c>
      <c r="M198" s="49">
        <v>44779.09134259259</v>
      </c>
      <c r="N198" s="47" t="s">
        <v>407</v>
      </c>
      <c r="O198" s="47" t="s">
        <v>415</v>
      </c>
    </row>
    <row r="199" spans="1:16" ht="30.75" hidden="1" customHeight="1" outlineLevel="1">
      <c r="B199" s="38">
        <v>2023</v>
      </c>
      <c r="C199" s="38">
        <v>2</v>
      </c>
      <c r="D199" s="45" t="s">
        <v>5</v>
      </c>
      <c r="E199" s="45" t="s">
        <v>6</v>
      </c>
      <c r="F199" s="45" t="s">
        <v>870</v>
      </c>
      <c r="G199" s="46">
        <v>44778.291666666664</v>
      </c>
      <c r="H199" s="45" t="s">
        <v>14</v>
      </c>
      <c r="I199" s="47" t="str">
        <f>VLOOKUP(H199,'Source Codes'!$A$6:$B$89,2,FALSE)</f>
        <v>AP Warrant Issuance</v>
      </c>
      <c r="J199" s="134">
        <v>-1086581.1000000001</v>
      </c>
      <c r="K199" s="46">
        <v>44778.291666666664</v>
      </c>
      <c r="L199" s="48" t="s">
        <v>879</v>
      </c>
      <c r="M199" s="49">
        <v>44779.09134259259</v>
      </c>
      <c r="N199" s="47" t="s">
        <v>407</v>
      </c>
      <c r="O199" s="47" t="s">
        <v>419</v>
      </c>
      <c r="P199" s="50"/>
    </row>
    <row r="200" spans="1:16" ht="72.75" hidden="1" customHeight="1" outlineLevel="1">
      <c r="B200" s="38">
        <v>2023</v>
      </c>
      <c r="C200" s="38">
        <v>2</v>
      </c>
      <c r="D200" s="45" t="s">
        <v>5</v>
      </c>
      <c r="E200" s="45" t="s">
        <v>6</v>
      </c>
      <c r="F200" s="45" t="s">
        <v>871</v>
      </c>
      <c r="G200" s="46">
        <v>44774.291666666664</v>
      </c>
      <c r="H200" s="45" t="s">
        <v>11</v>
      </c>
      <c r="I200" s="47" t="str">
        <f>VLOOKUP(H200,'Source Codes'!$A$6:$B$89,2,FALSE)</f>
        <v>AR Payments</v>
      </c>
      <c r="J200" s="134">
        <v>2789082.89</v>
      </c>
      <c r="K200" s="46">
        <v>44778.291666666664</v>
      </c>
      <c r="L200" s="48" t="s">
        <v>878</v>
      </c>
      <c r="M200" s="49">
        <v>44779.045902777776</v>
      </c>
      <c r="N200" s="47" t="s">
        <v>407</v>
      </c>
      <c r="O200" s="47" t="s">
        <v>408</v>
      </c>
      <c r="P200" s="50"/>
    </row>
    <row r="201" spans="1:16" ht="30.75" hidden="1" customHeight="1" outlineLevel="1">
      <c r="B201" s="38">
        <v>2023</v>
      </c>
      <c r="C201" s="38">
        <v>1</v>
      </c>
      <c r="D201" s="45" t="s">
        <v>5</v>
      </c>
      <c r="E201" s="45" t="s">
        <v>6</v>
      </c>
      <c r="F201" s="45" t="s">
        <v>872</v>
      </c>
      <c r="G201" s="46">
        <v>44769.291666666664</v>
      </c>
      <c r="H201" s="45" t="s">
        <v>7</v>
      </c>
      <c r="I201" s="47" t="str">
        <f>VLOOKUP(H201,'Source Codes'!$A$6:$B$89,2,FALSE)</f>
        <v>HRMS Interface Journals</v>
      </c>
      <c r="J201" s="134">
        <v>-3551815.15</v>
      </c>
      <c r="K201" s="46">
        <v>44778.291666666664</v>
      </c>
      <c r="L201" s="48" t="s">
        <v>357</v>
      </c>
      <c r="M201" s="49">
        <v>44778.948587962965</v>
      </c>
      <c r="N201" s="47" t="s">
        <v>416</v>
      </c>
      <c r="O201" s="47" t="s">
        <v>417</v>
      </c>
      <c r="P201" s="50"/>
    </row>
    <row r="202" spans="1:16" ht="30.75" hidden="1" customHeight="1" outlineLevel="1">
      <c r="B202" s="38">
        <v>2023</v>
      </c>
      <c r="C202" s="38">
        <v>1</v>
      </c>
      <c r="D202" s="45" t="s">
        <v>5</v>
      </c>
      <c r="E202" s="45" t="s">
        <v>6</v>
      </c>
      <c r="F202" s="45" t="s">
        <v>873</v>
      </c>
      <c r="G202" s="46">
        <v>44769.291666666664</v>
      </c>
      <c r="H202" s="45" t="s">
        <v>7</v>
      </c>
      <c r="I202" s="47" t="str">
        <f>VLOOKUP(H202,'Source Codes'!$A$6:$B$89,2,FALSE)</f>
        <v>HRMS Interface Journals</v>
      </c>
      <c r="J202" s="134">
        <v>-1058607.4099999999</v>
      </c>
      <c r="K202" s="46">
        <v>44778.291666666664</v>
      </c>
      <c r="L202" s="48" t="s">
        <v>880</v>
      </c>
      <c r="M202" s="49">
        <v>44778.945740740739</v>
      </c>
      <c r="N202" s="47" t="s">
        <v>416</v>
      </c>
      <c r="O202" s="47" t="s">
        <v>417</v>
      </c>
      <c r="P202" s="50"/>
    </row>
    <row r="203" spans="1:16" ht="30.75" hidden="1" customHeight="1" outlineLevel="1">
      <c r="B203" s="38">
        <v>2023</v>
      </c>
      <c r="C203" s="38">
        <v>1</v>
      </c>
      <c r="D203" s="45" t="s">
        <v>5</v>
      </c>
      <c r="E203" s="45" t="s">
        <v>6</v>
      </c>
      <c r="F203" s="45" t="s">
        <v>874</v>
      </c>
      <c r="G203" s="46">
        <v>44769.291666666664</v>
      </c>
      <c r="H203" s="45" t="s">
        <v>7</v>
      </c>
      <c r="I203" s="47" t="str">
        <f>VLOOKUP(H203,'Source Codes'!$A$6:$B$89,2,FALSE)</f>
        <v>HRMS Interface Journals</v>
      </c>
      <c r="J203" s="134">
        <v>1712464.61</v>
      </c>
      <c r="K203" s="46">
        <v>44778.291666666664</v>
      </c>
      <c r="L203" s="48" t="s">
        <v>357</v>
      </c>
      <c r="M203" s="49">
        <v>44778.967210648145</v>
      </c>
      <c r="N203" s="47" t="s">
        <v>416</v>
      </c>
      <c r="O203" s="47" t="s">
        <v>417</v>
      </c>
      <c r="P203" s="50"/>
    </row>
    <row r="204" spans="1:16" ht="87" hidden="1" customHeight="1" outlineLevel="1">
      <c r="B204" s="38">
        <v>2022</v>
      </c>
      <c r="C204" s="38">
        <v>12</v>
      </c>
      <c r="D204" s="45" t="s">
        <v>5</v>
      </c>
      <c r="E204" s="45" t="s">
        <v>6</v>
      </c>
      <c r="F204" s="45" t="s">
        <v>875</v>
      </c>
      <c r="G204" s="46">
        <v>44742.291666666664</v>
      </c>
      <c r="H204" s="45" t="s">
        <v>9</v>
      </c>
      <c r="I204" s="47" t="str">
        <f>VLOOKUP(H204,'Source Codes'!$A$6:$B$89,2,FALSE)</f>
        <v>On Line Journal Entries</v>
      </c>
      <c r="J204" s="134">
        <v>4500000</v>
      </c>
      <c r="K204" s="46">
        <v>44778.291666666664</v>
      </c>
      <c r="L204" s="48" t="s">
        <v>881</v>
      </c>
      <c r="M204" s="49">
        <v>44778.742546296293</v>
      </c>
      <c r="N204" s="47" t="s">
        <v>411</v>
      </c>
      <c r="O204" s="47" t="s">
        <v>409</v>
      </c>
    </row>
    <row r="205" spans="1:16" ht="30.75" hidden="1" customHeight="1" outlineLevel="1">
      <c r="B205" s="38">
        <v>2023</v>
      </c>
      <c r="C205" s="38">
        <v>1</v>
      </c>
      <c r="D205" s="45" t="s">
        <v>5</v>
      </c>
      <c r="E205" s="45" t="s">
        <v>6</v>
      </c>
      <c r="F205" s="45" t="s">
        <v>876</v>
      </c>
      <c r="G205" s="46">
        <v>44769.291666666664</v>
      </c>
      <c r="H205" s="45" t="s">
        <v>7</v>
      </c>
      <c r="I205" s="47" t="str">
        <f>VLOOKUP(H205,'Source Codes'!$A$6:$B$89,2,FALSE)</f>
        <v>HRMS Interface Journals</v>
      </c>
      <c r="J205" s="134">
        <v>5556089.1200000001</v>
      </c>
      <c r="K205" s="46">
        <v>44778.291666666664</v>
      </c>
      <c r="L205" s="48" t="s">
        <v>356</v>
      </c>
      <c r="M205" s="49">
        <v>44778.961238425924</v>
      </c>
      <c r="N205" s="47" t="s">
        <v>416</v>
      </c>
      <c r="O205" s="47" t="s">
        <v>417</v>
      </c>
      <c r="P205" s="50"/>
    </row>
    <row r="206" spans="1:16" ht="30.75" hidden="1" customHeight="1" outlineLevel="1">
      <c r="B206" s="38">
        <v>2023</v>
      </c>
      <c r="C206" s="38">
        <v>1</v>
      </c>
      <c r="D206" s="45" t="s">
        <v>5</v>
      </c>
      <c r="E206" s="45" t="s">
        <v>6</v>
      </c>
      <c r="F206" s="45" t="s">
        <v>877</v>
      </c>
      <c r="G206" s="46">
        <v>44769.291666666664</v>
      </c>
      <c r="H206" s="45" t="s">
        <v>7</v>
      </c>
      <c r="I206" s="47" t="str">
        <f>VLOOKUP(H206,'Source Codes'!$A$6:$B$89,2,FALSE)</f>
        <v>HRMS Interface Journals</v>
      </c>
      <c r="J206" s="134">
        <v>30394477.350000001</v>
      </c>
      <c r="K206" s="46">
        <v>44778.291666666664</v>
      </c>
      <c r="L206" s="48" t="s">
        <v>355</v>
      </c>
      <c r="M206" s="49">
        <v>44778.963587962964</v>
      </c>
      <c r="N206" s="47" t="s">
        <v>416</v>
      </c>
      <c r="O206" s="47" t="s">
        <v>417</v>
      </c>
      <c r="P206" s="50"/>
    </row>
    <row r="207" spans="1:16" ht="12.75" customHeight="1" collapsed="1">
      <c r="J207" s="133">
        <f>SUM(J198:J206)</f>
        <v>36388176.140000001</v>
      </c>
    </row>
    <row r="210" spans="1:16" ht="12.75" customHeight="1">
      <c r="A210" s="55" t="s">
        <v>888</v>
      </c>
      <c r="I210" s="47"/>
    </row>
    <row r="211" spans="1:16" ht="30.75" hidden="1" customHeight="1" outlineLevel="1">
      <c r="B211" s="38">
        <v>2023</v>
      </c>
      <c r="C211" s="38">
        <v>1</v>
      </c>
      <c r="D211" s="45" t="s">
        <v>5</v>
      </c>
      <c r="E211" s="45" t="s">
        <v>6</v>
      </c>
      <c r="F211" s="45" t="s">
        <v>883</v>
      </c>
      <c r="G211" s="46">
        <v>44769.291666666664</v>
      </c>
      <c r="H211" s="45" t="s">
        <v>7</v>
      </c>
      <c r="I211" s="47" t="str">
        <f>VLOOKUP(H211,'Source Codes'!$A$6:$B$89,2,FALSE)</f>
        <v>HRMS Interface Journals</v>
      </c>
      <c r="J211" s="134">
        <v>-13116426.039999999</v>
      </c>
      <c r="K211" s="46">
        <v>44781.291666666664</v>
      </c>
      <c r="L211" s="48" t="s">
        <v>356</v>
      </c>
      <c r="M211" s="49">
        <v>44781.844490740739</v>
      </c>
      <c r="N211" s="47" t="s">
        <v>407</v>
      </c>
      <c r="O211" s="47" t="s">
        <v>417</v>
      </c>
      <c r="P211" s="50"/>
    </row>
    <row r="212" spans="1:16" ht="30.75" hidden="1" customHeight="1" outlineLevel="1">
      <c r="B212" s="38">
        <v>2023</v>
      </c>
      <c r="C212" s="38">
        <v>2</v>
      </c>
      <c r="D212" s="45" t="s">
        <v>5</v>
      </c>
      <c r="E212" s="45" t="s">
        <v>6</v>
      </c>
      <c r="F212" s="45" t="s">
        <v>884</v>
      </c>
      <c r="G212" s="46">
        <v>44774.291666666664</v>
      </c>
      <c r="H212" s="45" t="s">
        <v>13</v>
      </c>
      <c r="I212" s="47" t="str">
        <f>VLOOKUP(H212,'Source Codes'!$A$6:$B$89,2,FALSE)</f>
        <v>C-IV Voucher/Payments/EBT</v>
      </c>
      <c r="J212" s="134">
        <v>-11399825.08</v>
      </c>
      <c r="K212" s="46">
        <v>44781.291666666664</v>
      </c>
      <c r="L212" s="48" t="s">
        <v>979</v>
      </c>
      <c r="M212" s="49">
        <v>44782.164826388886</v>
      </c>
      <c r="N212" s="47" t="s">
        <v>407</v>
      </c>
      <c r="O212" s="47" t="s">
        <v>453</v>
      </c>
      <c r="P212" s="50"/>
    </row>
    <row r="213" spans="1:16" ht="30.75" hidden="1" customHeight="1" outlineLevel="1">
      <c r="B213" s="38">
        <v>2023</v>
      </c>
      <c r="C213" s="38">
        <v>2</v>
      </c>
      <c r="D213" s="45" t="s">
        <v>5</v>
      </c>
      <c r="E213" s="45" t="s">
        <v>6</v>
      </c>
      <c r="F213" s="45" t="s">
        <v>885</v>
      </c>
      <c r="G213" s="46">
        <v>44774.291666666664</v>
      </c>
      <c r="H213" s="45" t="s">
        <v>13</v>
      </c>
      <c r="I213" s="47" t="str">
        <f>VLOOKUP(H213,'Source Codes'!$A$6:$B$89,2,FALSE)</f>
        <v>C-IV Voucher/Payments/EBT</v>
      </c>
      <c r="J213" s="134">
        <v>-9543899</v>
      </c>
      <c r="K213" s="46">
        <v>44781.291666666664</v>
      </c>
      <c r="L213" s="48" t="s">
        <v>980</v>
      </c>
      <c r="M213" s="49">
        <v>44782.164826388886</v>
      </c>
      <c r="N213" s="47" t="s">
        <v>407</v>
      </c>
      <c r="O213" s="47" t="s">
        <v>453</v>
      </c>
      <c r="P213" s="50"/>
    </row>
    <row r="214" spans="1:16" ht="30.75" hidden="1" customHeight="1" outlineLevel="1">
      <c r="B214" s="38">
        <v>2023</v>
      </c>
      <c r="C214" s="38">
        <v>2</v>
      </c>
      <c r="D214" s="45" t="s">
        <v>5</v>
      </c>
      <c r="E214" s="45" t="s">
        <v>6</v>
      </c>
      <c r="F214" s="45" t="s">
        <v>886</v>
      </c>
      <c r="G214" s="46">
        <v>44774.291666666664</v>
      </c>
      <c r="H214" s="45" t="s">
        <v>13</v>
      </c>
      <c r="I214" s="47" t="str">
        <f>VLOOKUP(H214,'Source Codes'!$A$6:$B$89,2,FALSE)</f>
        <v>C-IV Voucher/Payments/EBT</v>
      </c>
      <c r="J214" s="134">
        <v>-7515515.5599999996</v>
      </c>
      <c r="K214" s="46">
        <v>44781.291666666664</v>
      </c>
      <c r="L214" s="48" t="s">
        <v>521</v>
      </c>
      <c r="M214" s="49">
        <v>44782.164826388886</v>
      </c>
      <c r="N214" s="47" t="s">
        <v>407</v>
      </c>
      <c r="O214" s="47" t="s">
        <v>453</v>
      </c>
      <c r="P214" s="50"/>
    </row>
    <row r="215" spans="1:16" ht="51" hidden="1" outlineLevel="1">
      <c r="B215" s="38">
        <v>2022</v>
      </c>
      <c r="C215" s="38">
        <v>12</v>
      </c>
      <c r="D215" s="45" t="s">
        <v>5</v>
      </c>
      <c r="E215" s="45" t="s">
        <v>6</v>
      </c>
      <c r="F215" s="45" t="s">
        <v>887</v>
      </c>
      <c r="G215" s="46">
        <v>44742.291666666664</v>
      </c>
      <c r="H215" s="45" t="s">
        <v>9</v>
      </c>
      <c r="I215" s="47" t="str">
        <f>VLOOKUP(H215,'Source Codes'!$A$6:$B$89,2,FALSE)</f>
        <v>On Line Journal Entries</v>
      </c>
      <c r="J215" s="134">
        <v>47776010.240000002</v>
      </c>
      <c r="K215" s="46">
        <v>44781.291666666664</v>
      </c>
      <c r="L215" s="48" t="s">
        <v>363</v>
      </c>
      <c r="M215" s="49">
        <v>44781.704409722224</v>
      </c>
      <c r="N215" s="47" t="s">
        <v>407</v>
      </c>
      <c r="O215" s="47" t="s">
        <v>453</v>
      </c>
      <c r="P215" s="50"/>
    </row>
    <row r="216" spans="1:16" ht="12.75" customHeight="1" collapsed="1">
      <c r="I216" s="47"/>
      <c r="J216" s="133">
        <f>SUM(J211:J215)</f>
        <v>6200344.5600000024</v>
      </c>
    </row>
    <row r="217" spans="1:16" ht="12.75" customHeight="1">
      <c r="I217" s="47"/>
    </row>
    <row r="218" spans="1:16" ht="12.75" customHeight="1">
      <c r="A218" s="55" t="s">
        <v>889</v>
      </c>
      <c r="I218" s="47"/>
    </row>
    <row r="219" spans="1:16" ht="38.25" hidden="1" outlineLevel="1">
      <c r="B219" s="38">
        <v>2022</v>
      </c>
      <c r="C219" s="38">
        <v>12</v>
      </c>
      <c r="D219" s="45" t="s">
        <v>5</v>
      </c>
      <c r="E219" s="45" t="s">
        <v>6</v>
      </c>
      <c r="F219" s="45" t="s">
        <v>890</v>
      </c>
      <c r="G219" s="46">
        <v>44742.291666666664</v>
      </c>
      <c r="H219" s="45" t="s">
        <v>9</v>
      </c>
      <c r="I219" s="47" t="str">
        <f>VLOOKUP(H219,'Source Codes'!$A$6:$B$89,2,FALSE)</f>
        <v>On Line Journal Entries</v>
      </c>
      <c r="J219" s="134">
        <v>1884920.39</v>
      </c>
      <c r="K219" s="46">
        <v>44782.291666666664</v>
      </c>
      <c r="L219" s="48" t="s">
        <v>893</v>
      </c>
      <c r="M219" s="49">
        <v>44782.968912037039</v>
      </c>
      <c r="N219" s="47" t="s">
        <v>516</v>
      </c>
      <c r="O219" s="47" t="s">
        <v>429</v>
      </c>
      <c r="P219" s="50"/>
    </row>
    <row r="220" spans="1:16" ht="25.5" hidden="1" outlineLevel="1">
      <c r="B220" s="38">
        <v>2022</v>
      </c>
      <c r="C220" s="38">
        <v>12</v>
      </c>
      <c r="D220" s="45" t="s">
        <v>5</v>
      </c>
      <c r="E220" s="45" t="s">
        <v>6</v>
      </c>
      <c r="F220" s="45" t="s">
        <v>891</v>
      </c>
      <c r="G220" s="46">
        <v>44742.291666666664</v>
      </c>
      <c r="H220" s="45" t="s">
        <v>9</v>
      </c>
      <c r="I220" s="47" t="str">
        <f>VLOOKUP(H220,'Source Codes'!$A$6:$B$89,2,FALSE)</f>
        <v>On Line Journal Entries</v>
      </c>
      <c r="J220" s="134">
        <v>6500000</v>
      </c>
      <c r="K220" s="46">
        <v>44782.291666666664</v>
      </c>
      <c r="L220" s="48" t="s">
        <v>892</v>
      </c>
      <c r="M220" s="49">
        <v>44782.63616898148</v>
      </c>
      <c r="N220" s="47" t="s">
        <v>2245</v>
      </c>
      <c r="O220" s="47" t="s">
        <v>422</v>
      </c>
      <c r="P220" s="50"/>
    </row>
    <row r="221" spans="1:16" ht="12.75" customHeight="1" collapsed="1">
      <c r="I221" s="47"/>
      <c r="J221" s="133">
        <f>SUM(J219:J220)</f>
        <v>8384920.3899999997</v>
      </c>
    </row>
    <row r="222" spans="1:16" ht="12.75" customHeight="1">
      <c r="I222" s="47"/>
    </row>
    <row r="223" spans="1:16" ht="12.75" customHeight="1">
      <c r="A223" s="55" t="s">
        <v>894</v>
      </c>
      <c r="I223" s="47"/>
    </row>
    <row r="224" spans="1:16" ht="30.75" hidden="1" customHeight="1" outlineLevel="1">
      <c r="B224" s="38">
        <v>2023</v>
      </c>
      <c r="C224" s="38">
        <v>1</v>
      </c>
      <c r="D224" s="45" t="s">
        <v>5</v>
      </c>
      <c r="E224" s="45" t="s">
        <v>6</v>
      </c>
      <c r="F224" s="45" t="s">
        <v>895</v>
      </c>
      <c r="G224" s="46">
        <v>44769.291666666664</v>
      </c>
      <c r="H224" s="45" t="s">
        <v>7</v>
      </c>
      <c r="I224" s="47" t="str">
        <f>VLOOKUP(H224,'Source Codes'!$A$6:$B$89,2,FALSE)</f>
        <v>HRMS Interface Journals</v>
      </c>
      <c r="J224" s="134">
        <v>-85105684.159999996</v>
      </c>
      <c r="K224" s="46">
        <v>44783.291666666664</v>
      </c>
      <c r="L224" s="48" t="s">
        <v>355</v>
      </c>
      <c r="M224" s="49">
        <v>44783.587361111109</v>
      </c>
      <c r="N224" s="47" t="s">
        <v>416</v>
      </c>
      <c r="O224" s="47" t="s">
        <v>417</v>
      </c>
      <c r="P224" s="50"/>
    </row>
    <row r="225" spans="1:16" ht="30.75" hidden="1" customHeight="1" outlineLevel="1">
      <c r="B225" s="38">
        <v>2023</v>
      </c>
      <c r="C225" s="38">
        <v>2</v>
      </c>
      <c r="D225" s="45" t="s">
        <v>5</v>
      </c>
      <c r="E225" s="45" t="s">
        <v>6</v>
      </c>
      <c r="F225" s="45" t="s">
        <v>896</v>
      </c>
      <c r="G225" s="46">
        <v>44783.291666666664</v>
      </c>
      <c r="H225" s="45" t="s">
        <v>7</v>
      </c>
      <c r="I225" s="47" t="str">
        <f>VLOOKUP(H225,'Source Codes'!$A$6:$B$89,2,FALSE)</f>
        <v>HRMS Interface Journals</v>
      </c>
      <c r="J225" s="134">
        <v>-7502204.7400000002</v>
      </c>
      <c r="K225" s="46">
        <v>44783.291666666664</v>
      </c>
      <c r="L225" s="48" t="s">
        <v>356</v>
      </c>
      <c r="M225" s="49">
        <v>44783.982071759259</v>
      </c>
      <c r="N225" s="47" t="s">
        <v>416</v>
      </c>
      <c r="O225" s="47" t="s">
        <v>417</v>
      </c>
      <c r="P225" s="50"/>
    </row>
    <row r="226" spans="1:16" ht="30.75" hidden="1" customHeight="1" outlineLevel="1">
      <c r="B226" s="38">
        <v>2023</v>
      </c>
      <c r="C226" s="38">
        <v>2</v>
      </c>
      <c r="D226" s="45" t="s">
        <v>5</v>
      </c>
      <c r="E226" s="45" t="s">
        <v>6</v>
      </c>
      <c r="F226" s="45" t="s">
        <v>897</v>
      </c>
      <c r="G226" s="46">
        <v>44783.291666666664</v>
      </c>
      <c r="H226" s="45" t="s">
        <v>7</v>
      </c>
      <c r="I226" s="47" t="str">
        <f>VLOOKUP(H226,'Source Codes'!$A$6:$B$89,2,FALSE)</f>
        <v>HRMS Interface Journals</v>
      </c>
      <c r="J226" s="134">
        <v>-1858547.23</v>
      </c>
      <c r="K226" s="46">
        <v>44783.291666666664</v>
      </c>
      <c r="L226" s="48" t="s">
        <v>357</v>
      </c>
      <c r="M226" s="49">
        <v>44783.984699074077</v>
      </c>
      <c r="N226" s="47" t="s">
        <v>416</v>
      </c>
      <c r="O226" s="47" t="s">
        <v>417</v>
      </c>
      <c r="P226" s="50"/>
    </row>
    <row r="227" spans="1:16" ht="12.75" customHeight="1" collapsed="1">
      <c r="I227" s="47"/>
      <c r="J227" s="133">
        <f>SUM(J224:J226)</f>
        <v>-94466436.129999995</v>
      </c>
    </row>
    <row r="228" spans="1:16" ht="12.75" customHeight="1">
      <c r="I228" s="47"/>
    </row>
    <row r="229" spans="1:16" ht="12.75" customHeight="1">
      <c r="A229" s="55" t="s">
        <v>898</v>
      </c>
      <c r="I229" s="47"/>
    </row>
    <row r="230" spans="1:16" ht="72" hidden="1" customHeight="1" outlineLevel="1">
      <c r="B230" s="38">
        <v>2023</v>
      </c>
      <c r="C230" s="38">
        <v>2</v>
      </c>
      <c r="D230" s="45" t="s">
        <v>5</v>
      </c>
      <c r="E230" s="45" t="s">
        <v>6</v>
      </c>
      <c r="F230" s="45" t="s">
        <v>899</v>
      </c>
      <c r="G230" s="46">
        <v>44782.291666666664</v>
      </c>
      <c r="H230" s="45" t="s">
        <v>11</v>
      </c>
      <c r="I230" s="47" t="str">
        <f>VLOOKUP(H230,'Source Codes'!$A$6:$B$89,2,FALSE)</f>
        <v>AR Payments</v>
      </c>
      <c r="J230" s="134">
        <v>7293458.0999999996</v>
      </c>
      <c r="K230" s="46">
        <v>44784.291666666664</v>
      </c>
      <c r="L230" s="48" t="s">
        <v>901</v>
      </c>
      <c r="M230" s="49">
        <v>44785.045763888891</v>
      </c>
      <c r="N230" s="47" t="s">
        <v>407</v>
      </c>
      <c r="O230" s="47" t="s">
        <v>408</v>
      </c>
      <c r="P230" s="50"/>
    </row>
    <row r="231" spans="1:16" ht="26.25" hidden="1" customHeight="1" outlineLevel="1">
      <c r="B231" s="38">
        <v>2023</v>
      </c>
      <c r="C231" s="38">
        <v>2</v>
      </c>
      <c r="D231" s="45" t="s">
        <v>5</v>
      </c>
      <c r="E231" s="45" t="s">
        <v>6</v>
      </c>
      <c r="F231" s="45" t="s">
        <v>900</v>
      </c>
      <c r="G231" s="46">
        <v>44784.291666666664</v>
      </c>
      <c r="H231" s="45" t="s">
        <v>7</v>
      </c>
      <c r="I231" s="47" t="str">
        <f>VLOOKUP(H231,'Source Codes'!$A$6:$B$89,2,FALSE)</f>
        <v>HRMS Interface Journals</v>
      </c>
      <c r="J231" s="134">
        <v>-1292327.02</v>
      </c>
      <c r="K231" s="46">
        <v>44784.291666666664</v>
      </c>
      <c r="L231" s="48" t="s">
        <v>355</v>
      </c>
      <c r="M231" s="49">
        <v>44784.796689814815</v>
      </c>
      <c r="N231" s="47" t="s">
        <v>416</v>
      </c>
      <c r="O231" s="47" t="s">
        <v>417</v>
      </c>
      <c r="P231" s="50"/>
    </row>
    <row r="232" spans="1:16" ht="12.75" customHeight="1" collapsed="1">
      <c r="I232" s="47"/>
      <c r="J232" s="133">
        <f>SUM(J230:J231)</f>
        <v>6001131.0800000001</v>
      </c>
    </row>
    <row r="233" spans="1:16" ht="12.75" customHeight="1">
      <c r="I233" s="47"/>
    </row>
    <row r="234" spans="1:16" ht="12.75" customHeight="1">
      <c r="A234" s="55" t="s">
        <v>902</v>
      </c>
      <c r="I234" s="47"/>
    </row>
    <row r="235" spans="1:16" ht="26.25" hidden="1" customHeight="1" outlineLevel="1">
      <c r="B235" s="38">
        <v>2023</v>
      </c>
      <c r="C235" s="38">
        <v>2</v>
      </c>
      <c r="D235" s="45" t="s">
        <v>5</v>
      </c>
      <c r="E235" s="45" t="s">
        <v>6</v>
      </c>
      <c r="F235" s="45" t="s">
        <v>903</v>
      </c>
      <c r="G235" s="46">
        <v>44788.291666666664</v>
      </c>
      <c r="H235" s="45" t="s">
        <v>14</v>
      </c>
      <c r="I235" s="47" t="str">
        <f>VLOOKUP(H235,'Source Codes'!$A$6:$B$89,2,FALSE)</f>
        <v>AP Warrant Issuance</v>
      </c>
      <c r="J235" s="134">
        <v>-2409919.9500000002</v>
      </c>
      <c r="K235" s="46">
        <v>44788.291666666664</v>
      </c>
      <c r="L235" s="48" t="s">
        <v>912</v>
      </c>
      <c r="M235" s="49">
        <v>44789.086331018516</v>
      </c>
      <c r="N235" s="47" t="s">
        <v>407</v>
      </c>
      <c r="O235" s="47" t="s">
        <v>419</v>
      </c>
      <c r="P235" s="50"/>
    </row>
    <row r="236" spans="1:16" ht="26.25" hidden="1" customHeight="1" outlineLevel="1">
      <c r="B236" s="38">
        <v>2023</v>
      </c>
      <c r="C236" s="38">
        <v>2</v>
      </c>
      <c r="D236" s="45" t="s">
        <v>5</v>
      </c>
      <c r="E236" s="45" t="s">
        <v>6</v>
      </c>
      <c r="F236" s="45" t="s">
        <v>904</v>
      </c>
      <c r="G236" s="46">
        <v>44790.291666666664</v>
      </c>
      <c r="H236" s="45" t="s">
        <v>14</v>
      </c>
      <c r="I236" s="47" t="str">
        <f>VLOOKUP(H236,'Source Codes'!$A$6:$B$89,2,FALSE)</f>
        <v>AP Warrant Issuance</v>
      </c>
      <c r="J236" s="134">
        <v>-4435925.7</v>
      </c>
      <c r="K236" s="46">
        <v>44788.291666666664</v>
      </c>
      <c r="L236" s="48" t="s">
        <v>913</v>
      </c>
      <c r="M236" s="49">
        <v>44789.086331018516</v>
      </c>
      <c r="N236" s="47" t="s">
        <v>407</v>
      </c>
      <c r="O236" s="47" t="s">
        <v>419</v>
      </c>
      <c r="P236" s="50"/>
    </row>
    <row r="237" spans="1:16" ht="45" hidden="1" customHeight="1" outlineLevel="1">
      <c r="B237" s="38">
        <v>2023</v>
      </c>
      <c r="C237" s="38">
        <v>2</v>
      </c>
      <c r="D237" s="45" t="s">
        <v>5</v>
      </c>
      <c r="E237" s="45" t="s">
        <v>6</v>
      </c>
      <c r="F237" s="45" t="s">
        <v>905</v>
      </c>
      <c r="G237" s="46">
        <v>44778.291666666664</v>
      </c>
      <c r="H237" s="45" t="s">
        <v>11</v>
      </c>
      <c r="I237" s="47" t="str">
        <f>VLOOKUP(H237,'Source Codes'!$A$6:$B$89,2,FALSE)</f>
        <v>AR Payments</v>
      </c>
      <c r="J237" s="134">
        <v>2565212.84</v>
      </c>
      <c r="K237" s="46">
        <v>44788.291666666664</v>
      </c>
      <c r="L237" s="48" t="s">
        <v>914</v>
      </c>
      <c r="M237" s="49">
        <v>44789.04414351852</v>
      </c>
      <c r="N237" s="47" t="s">
        <v>407</v>
      </c>
      <c r="O237" s="47" t="s">
        <v>408</v>
      </c>
      <c r="P237" s="50"/>
    </row>
    <row r="238" spans="1:16" ht="26.25" hidden="1" customHeight="1" outlineLevel="1">
      <c r="B238" s="38">
        <v>2022</v>
      </c>
      <c r="C238" s="38">
        <v>12</v>
      </c>
      <c r="D238" s="45" t="s">
        <v>5</v>
      </c>
      <c r="E238" s="45" t="s">
        <v>6</v>
      </c>
      <c r="F238" s="45" t="s">
        <v>906</v>
      </c>
      <c r="G238" s="46">
        <v>44742.291666666664</v>
      </c>
      <c r="H238" s="45" t="s">
        <v>9</v>
      </c>
      <c r="I238" s="47" t="str">
        <f>VLOOKUP(H238,'Source Codes'!$A$6:$B$89,2,FALSE)</f>
        <v>On Line Journal Entries</v>
      </c>
      <c r="J238" s="134">
        <v>-8722809</v>
      </c>
      <c r="K238" s="46">
        <v>44788.291666666664</v>
      </c>
      <c r="L238" s="48" t="s">
        <v>915</v>
      </c>
      <c r="M238" s="49">
        <v>44789.165254629632</v>
      </c>
      <c r="N238" s="47" t="s">
        <v>411</v>
      </c>
      <c r="O238" s="47" t="s">
        <v>419</v>
      </c>
      <c r="P238" s="50"/>
    </row>
    <row r="239" spans="1:16" ht="25.5" hidden="1" outlineLevel="1">
      <c r="B239" s="38">
        <v>2023</v>
      </c>
      <c r="C239" s="38">
        <v>2</v>
      </c>
      <c r="D239" s="45" t="s">
        <v>5</v>
      </c>
      <c r="E239" s="45" t="s">
        <v>6</v>
      </c>
      <c r="F239" s="45" t="s">
        <v>907</v>
      </c>
      <c r="G239" s="46">
        <v>44777.291666666664</v>
      </c>
      <c r="H239" s="45" t="s">
        <v>360</v>
      </c>
      <c r="I239" s="47" t="s">
        <v>346</v>
      </c>
      <c r="J239" s="134">
        <v>1565380.59</v>
      </c>
      <c r="K239" s="46">
        <v>44788.291666666664</v>
      </c>
      <c r="L239" s="48" t="s">
        <v>916</v>
      </c>
      <c r="M239" s="49">
        <v>44789.165312500001</v>
      </c>
      <c r="N239" s="47" t="s">
        <v>412</v>
      </c>
      <c r="O239" s="47" t="s">
        <v>448</v>
      </c>
      <c r="P239" s="50"/>
    </row>
    <row r="240" spans="1:16" ht="26.25" hidden="1" customHeight="1" outlineLevel="1">
      <c r="B240" s="38">
        <v>2022</v>
      </c>
      <c r="C240" s="38">
        <v>12</v>
      </c>
      <c r="D240" s="45" t="s">
        <v>5</v>
      </c>
      <c r="E240" s="45" t="s">
        <v>6</v>
      </c>
      <c r="F240" s="129" t="s">
        <v>908</v>
      </c>
      <c r="G240" s="46">
        <v>44742.291666666664</v>
      </c>
      <c r="H240" s="45" t="s">
        <v>9</v>
      </c>
      <c r="I240" s="47" t="str">
        <f>VLOOKUP(H240,'Source Codes'!$A$6:$B$89,2,FALSE)</f>
        <v>On Line Journal Entries</v>
      </c>
      <c r="J240" s="134">
        <v>3112143.16</v>
      </c>
      <c r="K240" s="46">
        <v>44788.291666666664</v>
      </c>
      <c r="L240" s="48" t="s">
        <v>917</v>
      </c>
      <c r="M240" s="49">
        <v>44789.165254629632</v>
      </c>
      <c r="N240" s="47" t="s">
        <v>411</v>
      </c>
      <c r="O240" s="47" t="s">
        <v>408</v>
      </c>
      <c r="P240" s="50"/>
    </row>
    <row r="241" spans="1:16" ht="26.25" hidden="1" customHeight="1" outlineLevel="1">
      <c r="B241" s="38">
        <v>2022</v>
      </c>
      <c r="C241" s="38">
        <v>12</v>
      </c>
      <c r="D241" s="45" t="s">
        <v>5</v>
      </c>
      <c r="E241" s="45" t="s">
        <v>6</v>
      </c>
      <c r="F241" s="45" t="s">
        <v>909</v>
      </c>
      <c r="G241" s="46">
        <v>44742.291666666664</v>
      </c>
      <c r="H241" s="45" t="s">
        <v>9</v>
      </c>
      <c r="I241" s="47" t="str">
        <f>VLOOKUP(H241,'Source Codes'!$A$6:$B$89,2,FALSE)</f>
        <v>On Line Journal Entries</v>
      </c>
      <c r="J241" s="134">
        <v>8800000</v>
      </c>
      <c r="K241" s="46">
        <v>44788.291666666664</v>
      </c>
      <c r="L241" s="48" t="s">
        <v>892</v>
      </c>
      <c r="M241" s="49">
        <v>44789.165254629632</v>
      </c>
      <c r="N241" s="47" t="s">
        <v>2245</v>
      </c>
      <c r="O241" s="47" t="s">
        <v>422</v>
      </c>
      <c r="P241" s="50"/>
    </row>
    <row r="242" spans="1:16" ht="26.25" hidden="1" customHeight="1" outlineLevel="1">
      <c r="B242" s="38">
        <v>2022</v>
      </c>
      <c r="C242" s="38">
        <v>12</v>
      </c>
      <c r="D242" s="45" t="s">
        <v>5</v>
      </c>
      <c r="E242" s="45" t="s">
        <v>6</v>
      </c>
      <c r="F242" s="45" t="s">
        <v>910</v>
      </c>
      <c r="G242" s="46">
        <v>44742.291666666664</v>
      </c>
      <c r="H242" s="45" t="s">
        <v>9</v>
      </c>
      <c r="I242" s="47" t="str">
        <f>VLOOKUP(H242,'Source Codes'!$A$6:$B$89,2,FALSE)</f>
        <v>On Line Journal Entries</v>
      </c>
      <c r="J242" s="134">
        <v>30000000</v>
      </c>
      <c r="K242" s="46">
        <v>44788.291666666664</v>
      </c>
      <c r="L242" s="48" t="s">
        <v>911</v>
      </c>
      <c r="M242" s="49">
        <v>44788.717199074075</v>
      </c>
      <c r="N242" s="47" t="s">
        <v>430</v>
      </c>
      <c r="O242" s="47" t="s">
        <v>421</v>
      </c>
      <c r="P242" s="50"/>
    </row>
    <row r="243" spans="1:16" ht="12.75" customHeight="1" collapsed="1">
      <c r="I243" s="47"/>
      <c r="J243" s="133">
        <f>SUM(J235:J242)</f>
        <v>30474081.939999998</v>
      </c>
    </row>
    <row r="244" spans="1:16" ht="12.75" customHeight="1">
      <c r="I244" s="47"/>
    </row>
    <row r="245" spans="1:16" ht="12.75" customHeight="1">
      <c r="A245" s="55" t="s">
        <v>918</v>
      </c>
      <c r="I245" s="47"/>
    </row>
    <row r="246" spans="1:16" ht="89.25" hidden="1" outlineLevel="1">
      <c r="B246" s="38">
        <v>2023</v>
      </c>
      <c r="C246" s="38">
        <v>2</v>
      </c>
      <c r="D246" s="45" t="s">
        <v>5</v>
      </c>
      <c r="E246" s="45" t="s">
        <v>6</v>
      </c>
      <c r="F246" s="45" t="s">
        <v>919</v>
      </c>
      <c r="G246" s="46">
        <v>44789.291666666664</v>
      </c>
      <c r="H246" s="45" t="s">
        <v>14</v>
      </c>
      <c r="I246" s="47" t="str">
        <f>VLOOKUP(H246,'Source Codes'!$A$6:$B$89,2,FALSE)</f>
        <v>AP Warrant Issuance</v>
      </c>
      <c r="J246" s="134">
        <v>-4105824.66</v>
      </c>
      <c r="K246" s="46">
        <v>44789.291666666664</v>
      </c>
      <c r="L246" s="48" t="s">
        <v>922</v>
      </c>
      <c r="M246" s="49">
        <v>44790.086180555554</v>
      </c>
      <c r="N246" s="47" t="s">
        <v>407</v>
      </c>
      <c r="O246" s="47" t="s">
        <v>419</v>
      </c>
      <c r="P246" s="50"/>
    </row>
    <row r="247" spans="1:16" ht="26.25" hidden="1" customHeight="1" outlineLevel="1">
      <c r="B247" s="38">
        <v>2023</v>
      </c>
      <c r="C247" s="38">
        <v>2</v>
      </c>
      <c r="D247" s="45" t="s">
        <v>5</v>
      </c>
      <c r="E247" s="45" t="s">
        <v>6</v>
      </c>
      <c r="F247" s="45" t="s">
        <v>920</v>
      </c>
      <c r="G247" s="46">
        <v>44791.291666666664</v>
      </c>
      <c r="H247" s="45" t="s">
        <v>14</v>
      </c>
      <c r="I247" s="47" t="str">
        <f>VLOOKUP(H247,'Source Codes'!$A$6:$B$89,2,FALSE)</f>
        <v>AP Warrant Issuance</v>
      </c>
      <c r="J247" s="134">
        <v>-2456596.85</v>
      </c>
      <c r="K247" s="46">
        <v>44789.291666666664</v>
      </c>
      <c r="L247" s="48" t="s">
        <v>923</v>
      </c>
      <c r="M247" s="49">
        <v>44790.086180555554</v>
      </c>
      <c r="N247" s="47" t="s">
        <v>407</v>
      </c>
      <c r="O247" s="47" t="s">
        <v>419</v>
      </c>
      <c r="P247" s="50"/>
    </row>
    <row r="248" spans="1:16" ht="26.25" hidden="1" customHeight="1" outlineLevel="1">
      <c r="B248" s="38">
        <v>2023</v>
      </c>
      <c r="C248" s="38">
        <v>2</v>
      </c>
      <c r="D248" s="45" t="s">
        <v>5</v>
      </c>
      <c r="E248" s="45" t="s">
        <v>6</v>
      </c>
      <c r="F248" s="45" t="s">
        <v>921</v>
      </c>
      <c r="G248" s="46">
        <v>44783.291666666664</v>
      </c>
      <c r="H248" s="45" t="s">
        <v>7</v>
      </c>
      <c r="I248" s="47" t="str">
        <f>VLOOKUP(H248,'Source Codes'!$A$6:$B$89,2,FALSE)</f>
        <v>HRMS Interface Journals</v>
      </c>
      <c r="J248" s="134">
        <v>-54779729.909999996</v>
      </c>
      <c r="K248" s="46">
        <v>44789.291666666664</v>
      </c>
      <c r="L248" s="48" t="s">
        <v>355</v>
      </c>
      <c r="M248" s="49">
        <v>44789.612361111111</v>
      </c>
      <c r="N248" s="47" t="s">
        <v>438</v>
      </c>
      <c r="O248" s="47" t="s">
        <v>439</v>
      </c>
      <c r="P248" s="50"/>
    </row>
    <row r="249" spans="1:16" ht="12.75" customHeight="1" collapsed="1">
      <c r="I249" s="47"/>
      <c r="J249" s="133">
        <f>SUM(J246:J248)</f>
        <v>-61342151.419999994</v>
      </c>
    </row>
    <row r="250" spans="1:16" ht="12.75" customHeight="1">
      <c r="I250" s="47"/>
    </row>
    <row r="251" spans="1:16" ht="12.75" customHeight="1">
      <c r="A251" s="55" t="s">
        <v>924</v>
      </c>
      <c r="I251" s="47"/>
    </row>
    <row r="252" spans="1:16" ht="26.25" hidden="1" customHeight="1" outlineLevel="1">
      <c r="B252" s="38">
        <v>2023</v>
      </c>
      <c r="C252" s="38">
        <v>2</v>
      </c>
      <c r="D252" s="45" t="s">
        <v>5</v>
      </c>
      <c r="E252" s="45" t="s">
        <v>6</v>
      </c>
      <c r="F252" s="45" t="s">
        <v>925</v>
      </c>
      <c r="G252" s="46">
        <v>44790.291666666664</v>
      </c>
      <c r="H252" s="45" t="s">
        <v>14</v>
      </c>
      <c r="I252" s="47" t="str">
        <f>VLOOKUP(H252,'Source Codes'!$A$6:$B$89,2,FALSE)</f>
        <v>AP Warrant Issuance</v>
      </c>
      <c r="J252" s="134">
        <v>-1782616.5</v>
      </c>
      <c r="K252" s="46">
        <v>44790.291666666664</v>
      </c>
      <c r="L252" s="48" t="s">
        <v>932</v>
      </c>
      <c r="M252" s="49">
        <v>44791.086273148147</v>
      </c>
      <c r="N252" s="47" t="s">
        <v>407</v>
      </c>
      <c r="O252" s="47" t="s">
        <v>419</v>
      </c>
      <c r="P252" s="50"/>
    </row>
    <row r="253" spans="1:16" ht="26.25" hidden="1" customHeight="1" outlineLevel="1">
      <c r="B253" s="38">
        <v>2023</v>
      </c>
      <c r="C253" s="38">
        <v>2</v>
      </c>
      <c r="D253" s="45" t="s">
        <v>5</v>
      </c>
      <c r="E253" s="45" t="s">
        <v>6</v>
      </c>
      <c r="F253" s="45" t="s">
        <v>926</v>
      </c>
      <c r="G253" s="46">
        <v>44792.291666666664</v>
      </c>
      <c r="H253" s="45" t="s">
        <v>14</v>
      </c>
      <c r="I253" s="47" t="str">
        <f>VLOOKUP(H253,'Source Codes'!$A$6:$B$89,2,FALSE)</f>
        <v>AP Warrant Issuance</v>
      </c>
      <c r="J253" s="134">
        <v>-3192546.82</v>
      </c>
      <c r="K253" s="46">
        <v>44790.291666666664</v>
      </c>
      <c r="L253" s="48" t="s">
        <v>933</v>
      </c>
      <c r="M253" s="49">
        <v>44791.086273148147</v>
      </c>
      <c r="N253" s="47" t="s">
        <v>407</v>
      </c>
      <c r="O253" s="47" t="s">
        <v>419</v>
      </c>
      <c r="P253" s="50"/>
    </row>
    <row r="254" spans="1:16" ht="26.25" hidden="1" customHeight="1" outlineLevel="1">
      <c r="B254" s="38">
        <v>2023</v>
      </c>
      <c r="C254" s="38">
        <v>2</v>
      </c>
      <c r="D254" s="45" t="s">
        <v>5</v>
      </c>
      <c r="E254" s="45" t="s">
        <v>6</v>
      </c>
      <c r="F254" s="45" t="s">
        <v>927</v>
      </c>
      <c r="G254" s="46">
        <v>44785.291666666664</v>
      </c>
      <c r="H254" s="45" t="s">
        <v>12</v>
      </c>
      <c r="I254" s="47" t="str">
        <f>VLOOKUP(H254,'Source Codes'!$A$6:$B$89,2,FALSE)</f>
        <v>AR Direct Cash Journal</v>
      </c>
      <c r="J254" s="134">
        <v>1141610.99</v>
      </c>
      <c r="K254" s="46">
        <v>44790.291666666664</v>
      </c>
      <c r="L254" s="48" t="s">
        <v>938</v>
      </c>
      <c r="M254" s="49">
        <v>44791.043969907405</v>
      </c>
      <c r="N254" s="47" t="s">
        <v>407</v>
      </c>
      <c r="O254" s="47" t="s">
        <v>421</v>
      </c>
      <c r="P254" s="50"/>
    </row>
    <row r="255" spans="1:16" ht="26.25" hidden="1" customHeight="1" outlineLevel="1">
      <c r="B255" s="38">
        <v>2022</v>
      </c>
      <c r="C255" s="38">
        <v>12</v>
      </c>
      <c r="D255" s="45" t="s">
        <v>5</v>
      </c>
      <c r="E255" s="45" t="s">
        <v>6</v>
      </c>
      <c r="F255" s="45" t="s">
        <v>928</v>
      </c>
      <c r="G255" s="46">
        <v>44742.291666666664</v>
      </c>
      <c r="H255" s="45" t="s">
        <v>9</v>
      </c>
      <c r="I255" s="47" t="str">
        <f>VLOOKUP(H255,'Source Codes'!$A$6:$B$89,2,FALSE)</f>
        <v>On Line Journal Entries</v>
      </c>
      <c r="J255" s="134">
        <v>1875723</v>
      </c>
      <c r="K255" s="46">
        <v>44790.291666666664</v>
      </c>
      <c r="L255" s="48" t="s">
        <v>937</v>
      </c>
      <c r="M255" s="49">
        <v>44791.164872685185</v>
      </c>
      <c r="N255" s="47" t="s">
        <v>516</v>
      </c>
      <c r="O255" s="47" t="s">
        <v>424</v>
      </c>
      <c r="P255" s="50"/>
    </row>
    <row r="256" spans="1:16" ht="26.25" hidden="1" customHeight="1" outlineLevel="1">
      <c r="B256" s="38">
        <v>2022</v>
      </c>
      <c r="C256" s="38">
        <v>12</v>
      </c>
      <c r="D256" s="45" t="s">
        <v>5</v>
      </c>
      <c r="E256" s="45" t="s">
        <v>6</v>
      </c>
      <c r="F256" s="45" t="s">
        <v>929</v>
      </c>
      <c r="G256" s="46">
        <v>44742.291666666664</v>
      </c>
      <c r="H256" s="45" t="s">
        <v>16</v>
      </c>
      <c r="I256" s="47" t="str">
        <f>VLOOKUP(H256,'Source Codes'!$A$6:$B$89,2,FALSE)</f>
        <v>Property Tax Interface</v>
      </c>
      <c r="J256" s="134">
        <v>2849059.36</v>
      </c>
      <c r="K256" s="46">
        <v>44790.291666666664</v>
      </c>
      <c r="L256" s="48" t="s">
        <v>936</v>
      </c>
      <c r="M256" s="49">
        <v>44790.915578703702</v>
      </c>
      <c r="N256" s="47" t="s">
        <v>516</v>
      </c>
      <c r="O256" s="47" t="s">
        <v>422</v>
      </c>
      <c r="P256" s="50"/>
    </row>
    <row r="257" spans="1:16" ht="51" hidden="1" customHeight="1" outlineLevel="1">
      <c r="B257" s="38">
        <v>2022</v>
      </c>
      <c r="C257" s="38">
        <v>12</v>
      </c>
      <c r="D257" s="45" t="s">
        <v>5</v>
      </c>
      <c r="E257" s="45" t="s">
        <v>6</v>
      </c>
      <c r="F257" s="45" t="s">
        <v>930</v>
      </c>
      <c r="G257" s="46">
        <v>44742.291666666664</v>
      </c>
      <c r="H257" s="45" t="s">
        <v>9</v>
      </c>
      <c r="I257" s="47" t="str">
        <f>VLOOKUP(H257,'Source Codes'!$A$6:$B$89,2,FALSE)</f>
        <v>On Line Journal Entries</v>
      </c>
      <c r="J257" s="134">
        <v>3944007.97</v>
      </c>
      <c r="K257" s="46">
        <v>44790.291666666664</v>
      </c>
      <c r="L257" s="48" t="s">
        <v>935</v>
      </c>
      <c r="M257" s="49">
        <v>44790.895254629628</v>
      </c>
      <c r="N257" s="47" t="s">
        <v>411</v>
      </c>
      <c r="O257" s="47" t="s">
        <v>419</v>
      </c>
      <c r="P257" s="50"/>
    </row>
    <row r="258" spans="1:16" ht="43.5" hidden="1" customHeight="1" outlineLevel="1">
      <c r="B258" s="38">
        <v>2022</v>
      </c>
      <c r="C258" s="38">
        <v>12</v>
      </c>
      <c r="D258" s="45" t="s">
        <v>5</v>
      </c>
      <c r="E258" s="45" t="s">
        <v>6</v>
      </c>
      <c r="F258" s="45" t="s">
        <v>931</v>
      </c>
      <c r="G258" s="46">
        <v>44742.291666666664</v>
      </c>
      <c r="H258" s="45" t="s">
        <v>9</v>
      </c>
      <c r="I258" s="47" t="str">
        <f>VLOOKUP(H258,'Source Codes'!$A$6:$B$89,2,FALSE)</f>
        <v>On Line Journal Entries</v>
      </c>
      <c r="J258" s="134">
        <v>6323128</v>
      </c>
      <c r="K258" s="46">
        <v>44790.291666666664</v>
      </c>
      <c r="L258" s="48" t="s">
        <v>934</v>
      </c>
      <c r="M258" s="49">
        <v>44791.164872685185</v>
      </c>
      <c r="N258" s="47" t="s">
        <v>411</v>
      </c>
      <c r="O258" s="47" t="s">
        <v>424</v>
      </c>
      <c r="P258" s="50"/>
    </row>
    <row r="259" spans="1:16" ht="12.75" customHeight="1" collapsed="1">
      <c r="I259" s="47"/>
      <c r="J259" s="133">
        <f>SUM(J252:J258)</f>
        <v>11158366</v>
      </c>
    </row>
    <row r="260" spans="1:16" ht="12.75" customHeight="1">
      <c r="I260" s="47"/>
    </row>
    <row r="261" spans="1:16" ht="12.75" customHeight="1">
      <c r="A261" s="55" t="s">
        <v>939</v>
      </c>
      <c r="I261" s="47"/>
    </row>
    <row r="262" spans="1:16" ht="43.5" hidden="1" customHeight="1" outlineLevel="1">
      <c r="B262" s="38">
        <v>2023</v>
      </c>
      <c r="C262" s="38">
        <v>2</v>
      </c>
      <c r="D262" s="45" t="s">
        <v>5</v>
      </c>
      <c r="E262" s="45" t="s">
        <v>6</v>
      </c>
      <c r="F262" s="45" t="s">
        <v>940</v>
      </c>
      <c r="G262" s="46">
        <v>44789.291666666664</v>
      </c>
      <c r="H262" s="45" t="s">
        <v>11</v>
      </c>
      <c r="I262" s="47" t="str">
        <f>VLOOKUP(H262,'Source Codes'!$A$6:$B$89,2,FALSE)</f>
        <v>AR Payments</v>
      </c>
      <c r="J262" s="134">
        <v>2950098.7</v>
      </c>
      <c r="K262" s="46">
        <v>44791.291666666664</v>
      </c>
      <c r="L262" s="48" t="s">
        <v>941</v>
      </c>
      <c r="M262" s="49">
        <v>44792.044189814813</v>
      </c>
      <c r="N262" s="47" t="s">
        <v>407</v>
      </c>
      <c r="O262" s="47" t="s">
        <v>408</v>
      </c>
      <c r="P262" s="50"/>
    </row>
    <row r="263" spans="1:16" ht="12.75" customHeight="1" collapsed="1">
      <c r="I263" s="47"/>
      <c r="J263" s="133">
        <f>SUM(J262)</f>
        <v>2950098.7</v>
      </c>
    </row>
    <row r="264" spans="1:16" ht="12.75" customHeight="1">
      <c r="I264" s="47"/>
    </row>
    <row r="265" spans="1:16" ht="12.75" customHeight="1">
      <c r="A265" s="55" t="s">
        <v>942</v>
      </c>
      <c r="I265" s="47"/>
    </row>
    <row r="266" spans="1:16" ht="56.25" hidden="1" customHeight="1" outlineLevel="1">
      <c r="B266" s="38">
        <v>2023</v>
      </c>
      <c r="C266" s="38">
        <v>2</v>
      </c>
      <c r="D266" s="45" t="s">
        <v>5</v>
      </c>
      <c r="E266" s="45" t="s">
        <v>6</v>
      </c>
      <c r="F266" s="45" t="s">
        <v>943</v>
      </c>
      <c r="G266" s="46">
        <v>44790.291666666664</v>
      </c>
      <c r="H266" s="45" t="s">
        <v>12</v>
      </c>
      <c r="I266" s="47" t="str">
        <f>VLOOKUP(H266,'Source Codes'!$A$6:$B$89,2,FALSE)</f>
        <v>AR Direct Cash Journal</v>
      </c>
      <c r="J266" s="134">
        <v>3588982.2</v>
      </c>
      <c r="K266" s="46">
        <v>44792.291666666664</v>
      </c>
      <c r="L266" s="48" t="s">
        <v>944</v>
      </c>
      <c r="M266" s="49">
        <v>44793.044849537036</v>
      </c>
      <c r="N266" s="47" t="s">
        <v>407</v>
      </c>
      <c r="O266" s="47" t="s">
        <v>421</v>
      </c>
      <c r="P266" s="50"/>
    </row>
    <row r="267" spans="1:16" ht="12.75" customHeight="1" collapsed="1">
      <c r="I267" s="47"/>
      <c r="J267" s="133">
        <f>SUM(J266)</f>
        <v>3588982.2</v>
      </c>
    </row>
    <row r="268" spans="1:16" ht="12.75" customHeight="1">
      <c r="I268" s="47"/>
    </row>
    <row r="269" spans="1:16" ht="12.75" customHeight="1">
      <c r="A269" s="55" t="s">
        <v>945</v>
      </c>
      <c r="I269" s="47"/>
    </row>
    <row r="270" spans="1:16" ht="35.25" hidden="1" customHeight="1" outlineLevel="1">
      <c r="B270" s="38">
        <v>2023</v>
      </c>
      <c r="C270" s="38">
        <v>2</v>
      </c>
      <c r="D270" s="45" t="s">
        <v>5</v>
      </c>
      <c r="E270" s="45" t="s">
        <v>6</v>
      </c>
      <c r="F270" s="45" t="s">
        <v>946</v>
      </c>
      <c r="G270" s="46">
        <v>44785.291666666664</v>
      </c>
      <c r="H270" s="45" t="s">
        <v>11</v>
      </c>
      <c r="I270" s="47" t="str">
        <f>VLOOKUP(H270,'Source Codes'!$A$6:$B$89,2,FALSE)</f>
        <v>AR Payments</v>
      </c>
      <c r="J270" s="134">
        <v>1219539.02</v>
      </c>
      <c r="K270" s="46">
        <v>44795.291666666664</v>
      </c>
      <c r="L270" s="48" t="s">
        <v>947</v>
      </c>
      <c r="M270" s="49">
        <v>44796.044166666667</v>
      </c>
      <c r="N270" s="47" t="s">
        <v>407</v>
      </c>
      <c r="O270" s="47" t="s">
        <v>408</v>
      </c>
      <c r="P270" s="50"/>
    </row>
    <row r="271" spans="1:16" ht="35.25" hidden="1" customHeight="1" outlineLevel="1">
      <c r="B271" s="38">
        <v>2022</v>
      </c>
      <c r="C271" s="38">
        <v>12</v>
      </c>
      <c r="D271" s="45" t="s">
        <v>5</v>
      </c>
      <c r="E271" s="45" t="s">
        <v>6</v>
      </c>
      <c r="F271" s="45" t="s">
        <v>948</v>
      </c>
      <c r="G271" s="46">
        <v>44741.291666666664</v>
      </c>
      <c r="H271" s="45" t="s">
        <v>9</v>
      </c>
      <c r="I271" s="47" t="str">
        <f>VLOOKUP(H271,'Source Codes'!$A$6:$B$89,2,FALSE)</f>
        <v>On Line Journal Entries</v>
      </c>
      <c r="J271" s="134">
        <v>-1375257.48</v>
      </c>
      <c r="K271" s="46">
        <v>44795.291666666664</v>
      </c>
      <c r="L271" s="48" t="s">
        <v>958</v>
      </c>
      <c r="M271" s="49">
        <v>44796.164652777778</v>
      </c>
      <c r="N271" s="47" t="s">
        <v>411</v>
      </c>
      <c r="O271" s="47" t="s">
        <v>424</v>
      </c>
      <c r="P271" s="50"/>
    </row>
    <row r="272" spans="1:16" ht="35.25" hidden="1" customHeight="1" outlineLevel="1">
      <c r="B272" s="38">
        <v>2022</v>
      </c>
      <c r="C272" s="38">
        <v>12</v>
      </c>
      <c r="D272" s="45" t="s">
        <v>5</v>
      </c>
      <c r="E272" s="45" t="s">
        <v>6</v>
      </c>
      <c r="F272" s="45" t="s">
        <v>949</v>
      </c>
      <c r="G272" s="46">
        <v>44742.291666666664</v>
      </c>
      <c r="H272" s="45" t="s">
        <v>9</v>
      </c>
      <c r="I272" s="47" t="str">
        <f>VLOOKUP(H272,'Source Codes'!$A$6:$B$89,2,FALSE)</f>
        <v>On Line Journal Entries</v>
      </c>
      <c r="J272" s="134">
        <v>1185367.78</v>
      </c>
      <c r="K272" s="46">
        <v>44793.291666666664</v>
      </c>
      <c r="L272" s="48" t="s">
        <v>960</v>
      </c>
      <c r="M272" s="49">
        <v>44793.535034722219</v>
      </c>
      <c r="N272" s="47" t="s">
        <v>412</v>
      </c>
      <c r="O272" s="47" t="s">
        <v>429</v>
      </c>
      <c r="P272" s="50"/>
    </row>
    <row r="273" spans="1:16" ht="35.25" hidden="1" customHeight="1" outlineLevel="1">
      <c r="B273" s="38">
        <v>2022</v>
      </c>
      <c r="C273" s="38">
        <v>12</v>
      </c>
      <c r="D273" s="45" t="s">
        <v>5</v>
      </c>
      <c r="E273" s="45" t="s">
        <v>6</v>
      </c>
      <c r="F273" s="45" t="s">
        <v>950</v>
      </c>
      <c r="G273" s="46">
        <v>44742.291666666664</v>
      </c>
      <c r="H273" s="45" t="s">
        <v>9</v>
      </c>
      <c r="I273" s="47" t="str">
        <f>VLOOKUP(H273,'Source Codes'!$A$6:$B$89,2,FALSE)</f>
        <v>On Line Journal Entries</v>
      </c>
      <c r="J273" s="134">
        <v>1652263.43</v>
      </c>
      <c r="K273" s="46">
        <v>44793.291666666664</v>
      </c>
      <c r="L273" s="48" t="s">
        <v>961</v>
      </c>
      <c r="M273" s="49">
        <v>44793.756689814814</v>
      </c>
      <c r="N273" s="47" t="s">
        <v>411</v>
      </c>
      <c r="O273" s="47" t="s">
        <v>499</v>
      </c>
      <c r="P273" s="50"/>
    </row>
    <row r="274" spans="1:16" ht="35.25" hidden="1" customHeight="1" outlineLevel="1">
      <c r="B274" s="38">
        <v>2022</v>
      </c>
      <c r="C274" s="38">
        <v>12</v>
      </c>
      <c r="D274" s="45" t="s">
        <v>5</v>
      </c>
      <c r="E274" s="45" t="s">
        <v>6</v>
      </c>
      <c r="F274" s="45" t="s">
        <v>951</v>
      </c>
      <c r="G274" s="46">
        <v>44742.291666666664</v>
      </c>
      <c r="H274" s="45" t="s">
        <v>9</v>
      </c>
      <c r="I274" s="47" t="str">
        <f>VLOOKUP(H274,'Source Codes'!$A$6:$B$89,2,FALSE)</f>
        <v>On Line Journal Entries</v>
      </c>
      <c r="J274" s="134">
        <v>2156071.73</v>
      </c>
      <c r="K274" s="46">
        <v>44793.291666666664</v>
      </c>
      <c r="L274" s="48" t="s">
        <v>959</v>
      </c>
      <c r="M274" s="49">
        <v>44793.538043981483</v>
      </c>
      <c r="N274" s="47" t="s">
        <v>516</v>
      </c>
      <c r="O274" s="47" t="s">
        <v>429</v>
      </c>
      <c r="P274" s="50"/>
    </row>
    <row r="275" spans="1:16" ht="35.25" hidden="1" customHeight="1" outlineLevel="1">
      <c r="B275" s="38">
        <v>2022</v>
      </c>
      <c r="C275" s="38">
        <v>12</v>
      </c>
      <c r="D275" s="45" t="s">
        <v>5</v>
      </c>
      <c r="E275" s="45" t="s">
        <v>6</v>
      </c>
      <c r="F275" s="45" t="s">
        <v>952</v>
      </c>
      <c r="G275" s="46">
        <v>44742.291666666664</v>
      </c>
      <c r="H275" s="45" t="s">
        <v>9</v>
      </c>
      <c r="I275" s="47" t="str">
        <f>VLOOKUP(H275,'Source Codes'!$A$6:$B$89,2,FALSE)</f>
        <v>On Line Journal Entries</v>
      </c>
      <c r="J275" s="134">
        <v>2402047.61</v>
      </c>
      <c r="K275" s="46">
        <v>44793.291666666664</v>
      </c>
      <c r="L275" s="48" t="s">
        <v>962</v>
      </c>
      <c r="M275" s="49">
        <v>44793.923657407409</v>
      </c>
      <c r="N275" s="47" t="s">
        <v>516</v>
      </c>
      <c r="O275" s="47" t="s">
        <v>429</v>
      </c>
      <c r="P275" s="50"/>
    </row>
    <row r="276" spans="1:16" ht="35.25" hidden="1" customHeight="1" outlineLevel="1">
      <c r="B276" s="38">
        <v>2022</v>
      </c>
      <c r="C276" s="38">
        <v>12</v>
      </c>
      <c r="D276" s="45" t="s">
        <v>5</v>
      </c>
      <c r="E276" s="45" t="s">
        <v>6</v>
      </c>
      <c r="F276" s="45" t="s">
        <v>953</v>
      </c>
      <c r="G276" s="46">
        <v>44742.291666666664</v>
      </c>
      <c r="H276" s="45" t="s">
        <v>9</v>
      </c>
      <c r="I276" s="47" t="str">
        <f>VLOOKUP(H276,'Source Codes'!$A$6:$B$89,2,FALSE)</f>
        <v>On Line Journal Entries</v>
      </c>
      <c r="J276" s="134">
        <v>3237207.47</v>
      </c>
      <c r="K276" s="46">
        <v>44793.291666666664</v>
      </c>
      <c r="L276" s="48" t="s">
        <v>963</v>
      </c>
      <c r="M276" s="49">
        <v>44793.536782407406</v>
      </c>
      <c r="N276" s="47" t="s">
        <v>411</v>
      </c>
      <c r="O276" s="47" t="s">
        <v>429</v>
      </c>
      <c r="P276" s="50"/>
    </row>
    <row r="277" spans="1:16" ht="35.25" hidden="1" customHeight="1" outlineLevel="1">
      <c r="B277" s="38">
        <v>2022</v>
      </c>
      <c r="C277" s="38">
        <v>12</v>
      </c>
      <c r="D277" s="45" t="s">
        <v>5</v>
      </c>
      <c r="E277" s="45" t="s">
        <v>6</v>
      </c>
      <c r="F277" s="45" t="s">
        <v>954</v>
      </c>
      <c r="G277" s="46">
        <v>44742.291666666664</v>
      </c>
      <c r="H277" s="45" t="s">
        <v>9</v>
      </c>
      <c r="I277" s="47" t="str">
        <f>VLOOKUP(H277,'Source Codes'!$A$6:$B$89,2,FALSE)</f>
        <v>On Line Journal Entries</v>
      </c>
      <c r="J277" s="134">
        <v>3960871.54</v>
      </c>
      <c r="K277" s="46">
        <v>44793.291666666664</v>
      </c>
      <c r="L277" s="48" t="s">
        <v>955</v>
      </c>
      <c r="M277" s="49">
        <v>44793.71769675926</v>
      </c>
      <c r="N277" s="47" t="s">
        <v>411</v>
      </c>
      <c r="O277" s="47" t="s">
        <v>414</v>
      </c>
      <c r="P277" s="50"/>
    </row>
    <row r="278" spans="1:16" ht="56.25" hidden="1" customHeight="1" outlineLevel="1">
      <c r="B278" s="38">
        <v>2022</v>
      </c>
      <c r="C278" s="38">
        <v>12</v>
      </c>
      <c r="D278" s="45" t="s">
        <v>5</v>
      </c>
      <c r="E278" s="45" t="s">
        <v>6</v>
      </c>
      <c r="F278" s="45" t="s">
        <v>956</v>
      </c>
      <c r="G278" s="46">
        <v>44742.291666666664</v>
      </c>
      <c r="H278" s="45" t="s">
        <v>9</v>
      </c>
      <c r="I278" s="47" t="str">
        <f>VLOOKUP(H278,'Source Codes'!$A$6:$B$89,2,FALSE)</f>
        <v>On Line Journal Entries</v>
      </c>
      <c r="J278" s="134">
        <v>4917973</v>
      </c>
      <c r="K278" s="46">
        <v>44793.291666666664</v>
      </c>
      <c r="L278" s="48" t="s">
        <v>965</v>
      </c>
      <c r="M278" s="49">
        <v>44793.854432870372</v>
      </c>
      <c r="N278" s="47" t="s">
        <v>430</v>
      </c>
      <c r="O278" s="47" t="s">
        <v>964</v>
      </c>
      <c r="P278" s="50"/>
    </row>
    <row r="279" spans="1:16" ht="33.75" hidden="1" customHeight="1" outlineLevel="1">
      <c r="B279" s="38">
        <v>2022</v>
      </c>
      <c r="C279" s="38">
        <v>12</v>
      </c>
      <c r="D279" s="45" t="s">
        <v>5</v>
      </c>
      <c r="E279" s="45" t="s">
        <v>6</v>
      </c>
      <c r="F279" s="45" t="s">
        <v>957</v>
      </c>
      <c r="G279" s="46">
        <v>44742.291666666664</v>
      </c>
      <c r="H279" s="45" t="s">
        <v>9</v>
      </c>
      <c r="I279" s="47" t="str">
        <f>VLOOKUP(H279,'Source Codes'!$A$6:$B$89,2,FALSE)</f>
        <v>On Line Journal Entries</v>
      </c>
      <c r="J279" s="134">
        <v>6634702.9699999997</v>
      </c>
      <c r="K279" s="46">
        <v>44793.291666666664</v>
      </c>
      <c r="L279" s="48" t="s">
        <v>966</v>
      </c>
      <c r="M279" s="49">
        <v>44793.522002314814</v>
      </c>
      <c r="N279" s="47" t="s">
        <v>516</v>
      </c>
      <c r="O279" s="47" t="s">
        <v>429</v>
      </c>
      <c r="P279" s="50"/>
    </row>
    <row r="280" spans="1:16" ht="12.75" customHeight="1" collapsed="1">
      <c r="I280" s="47"/>
      <c r="J280" s="133">
        <f>SUM(J270:J279)</f>
        <v>25990787.07</v>
      </c>
    </row>
    <row r="281" spans="1:16" ht="12.75" customHeight="1">
      <c r="I281" s="47"/>
    </row>
    <row r="282" spans="1:16" ht="12.75" customHeight="1">
      <c r="A282" s="55" t="s">
        <v>967</v>
      </c>
      <c r="I282" s="47"/>
    </row>
    <row r="283" spans="1:16" ht="47.25" hidden="1" customHeight="1" outlineLevel="1">
      <c r="B283" s="38">
        <v>2023</v>
      </c>
      <c r="C283" s="38">
        <v>2</v>
      </c>
      <c r="D283" s="45" t="s">
        <v>5</v>
      </c>
      <c r="E283" s="45" t="s">
        <v>6</v>
      </c>
      <c r="F283" s="45" t="s">
        <v>968</v>
      </c>
      <c r="G283" s="46">
        <v>44795.291666666664</v>
      </c>
      <c r="H283" s="45" t="s">
        <v>11</v>
      </c>
      <c r="I283" s="47" t="str">
        <f>VLOOKUP(H283,'Source Codes'!$A$6:$B$89,2,FALSE)</f>
        <v>AR Payments</v>
      </c>
      <c r="J283" s="134">
        <v>2499023.75</v>
      </c>
      <c r="K283" s="46">
        <v>44796.291666666664</v>
      </c>
      <c r="L283" s="48" t="s">
        <v>976</v>
      </c>
      <c r="M283" s="49">
        <v>44797.044421296298</v>
      </c>
      <c r="N283" s="47" t="s">
        <v>407</v>
      </c>
      <c r="O283" s="47" t="s">
        <v>408</v>
      </c>
      <c r="P283" s="50"/>
    </row>
    <row r="284" spans="1:16" ht="39.75" hidden="1" customHeight="1" outlineLevel="1">
      <c r="B284" s="38">
        <v>2022</v>
      </c>
      <c r="C284" s="38">
        <v>12</v>
      </c>
      <c r="D284" s="45" t="s">
        <v>5</v>
      </c>
      <c r="E284" s="45" t="s">
        <v>6</v>
      </c>
      <c r="F284" s="45" t="s">
        <v>969</v>
      </c>
      <c r="G284" s="46">
        <v>44742.291666666664</v>
      </c>
      <c r="H284" s="45" t="s">
        <v>9</v>
      </c>
      <c r="I284" s="47" t="str">
        <f>VLOOKUP(H284,'Source Codes'!$A$6:$B$89,2,FALSE)</f>
        <v>On Line Journal Entries</v>
      </c>
      <c r="J284" s="134">
        <v>-4831537.45</v>
      </c>
      <c r="K284" s="46">
        <v>44796.291666666664</v>
      </c>
      <c r="L284" s="48" t="s">
        <v>977</v>
      </c>
      <c r="M284" s="49">
        <v>44796.638333333336</v>
      </c>
      <c r="N284" s="47" t="s">
        <v>411</v>
      </c>
      <c r="O284" s="47" t="s">
        <v>419</v>
      </c>
      <c r="P284" s="50"/>
    </row>
    <row r="285" spans="1:16" ht="33.75" hidden="1" customHeight="1" outlineLevel="1">
      <c r="B285" s="38">
        <v>2023</v>
      </c>
      <c r="C285" s="38">
        <v>2</v>
      </c>
      <c r="D285" s="45" t="s">
        <v>5</v>
      </c>
      <c r="E285" s="45" t="s">
        <v>6</v>
      </c>
      <c r="F285" s="45" t="s">
        <v>970</v>
      </c>
      <c r="G285" s="46">
        <v>44774.291666666664</v>
      </c>
      <c r="H285" s="45" t="s">
        <v>8</v>
      </c>
      <c r="I285" s="47" t="str">
        <f>VLOOKUP(H285,'Source Codes'!$A$6:$B$89,2,FALSE)</f>
        <v>Prch,Cntrl Mail,Flt,Prntg,Sply</v>
      </c>
      <c r="J285" s="134">
        <v>-1468381.82</v>
      </c>
      <c r="K285" s="46">
        <v>44796.291666666664</v>
      </c>
      <c r="L285" s="48" t="s">
        <v>978</v>
      </c>
      <c r="M285" s="49">
        <v>44796.979849537034</v>
      </c>
      <c r="N285" s="47" t="s">
        <v>407</v>
      </c>
      <c r="O285" s="47" t="s">
        <v>455</v>
      </c>
      <c r="P285" s="50"/>
    </row>
    <row r="286" spans="1:16" ht="33.75" hidden="1" customHeight="1" outlineLevel="1">
      <c r="B286" s="38">
        <v>2022</v>
      </c>
      <c r="C286" s="38">
        <v>12</v>
      </c>
      <c r="D286" s="45" t="s">
        <v>5</v>
      </c>
      <c r="E286" s="45" t="s">
        <v>6</v>
      </c>
      <c r="F286" s="45" t="s">
        <v>971</v>
      </c>
      <c r="G286" s="46">
        <v>44742.291666666664</v>
      </c>
      <c r="H286" s="45" t="s">
        <v>9</v>
      </c>
      <c r="I286" s="47" t="str">
        <f>VLOOKUP(H286,'Source Codes'!$A$6:$B$89,2,FALSE)</f>
        <v>On Line Journal Entries</v>
      </c>
      <c r="J286" s="134">
        <v>9733059</v>
      </c>
      <c r="K286" s="46">
        <v>44796.291666666664</v>
      </c>
      <c r="L286" s="48" t="s">
        <v>975</v>
      </c>
      <c r="M286" s="49">
        <v>44796.757986111108</v>
      </c>
      <c r="N286" s="47" t="s">
        <v>430</v>
      </c>
      <c r="O286" s="47" t="s">
        <v>421</v>
      </c>
      <c r="P286" s="50"/>
    </row>
    <row r="287" spans="1:16" ht="33.75" hidden="1" customHeight="1" outlineLevel="1">
      <c r="B287" s="38">
        <v>2022</v>
      </c>
      <c r="C287" s="38">
        <v>12</v>
      </c>
      <c r="D287" s="45" t="s">
        <v>5</v>
      </c>
      <c r="E287" s="45" t="s">
        <v>6</v>
      </c>
      <c r="F287" s="45" t="s">
        <v>972</v>
      </c>
      <c r="G287" s="46">
        <v>44742.291666666664</v>
      </c>
      <c r="H287" s="45" t="s">
        <v>9</v>
      </c>
      <c r="I287" s="47" t="str">
        <f>VLOOKUP(H287,'Source Codes'!$A$6:$B$89,2,FALSE)</f>
        <v>On Line Journal Entries</v>
      </c>
      <c r="J287" s="134">
        <v>9810000.4700000007</v>
      </c>
      <c r="K287" s="46">
        <v>44796.291666666664</v>
      </c>
      <c r="L287" s="48" t="s">
        <v>974</v>
      </c>
      <c r="M287" s="49">
        <v>44796.72960648148</v>
      </c>
      <c r="N287" s="47" t="s">
        <v>516</v>
      </c>
      <c r="O287" s="47" t="s">
        <v>419</v>
      </c>
      <c r="P287" s="50"/>
    </row>
    <row r="288" spans="1:16" ht="33.75" hidden="1" customHeight="1" outlineLevel="1">
      <c r="B288" s="38">
        <v>2022</v>
      </c>
      <c r="C288" s="38">
        <v>12</v>
      </c>
      <c r="D288" s="45" t="s">
        <v>5</v>
      </c>
      <c r="E288" s="45" t="s">
        <v>6</v>
      </c>
      <c r="F288" s="45" t="s">
        <v>973</v>
      </c>
      <c r="G288" s="46">
        <v>44742.291666666664</v>
      </c>
      <c r="H288" s="45" t="s">
        <v>9</v>
      </c>
      <c r="I288" s="47" t="str">
        <f>VLOOKUP(H288,'Source Codes'!$A$6:$B$89,2,FALSE)</f>
        <v>On Line Journal Entries</v>
      </c>
      <c r="J288" s="134">
        <v>40687182.600000001</v>
      </c>
      <c r="K288" s="46">
        <v>44796.291666666664</v>
      </c>
      <c r="L288" s="48" t="s">
        <v>570</v>
      </c>
      <c r="M288" s="49">
        <v>44796.766238425924</v>
      </c>
      <c r="N288" s="47" t="s">
        <v>430</v>
      </c>
      <c r="O288" s="47" t="s">
        <v>421</v>
      </c>
      <c r="P288" s="50"/>
    </row>
    <row r="289" spans="1:16" ht="12.75" customHeight="1" collapsed="1">
      <c r="I289" s="47"/>
      <c r="J289" s="133">
        <f>SUM(J283:J288)</f>
        <v>56429346.549999997</v>
      </c>
    </row>
    <row r="290" spans="1:16" ht="12.75" customHeight="1">
      <c r="I290" s="47"/>
    </row>
    <row r="291" spans="1:16" ht="12.75" customHeight="1">
      <c r="A291" s="55" t="s">
        <v>983</v>
      </c>
      <c r="I291" s="47"/>
    </row>
    <row r="292" spans="1:16" ht="33.75" hidden="1" customHeight="1" outlineLevel="1">
      <c r="B292" s="38">
        <v>2022</v>
      </c>
      <c r="C292" s="38">
        <v>12</v>
      </c>
      <c r="D292" s="45" t="s">
        <v>5</v>
      </c>
      <c r="E292" s="45" t="s">
        <v>6</v>
      </c>
      <c r="F292" s="45" t="s">
        <v>984</v>
      </c>
      <c r="G292" s="46">
        <v>44742.291666666664</v>
      </c>
      <c r="H292" s="45" t="s">
        <v>9</v>
      </c>
      <c r="I292" s="47" t="str">
        <f>VLOOKUP(H292,'Source Codes'!$A$6:$B$89,2,FALSE)</f>
        <v>On Line Journal Entries</v>
      </c>
      <c r="J292" s="134">
        <v>1007096</v>
      </c>
      <c r="K292" s="46">
        <v>44797.291666666664</v>
      </c>
      <c r="L292" s="48" t="s">
        <v>987</v>
      </c>
      <c r="M292" s="49">
        <v>44797.714409722219</v>
      </c>
      <c r="N292" s="47" t="s">
        <v>412</v>
      </c>
      <c r="O292" s="47" t="s">
        <v>429</v>
      </c>
      <c r="P292" s="50"/>
    </row>
    <row r="293" spans="1:16" ht="33.75" hidden="1" customHeight="1" outlineLevel="1">
      <c r="B293" s="38">
        <v>2022</v>
      </c>
      <c r="C293" s="38">
        <v>12</v>
      </c>
      <c r="D293" s="45" t="s">
        <v>5</v>
      </c>
      <c r="E293" s="45" t="s">
        <v>6</v>
      </c>
      <c r="F293" s="45" t="s">
        <v>985</v>
      </c>
      <c r="G293" s="46">
        <v>44742.291666666664</v>
      </c>
      <c r="H293" s="45" t="s">
        <v>16</v>
      </c>
      <c r="I293" s="47" t="str">
        <f>VLOOKUP(H293,'Source Codes'!$A$6:$B$89,2,FALSE)</f>
        <v>Property Tax Interface</v>
      </c>
      <c r="J293" s="134">
        <v>2149808.08</v>
      </c>
      <c r="K293" s="46">
        <v>44797.291666666664</v>
      </c>
      <c r="L293" s="48" t="s">
        <v>986</v>
      </c>
      <c r="M293" s="49">
        <v>44797.753171296295</v>
      </c>
      <c r="N293" s="47" t="s">
        <v>516</v>
      </c>
      <c r="O293" s="47" t="s">
        <v>471</v>
      </c>
      <c r="P293" s="50"/>
    </row>
    <row r="294" spans="1:16" ht="12.75" customHeight="1" collapsed="1">
      <c r="I294" s="47"/>
      <c r="J294" s="133">
        <f>SUM(J292:J293)</f>
        <v>3156904.08</v>
      </c>
      <c r="K294"/>
      <c r="L294" s="23"/>
      <c r="P294" s="50"/>
    </row>
    <row r="295" spans="1:16" ht="12.75" customHeight="1">
      <c r="I295" s="47"/>
      <c r="P295" s="50"/>
    </row>
    <row r="296" spans="1:16" ht="12.75" customHeight="1">
      <c r="A296" s="55" t="s">
        <v>988</v>
      </c>
      <c r="I296" s="47"/>
    </row>
    <row r="297" spans="1:16" ht="39.75" hidden="1" customHeight="1" outlineLevel="1">
      <c r="B297" s="38">
        <v>2023</v>
      </c>
      <c r="C297" s="38">
        <v>2</v>
      </c>
      <c r="D297" s="45" t="s">
        <v>5</v>
      </c>
      <c r="E297" s="45" t="s">
        <v>6</v>
      </c>
      <c r="F297" s="45" t="s">
        <v>989</v>
      </c>
      <c r="G297" s="46">
        <v>44781.291666666664</v>
      </c>
      <c r="H297" s="45" t="s">
        <v>12</v>
      </c>
      <c r="I297" s="47" t="str">
        <f>VLOOKUP(H297,'Source Codes'!$A$6:$B$89,2,FALSE)</f>
        <v>AR Direct Cash Journal</v>
      </c>
      <c r="J297" s="134">
        <v>4145548.44</v>
      </c>
      <c r="K297" s="46">
        <v>44798.291666666664</v>
      </c>
      <c r="L297" s="48" t="s">
        <v>995</v>
      </c>
      <c r="M297" s="49">
        <v>44799.044594907406</v>
      </c>
      <c r="N297" s="47" t="s">
        <v>430</v>
      </c>
      <c r="O297" s="47" t="s">
        <v>419</v>
      </c>
      <c r="P297" s="50"/>
    </row>
    <row r="298" spans="1:16" ht="33.75" hidden="1" customHeight="1" outlineLevel="1">
      <c r="B298" s="38">
        <v>2023</v>
      </c>
      <c r="C298" s="38">
        <v>2</v>
      </c>
      <c r="D298" s="45" t="s">
        <v>5</v>
      </c>
      <c r="E298" s="45" t="s">
        <v>6</v>
      </c>
      <c r="F298" s="45" t="s">
        <v>990</v>
      </c>
      <c r="G298" s="46">
        <v>44783.291666666664</v>
      </c>
      <c r="H298" s="45" t="s">
        <v>12</v>
      </c>
      <c r="I298" s="47" t="str">
        <f>VLOOKUP(H298,'Source Codes'!$A$6:$B$89,2,FALSE)</f>
        <v>AR Direct Cash Journal</v>
      </c>
      <c r="J298" s="134">
        <v>5578581.4400000004</v>
      </c>
      <c r="K298" s="46">
        <v>44798.291666666664</v>
      </c>
      <c r="L298" s="48" t="s">
        <v>995</v>
      </c>
      <c r="M298" s="49">
        <v>44799.044594907406</v>
      </c>
      <c r="N298" s="47" t="s">
        <v>430</v>
      </c>
      <c r="O298" s="47" t="s">
        <v>419</v>
      </c>
      <c r="P298" s="50"/>
    </row>
    <row r="299" spans="1:16" ht="33.75" hidden="1" customHeight="1" outlineLevel="1">
      <c r="B299" s="38">
        <v>2022</v>
      </c>
      <c r="C299" s="38">
        <v>12</v>
      </c>
      <c r="D299" s="45" t="s">
        <v>5</v>
      </c>
      <c r="E299" s="45" t="s">
        <v>6</v>
      </c>
      <c r="F299" s="45" t="s">
        <v>991</v>
      </c>
      <c r="G299" s="46">
        <v>44742.291666666664</v>
      </c>
      <c r="H299" s="45" t="s">
        <v>9</v>
      </c>
      <c r="I299" s="47" t="str">
        <f>VLOOKUP(H299,'Source Codes'!$A$6:$B$89,2,FALSE)</f>
        <v>On Line Journal Entries</v>
      </c>
      <c r="J299" s="134">
        <v>-2614233.98</v>
      </c>
      <c r="K299" s="46">
        <v>44798.291666666664</v>
      </c>
      <c r="L299" s="48" t="s">
        <v>996</v>
      </c>
      <c r="M299" s="49">
        <v>44798.604328703703</v>
      </c>
      <c r="N299" s="47" t="s">
        <v>516</v>
      </c>
      <c r="O299" s="47" t="s">
        <v>409</v>
      </c>
      <c r="P299" s="50"/>
    </row>
    <row r="300" spans="1:16" ht="69.75" hidden="1" customHeight="1" outlineLevel="1">
      <c r="B300" s="38">
        <v>2022</v>
      </c>
      <c r="C300" s="38">
        <v>12</v>
      </c>
      <c r="D300" s="45" t="s">
        <v>5</v>
      </c>
      <c r="E300" s="45" t="s">
        <v>6</v>
      </c>
      <c r="F300" s="45" t="s">
        <v>992</v>
      </c>
      <c r="G300" s="46">
        <v>44742.291666666664</v>
      </c>
      <c r="H300" s="45" t="s">
        <v>9</v>
      </c>
      <c r="I300" s="47" t="str">
        <f>VLOOKUP(H300,'Source Codes'!$A$6:$B$89,2,FALSE)</f>
        <v>On Line Journal Entries</v>
      </c>
      <c r="J300" s="134">
        <v>-1719885.61</v>
      </c>
      <c r="K300" s="46">
        <v>44798.291666666664</v>
      </c>
      <c r="L300" s="48" t="s">
        <v>997</v>
      </c>
      <c r="M300" s="49">
        <v>44798.929409722223</v>
      </c>
      <c r="N300" s="47" t="s">
        <v>411</v>
      </c>
      <c r="O300" s="47" t="s">
        <v>408</v>
      </c>
      <c r="P300" s="50"/>
    </row>
    <row r="301" spans="1:16" ht="33.75" hidden="1" customHeight="1" outlineLevel="1">
      <c r="B301" s="38">
        <v>2022</v>
      </c>
      <c r="C301" s="38">
        <v>12</v>
      </c>
      <c r="D301" s="45" t="s">
        <v>5</v>
      </c>
      <c r="E301" s="45" t="s">
        <v>6</v>
      </c>
      <c r="F301" s="45" t="s">
        <v>993</v>
      </c>
      <c r="G301" s="46">
        <v>44742.291666666664</v>
      </c>
      <c r="H301" s="45" t="s">
        <v>9</v>
      </c>
      <c r="I301" s="47" t="str">
        <f>VLOOKUP(H301,'Source Codes'!$A$6:$B$89,2,FALSE)</f>
        <v>On Line Journal Entries</v>
      </c>
      <c r="J301" s="134">
        <v>2219769</v>
      </c>
      <c r="K301" s="46">
        <v>44798.291666666664</v>
      </c>
      <c r="L301" s="48" t="s">
        <v>998</v>
      </c>
      <c r="M301" s="49">
        <v>44798.602719907409</v>
      </c>
      <c r="N301" s="47" t="s">
        <v>411</v>
      </c>
      <c r="O301" s="47" t="s">
        <v>499</v>
      </c>
      <c r="P301" s="50"/>
    </row>
    <row r="302" spans="1:16" ht="33.75" hidden="1" customHeight="1" outlineLevel="1">
      <c r="B302" s="38">
        <v>2022</v>
      </c>
      <c r="C302" s="38">
        <v>12</v>
      </c>
      <c r="D302" s="45" t="s">
        <v>5</v>
      </c>
      <c r="E302" s="45" t="s">
        <v>6</v>
      </c>
      <c r="F302" s="45" t="s">
        <v>994</v>
      </c>
      <c r="G302" s="46">
        <v>44742.291666666664</v>
      </c>
      <c r="H302" s="45" t="s">
        <v>9</v>
      </c>
      <c r="I302" s="47" t="str">
        <f>VLOOKUP(H302,'Source Codes'!$A$6:$B$89,2,FALSE)</f>
        <v>On Line Journal Entries</v>
      </c>
      <c r="J302" s="134">
        <v>14764825</v>
      </c>
      <c r="K302" s="46">
        <v>44798.291666666664</v>
      </c>
      <c r="L302" s="48" t="s">
        <v>999</v>
      </c>
      <c r="M302" s="49">
        <v>44798.666539351849</v>
      </c>
      <c r="N302" s="47" t="s">
        <v>412</v>
      </c>
      <c r="O302" s="47" t="s">
        <v>408</v>
      </c>
      <c r="P302" s="50"/>
    </row>
    <row r="303" spans="1:16" ht="12.75" customHeight="1" collapsed="1">
      <c r="I303" s="47"/>
      <c r="J303" s="133">
        <f>SUM(J297:J302)</f>
        <v>22374604.289999999</v>
      </c>
    </row>
    <row r="304" spans="1:16" ht="12.75" customHeight="1">
      <c r="I304" s="47"/>
    </row>
    <row r="305" spans="1:16" ht="12.75" customHeight="1">
      <c r="A305" s="55" t="s">
        <v>1000</v>
      </c>
      <c r="I305" s="47"/>
    </row>
    <row r="306" spans="1:16" ht="33.75" hidden="1" customHeight="1" outlineLevel="1">
      <c r="B306" s="38">
        <v>2023</v>
      </c>
      <c r="C306" s="38">
        <v>2</v>
      </c>
      <c r="D306" s="45" t="s">
        <v>5</v>
      </c>
      <c r="E306" s="45" t="s">
        <v>6</v>
      </c>
      <c r="F306" s="45" t="s">
        <v>1001</v>
      </c>
      <c r="G306" s="46">
        <v>44774.291666666664</v>
      </c>
      <c r="H306" s="45" t="s">
        <v>9</v>
      </c>
      <c r="I306" s="47" t="str">
        <f>VLOOKUP(H306,'Source Codes'!$A$6:$B$89,2,FALSE)</f>
        <v>On Line Journal Entries</v>
      </c>
      <c r="J306" s="134">
        <v>-4626569.1100000003</v>
      </c>
      <c r="K306" s="46">
        <v>44799.291666666664</v>
      </c>
      <c r="L306" s="48" t="s">
        <v>1239</v>
      </c>
      <c r="M306" s="49">
        <v>44799.933206018519</v>
      </c>
      <c r="N306" s="47" t="s">
        <v>407</v>
      </c>
      <c r="O306" s="47" t="s">
        <v>425</v>
      </c>
      <c r="P306" s="50"/>
    </row>
    <row r="307" spans="1:16" ht="12.75" customHeight="1" collapsed="1">
      <c r="I307" s="47"/>
      <c r="J307" s="133">
        <f>SUM(J306)</f>
        <v>-4626569.1100000003</v>
      </c>
    </row>
    <row r="308" spans="1:16" ht="12.75" customHeight="1">
      <c r="I308" s="47"/>
    </row>
    <row r="309" spans="1:16" ht="12.75" customHeight="1">
      <c r="A309" s="55" t="s">
        <v>1002</v>
      </c>
      <c r="I309" s="47"/>
    </row>
    <row r="310" spans="1:16" ht="33.75" hidden="1" customHeight="1" outlineLevel="1">
      <c r="B310" s="38">
        <v>2023</v>
      </c>
      <c r="C310" s="38">
        <v>2</v>
      </c>
      <c r="D310" s="45" t="s">
        <v>5</v>
      </c>
      <c r="E310" s="45" t="s">
        <v>6</v>
      </c>
      <c r="F310" s="45" t="s">
        <v>1003</v>
      </c>
      <c r="G310" s="46">
        <v>44802.291666666664</v>
      </c>
      <c r="H310" s="45" t="s">
        <v>12</v>
      </c>
      <c r="I310" s="47" t="str">
        <f>VLOOKUP(H310,'Source Codes'!$A$6:$B$89,2,FALSE)</f>
        <v>AR Direct Cash Journal</v>
      </c>
      <c r="J310" s="134">
        <v>8978118.4600000009</v>
      </c>
      <c r="K310" s="46">
        <v>44802.291666666664</v>
      </c>
      <c r="L310" s="48" t="s">
        <v>1012</v>
      </c>
      <c r="M310" s="49">
        <v>44803.056944444441</v>
      </c>
      <c r="N310" s="47" t="s">
        <v>407</v>
      </c>
      <c r="O310" s="47" t="s">
        <v>422</v>
      </c>
      <c r="P310" s="50"/>
    </row>
    <row r="311" spans="1:16" ht="53.25" hidden="1" customHeight="1" outlineLevel="1">
      <c r="B311" s="38">
        <v>2023</v>
      </c>
      <c r="C311" s="38">
        <v>2</v>
      </c>
      <c r="D311" s="45" t="s">
        <v>5</v>
      </c>
      <c r="E311" s="45" t="s">
        <v>6</v>
      </c>
      <c r="F311" s="45" t="s">
        <v>1004</v>
      </c>
      <c r="G311" s="46">
        <v>44796.291666666664</v>
      </c>
      <c r="H311" s="45" t="s">
        <v>11</v>
      </c>
      <c r="I311" s="47" t="str">
        <f>VLOOKUP(H311,'Source Codes'!$A$6:$B$89,2,FALSE)</f>
        <v>AR Payments</v>
      </c>
      <c r="J311" s="134">
        <v>2817689.24</v>
      </c>
      <c r="K311" s="46">
        <v>44802.291666666664</v>
      </c>
      <c r="L311" s="48" t="s">
        <v>1013</v>
      </c>
      <c r="M311" s="49">
        <v>44803.056944444441</v>
      </c>
      <c r="N311" s="47" t="s">
        <v>407</v>
      </c>
      <c r="O311" s="47" t="s">
        <v>408</v>
      </c>
      <c r="P311" s="50"/>
    </row>
    <row r="312" spans="1:16" ht="33.75" hidden="1" customHeight="1" outlineLevel="1">
      <c r="B312" s="38">
        <v>2023</v>
      </c>
      <c r="C312" s="38">
        <v>2</v>
      </c>
      <c r="D312" s="45" t="s">
        <v>5</v>
      </c>
      <c r="E312" s="45" t="s">
        <v>6</v>
      </c>
      <c r="F312" s="45" t="s">
        <v>1005</v>
      </c>
      <c r="G312" s="46">
        <v>44797.291666666664</v>
      </c>
      <c r="H312" s="45" t="s">
        <v>7</v>
      </c>
      <c r="I312" s="47" t="str">
        <f>VLOOKUP(H312,'Source Codes'!$A$6:$B$89,2,FALSE)</f>
        <v>HRMS Interface Journals</v>
      </c>
      <c r="J312" s="134">
        <v>-55155974.509999998</v>
      </c>
      <c r="K312" s="46">
        <v>44802.291666666664</v>
      </c>
      <c r="L312" s="48" t="s">
        <v>1014</v>
      </c>
      <c r="M312" s="49">
        <v>44802.827708333331</v>
      </c>
      <c r="N312" s="47" t="s">
        <v>438</v>
      </c>
      <c r="O312" s="47" t="s">
        <v>439</v>
      </c>
      <c r="P312" s="50"/>
    </row>
    <row r="313" spans="1:16" ht="33.75" hidden="1" customHeight="1" outlineLevel="1">
      <c r="B313" s="38">
        <v>2023</v>
      </c>
      <c r="C313" s="38">
        <v>2</v>
      </c>
      <c r="D313" s="45" t="s">
        <v>5</v>
      </c>
      <c r="E313" s="45" t="s">
        <v>6</v>
      </c>
      <c r="F313" s="45" t="s">
        <v>1006</v>
      </c>
      <c r="G313" s="46">
        <v>44797.291666666664</v>
      </c>
      <c r="H313" s="45" t="s">
        <v>7</v>
      </c>
      <c r="I313" s="47" t="str">
        <f>VLOOKUP(H313,'Source Codes'!$A$6:$B$89,2,FALSE)</f>
        <v>HRMS Interface Journals</v>
      </c>
      <c r="J313" s="134">
        <v>-7297199.4199999999</v>
      </c>
      <c r="K313" s="46">
        <v>44802.291666666664</v>
      </c>
      <c r="L313" s="48" t="s">
        <v>1015</v>
      </c>
      <c r="M313" s="49">
        <v>44802.824930555558</v>
      </c>
      <c r="N313" s="47" t="s">
        <v>438</v>
      </c>
      <c r="O313" s="47" t="s">
        <v>439</v>
      </c>
      <c r="P313" s="50"/>
    </row>
    <row r="314" spans="1:16" ht="33.75" hidden="1" customHeight="1" outlineLevel="1">
      <c r="B314" s="38">
        <v>2023</v>
      </c>
      <c r="C314" s="38">
        <v>2</v>
      </c>
      <c r="D314" s="45" t="s">
        <v>5</v>
      </c>
      <c r="E314" s="45" t="s">
        <v>6</v>
      </c>
      <c r="F314" s="45" t="s">
        <v>1007</v>
      </c>
      <c r="G314" s="46">
        <v>44798.291666666664</v>
      </c>
      <c r="H314" s="45" t="s">
        <v>7</v>
      </c>
      <c r="I314" s="47" t="str">
        <f>VLOOKUP(H314,'Source Codes'!$A$6:$B$89,2,FALSE)</f>
        <v>HRMS Interface Journals</v>
      </c>
      <c r="J314" s="134">
        <v>-1876251.26</v>
      </c>
      <c r="K314" s="46">
        <v>44802.291666666664</v>
      </c>
      <c r="L314" s="48" t="s">
        <v>1014</v>
      </c>
      <c r="M314" s="49">
        <v>44802.834201388891</v>
      </c>
      <c r="N314" s="47" t="s">
        <v>438</v>
      </c>
      <c r="O314" s="47" t="s">
        <v>439</v>
      </c>
      <c r="P314" s="50"/>
    </row>
    <row r="315" spans="1:16" ht="33.75" hidden="1" customHeight="1" outlineLevel="1">
      <c r="B315" s="38">
        <v>2023</v>
      </c>
      <c r="C315" s="38">
        <v>2</v>
      </c>
      <c r="D315" s="45" t="s">
        <v>5</v>
      </c>
      <c r="E315" s="45" t="s">
        <v>6</v>
      </c>
      <c r="F315" s="45" t="s">
        <v>1008</v>
      </c>
      <c r="G315" s="46">
        <v>44797.291666666664</v>
      </c>
      <c r="H315" s="45" t="s">
        <v>7</v>
      </c>
      <c r="I315" s="47" t="str">
        <f>VLOOKUP(H315,'Source Codes'!$A$6:$B$89,2,FALSE)</f>
        <v>HRMS Interface Journals</v>
      </c>
      <c r="J315" s="134">
        <v>-1848949.76</v>
      </c>
      <c r="K315" s="46">
        <v>44802.291666666664</v>
      </c>
      <c r="L315" s="48" t="s">
        <v>1016</v>
      </c>
      <c r="M315" s="49">
        <v>44802.829560185186</v>
      </c>
      <c r="N315" s="47" t="s">
        <v>438</v>
      </c>
      <c r="O315" s="47" t="s">
        <v>439</v>
      </c>
      <c r="P315" s="50"/>
    </row>
    <row r="316" spans="1:16" ht="33.75" hidden="1" customHeight="1" outlineLevel="1">
      <c r="B316" s="38">
        <v>2022</v>
      </c>
      <c r="C316" s="38">
        <v>12</v>
      </c>
      <c r="D316" s="45" t="s">
        <v>5</v>
      </c>
      <c r="E316" s="45" t="s">
        <v>6</v>
      </c>
      <c r="F316" s="45" t="s">
        <v>1009</v>
      </c>
      <c r="G316" s="46">
        <v>44742.291666666664</v>
      </c>
      <c r="H316" s="45" t="s">
        <v>9</v>
      </c>
      <c r="I316" s="47" t="str">
        <f>VLOOKUP(H316,'Source Codes'!$A$6:$B$89,2,FALSE)</f>
        <v>On Line Journal Entries</v>
      </c>
      <c r="J316" s="134">
        <v>3622963.37</v>
      </c>
      <c r="K316" s="46">
        <v>44802.291666666664</v>
      </c>
      <c r="L316" s="48" t="s">
        <v>1017</v>
      </c>
      <c r="M316" s="49">
        <v>44802.600717592592</v>
      </c>
      <c r="N316" s="47" t="s">
        <v>516</v>
      </c>
      <c r="O316" s="47" t="s">
        <v>429</v>
      </c>
      <c r="P316" s="50"/>
    </row>
    <row r="317" spans="1:16" ht="33.75" hidden="1" customHeight="1" outlineLevel="1">
      <c r="B317" s="38">
        <v>2022</v>
      </c>
      <c r="C317" s="38">
        <v>12</v>
      </c>
      <c r="D317" s="45" t="s">
        <v>5</v>
      </c>
      <c r="E317" s="45" t="s">
        <v>6</v>
      </c>
      <c r="F317" s="45" t="s">
        <v>1010</v>
      </c>
      <c r="G317" s="46">
        <v>44742.291666666664</v>
      </c>
      <c r="H317" s="45" t="s">
        <v>9</v>
      </c>
      <c r="I317" s="47" t="str">
        <f>VLOOKUP(H317,'Source Codes'!$A$6:$B$89,2,FALSE)</f>
        <v>On Line Journal Entries</v>
      </c>
      <c r="J317" s="134">
        <v>3638039.69</v>
      </c>
      <c r="K317" s="46">
        <v>44802.291666666664</v>
      </c>
      <c r="L317" s="48" t="s">
        <v>1018</v>
      </c>
      <c r="M317" s="49">
        <v>44802.823842592596</v>
      </c>
      <c r="N317" s="47" t="s">
        <v>412</v>
      </c>
      <c r="O317" s="47" t="s">
        <v>429</v>
      </c>
      <c r="P317" s="50"/>
    </row>
    <row r="318" spans="1:16" ht="33.75" hidden="1" customHeight="1" outlineLevel="1">
      <c r="B318" s="38">
        <v>2022</v>
      </c>
      <c r="C318" s="38">
        <v>12</v>
      </c>
      <c r="D318" s="45" t="s">
        <v>5</v>
      </c>
      <c r="E318" s="45" t="s">
        <v>6</v>
      </c>
      <c r="F318" s="45" t="s">
        <v>1011</v>
      </c>
      <c r="G318" s="46">
        <v>44742.291666666664</v>
      </c>
      <c r="H318" s="45" t="s">
        <v>9</v>
      </c>
      <c r="I318" s="47" t="str">
        <f>VLOOKUP(H318,'Source Codes'!$A$6:$B$89,2,FALSE)</f>
        <v>On Line Journal Entries</v>
      </c>
      <c r="J318" s="134">
        <v>9880342.8900000006</v>
      </c>
      <c r="K318" s="46">
        <v>44801.291666666664</v>
      </c>
      <c r="L318" s="48" t="s">
        <v>1019</v>
      </c>
      <c r="M318" s="49">
        <v>44802.121562499997</v>
      </c>
      <c r="N318" s="47" t="s">
        <v>412</v>
      </c>
      <c r="O318" s="47" t="s">
        <v>419</v>
      </c>
      <c r="P318" s="50"/>
    </row>
    <row r="319" spans="1:16" ht="12.75" customHeight="1" collapsed="1">
      <c r="I319" s="47"/>
      <c r="J319" s="133">
        <f>SUM(J310:J318)</f>
        <v>-37241221.299999997</v>
      </c>
      <c r="K319"/>
      <c r="L319" s="23"/>
    </row>
    <row r="320" spans="1:16" ht="12.75" customHeight="1">
      <c r="I320" s="47"/>
    </row>
    <row r="321" spans="1:16" ht="12.75" customHeight="1">
      <c r="A321" s="55" t="s">
        <v>1020</v>
      </c>
      <c r="I321" s="47"/>
    </row>
    <row r="322" spans="1:16" ht="43.5" hidden="1" customHeight="1" outlineLevel="1">
      <c r="B322" s="38">
        <v>2023</v>
      </c>
      <c r="C322" s="38">
        <v>2</v>
      </c>
      <c r="D322" s="45" t="s">
        <v>5</v>
      </c>
      <c r="E322" s="45" t="s">
        <v>6</v>
      </c>
      <c r="F322" s="45" t="s">
        <v>1021</v>
      </c>
      <c r="G322" s="46">
        <v>44799.291666666664</v>
      </c>
      <c r="H322" s="45" t="s">
        <v>12</v>
      </c>
      <c r="I322" s="47" t="str">
        <f>VLOOKUP(H322,'Source Codes'!$A$6:$B$89,2,FALSE)</f>
        <v>AR Direct Cash Journal</v>
      </c>
      <c r="J322" s="134">
        <v>1939974.65</v>
      </c>
      <c r="K322" s="46">
        <v>44803.291666666664</v>
      </c>
      <c r="L322" s="48" t="s">
        <v>1025</v>
      </c>
      <c r="M322" s="49">
        <v>44804.044317129628</v>
      </c>
      <c r="N322" s="47" t="s">
        <v>407</v>
      </c>
      <c r="O322" s="47" t="s">
        <v>409</v>
      </c>
      <c r="P322" s="50"/>
    </row>
    <row r="323" spans="1:16" ht="43.5" hidden="1" customHeight="1" outlineLevel="1">
      <c r="B323" s="38">
        <v>2023</v>
      </c>
      <c r="C323" s="38">
        <v>2</v>
      </c>
      <c r="D323" s="45" t="s">
        <v>5</v>
      </c>
      <c r="E323" s="45" t="s">
        <v>6</v>
      </c>
      <c r="F323" s="45" t="s">
        <v>1026</v>
      </c>
      <c r="G323" s="46">
        <v>44802.291666666664</v>
      </c>
      <c r="H323" s="45" t="s">
        <v>12</v>
      </c>
      <c r="I323" s="47" t="str">
        <f>VLOOKUP(H323,'[3]Source Codes'!$A$6:$B$89,2,FALSE)</f>
        <v>AR Direct Cash Journal</v>
      </c>
      <c r="J323" s="134">
        <v>3500000</v>
      </c>
      <c r="K323" s="46">
        <v>44803.291666666664</v>
      </c>
      <c r="L323" s="48" t="s">
        <v>1027</v>
      </c>
      <c r="M323" s="49">
        <v>44804.044317129628</v>
      </c>
      <c r="N323" s="47" t="s">
        <v>411</v>
      </c>
      <c r="O323" s="47" t="s">
        <v>409</v>
      </c>
      <c r="P323" s="50"/>
    </row>
    <row r="324" spans="1:16" ht="69" hidden="1" customHeight="1" outlineLevel="1">
      <c r="B324" s="38">
        <v>2023</v>
      </c>
      <c r="C324" s="38">
        <v>2</v>
      </c>
      <c r="D324" s="45" t="s">
        <v>5</v>
      </c>
      <c r="E324" s="45" t="s">
        <v>6</v>
      </c>
      <c r="F324" s="45" t="s">
        <v>1022</v>
      </c>
      <c r="G324" s="46">
        <v>44789.291666666664</v>
      </c>
      <c r="H324" s="45" t="s">
        <v>12</v>
      </c>
      <c r="I324" s="47" t="str">
        <f>VLOOKUP(H324,'Source Codes'!$A$6:$B$89,2,FALSE)</f>
        <v>AR Direct Cash Journal</v>
      </c>
      <c r="J324" s="134">
        <v>1220119.81</v>
      </c>
      <c r="K324" s="46">
        <v>44803.291666666664</v>
      </c>
      <c r="L324" s="48" t="s">
        <v>1024</v>
      </c>
      <c r="M324" s="49">
        <v>44804.044317129628</v>
      </c>
      <c r="N324" s="47" t="s">
        <v>407</v>
      </c>
      <c r="O324" s="47" t="s">
        <v>419</v>
      </c>
      <c r="P324" s="50"/>
    </row>
    <row r="325" spans="1:16" ht="43.5" hidden="1" customHeight="1" outlineLevel="1">
      <c r="B325" s="38">
        <v>2023</v>
      </c>
      <c r="C325" s="38">
        <v>2</v>
      </c>
      <c r="D325" s="45" t="s">
        <v>5</v>
      </c>
      <c r="E325" s="45" t="s">
        <v>6</v>
      </c>
      <c r="F325" s="45" t="s">
        <v>1023</v>
      </c>
      <c r="G325" s="46">
        <v>44784.291666666664</v>
      </c>
      <c r="H325" s="45" t="s">
        <v>9</v>
      </c>
      <c r="I325" s="47" t="str">
        <f>VLOOKUP(H325,'Source Codes'!$A$6:$B$89,2,FALSE)</f>
        <v>On Line Journal Entries</v>
      </c>
      <c r="J325" s="134">
        <v>4165517</v>
      </c>
      <c r="K325" s="46">
        <v>44803.291666666664</v>
      </c>
      <c r="L325" s="48" t="s">
        <v>1514</v>
      </c>
      <c r="M325" s="49">
        <v>44804.165254629632</v>
      </c>
      <c r="N325" s="47" t="s">
        <v>407</v>
      </c>
      <c r="O325" s="47" t="s">
        <v>420</v>
      </c>
      <c r="P325" s="50"/>
    </row>
    <row r="326" spans="1:16" ht="12.75" customHeight="1" collapsed="1">
      <c r="I326" s="47"/>
      <c r="J326" s="133">
        <f>SUM(J322:J325)</f>
        <v>10825611.460000001</v>
      </c>
    </row>
    <row r="327" spans="1:16" ht="12.75" customHeight="1">
      <c r="I327" s="47"/>
    </row>
    <row r="328" spans="1:16" ht="12.75" customHeight="1">
      <c r="A328" s="55" t="s">
        <v>1028</v>
      </c>
      <c r="I328" s="47"/>
    </row>
    <row r="329" spans="1:16" ht="115.5" hidden="1" customHeight="1" outlineLevel="1">
      <c r="B329" s="38">
        <v>2023</v>
      </c>
      <c r="C329" s="38">
        <v>2</v>
      </c>
      <c r="D329" s="45" t="s">
        <v>5</v>
      </c>
      <c r="E329" s="45" t="s">
        <v>6</v>
      </c>
      <c r="F329" s="45" t="s">
        <v>1029</v>
      </c>
      <c r="G329" s="46">
        <v>44802.291666666664</v>
      </c>
      <c r="H329" s="45" t="s">
        <v>12</v>
      </c>
      <c r="I329" s="47" t="str">
        <f>VLOOKUP(H329,'Source Codes'!$A$6:$B$89,2,FALSE)</f>
        <v>AR Direct Cash Journal</v>
      </c>
      <c r="J329" s="134">
        <v>1968817.42</v>
      </c>
      <c r="K329" s="46">
        <v>44804.291666666664</v>
      </c>
      <c r="L329" s="48" t="s">
        <v>1038</v>
      </c>
      <c r="M329" s="49">
        <v>44805.044548611113</v>
      </c>
      <c r="N329" s="47" t="s">
        <v>407</v>
      </c>
      <c r="O329" s="47" t="s">
        <v>419</v>
      </c>
      <c r="P329" s="50"/>
    </row>
    <row r="330" spans="1:16" ht="60" hidden="1" customHeight="1" outlineLevel="1">
      <c r="B330" s="38">
        <v>2023</v>
      </c>
      <c r="C330" s="38">
        <v>2</v>
      </c>
      <c r="D330" s="45" t="s">
        <v>5</v>
      </c>
      <c r="E330" s="45" t="s">
        <v>6</v>
      </c>
      <c r="F330" s="45" t="s">
        <v>1030</v>
      </c>
      <c r="G330" s="46">
        <v>44803.291666666664</v>
      </c>
      <c r="H330" s="45" t="s">
        <v>12</v>
      </c>
      <c r="I330" s="47" t="str">
        <f>VLOOKUP(H330,'Source Codes'!$A$6:$B$89,2,FALSE)</f>
        <v>AR Direct Cash Journal</v>
      </c>
      <c r="J330" s="134">
        <v>9813733.7799999993</v>
      </c>
      <c r="K330" s="46">
        <v>44804.291666666664</v>
      </c>
      <c r="L330" s="48" t="s">
        <v>1039</v>
      </c>
      <c r="M330" s="49">
        <v>44805.044548611113</v>
      </c>
      <c r="N330" s="47" t="s">
        <v>407</v>
      </c>
      <c r="O330" s="47" t="s">
        <v>419</v>
      </c>
      <c r="P330" s="50"/>
    </row>
    <row r="331" spans="1:16" ht="43.5" hidden="1" customHeight="1" outlineLevel="1">
      <c r="B331" s="38">
        <v>2023</v>
      </c>
      <c r="C331" s="38">
        <v>2</v>
      </c>
      <c r="D331" s="45" t="s">
        <v>5</v>
      </c>
      <c r="E331" s="45" t="s">
        <v>6</v>
      </c>
      <c r="F331" s="45" t="s">
        <v>1031</v>
      </c>
      <c r="G331" s="46">
        <v>44781.291666666664</v>
      </c>
      <c r="H331" s="45" t="s">
        <v>13</v>
      </c>
      <c r="I331" s="47" t="str">
        <f>VLOOKUP(H331,'Source Codes'!$A$6:$B$89,2,FALSE)</f>
        <v>C-IV Voucher/Payments/EBT</v>
      </c>
      <c r="J331" s="134">
        <v>-1718283.8</v>
      </c>
      <c r="K331" s="46">
        <v>44804.291666666664</v>
      </c>
      <c r="L331" s="48" t="s">
        <v>1040</v>
      </c>
      <c r="M331" s="49">
        <v>44805.165335648147</v>
      </c>
      <c r="N331" s="47" t="s">
        <v>407</v>
      </c>
      <c r="O331" s="47" t="s">
        <v>415</v>
      </c>
      <c r="P331" s="50"/>
    </row>
    <row r="332" spans="1:16" ht="43.5" hidden="1" customHeight="1" outlineLevel="1">
      <c r="B332" s="38">
        <v>2023</v>
      </c>
      <c r="C332" s="38">
        <v>2</v>
      </c>
      <c r="D332" s="45" t="s">
        <v>5</v>
      </c>
      <c r="E332" s="45" t="s">
        <v>6</v>
      </c>
      <c r="F332" s="45" t="s">
        <v>1032</v>
      </c>
      <c r="G332" s="46">
        <v>44775.291666666664</v>
      </c>
      <c r="H332" s="45" t="s">
        <v>9</v>
      </c>
      <c r="I332" s="47" t="str">
        <f>VLOOKUP(H332,'Source Codes'!$A$6:$B$89,2,FALSE)</f>
        <v>On Line Journal Entries</v>
      </c>
      <c r="J332" s="134">
        <v>-1542083</v>
      </c>
      <c r="K332" s="46">
        <v>44804.291666666664</v>
      </c>
      <c r="L332" s="48" t="s">
        <v>1041</v>
      </c>
      <c r="M332" s="49">
        <v>44805.165335648147</v>
      </c>
      <c r="N332" s="47" t="s">
        <v>407</v>
      </c>
      <c r="O332" s="47" t="s">
        <v>419</v>
      </c>
      <c r="P332" s="50"/>
    </row>
    <row r="333" spans="1:16" ht="43.5" hidden="1" customHeight="1" outlineLevel="1">
      <c r="B333" s="38">
        <v>2023</v>
      </c>
      <c r="C333" s="38">
        <v>2</v>
      </c>
      <c r="D333" s="45" t="s">
        <v>5</v>
      </c>
      <c r="E333" s="45" t="s">
        <v>6</v>
      </c>
      <c r="F333" s="45" t="s">
        <v>1033</v>
      </c>
      <c r="G333" s="46">
        <v>44798.291666666664</v>
      </c>
      <c r="H333" s="45" t="s">
        <v>340</v>
      </c>
      <c r="I333" s="47" t="str">
        <f>VLOOKUP(H333,'Source Codes'!$A$6:$B$89,2,FALSE)</f>
        <v>Facilities Mngmnt Intfc Jrnls</v>
      </c>
      <c r="J333" s="134">
        <v>-1303592.3600000001</v>
      </c>
      <c r="K333" s="46">
        <v>44804.291666666664</v>
      </c>
      <c r="L333" s="48" t="s">
        <v>1045</v>
      </c>
      <c r="M333" s="49">
        <v>44805.165347222224</v>
      </c>
      <c r="N333" s="47" t="s">
        <v>407</v>
      </c>
      <c r="O333" s="47" t="s">
        <v>418</v>
      </c>
      <c r="P333" s="50"/>
    </row>
    <row r="334" spans="1:16" ht="43.5" hidden="1" customHeight="1" outlineLevel="1">
      <c r="B334" s="38">
        <v>2023</v>
      </c>
      <c r="C334" s="38">
        <v>2</v>
      </c>
      <c r="D334" s="45" t="s">
        <v>5</v>
      </c>
      <c r="E334" s="45" t="s">
        <v>6</v>
      </c>
      <c r="F334" s="45" t="s">
        <v>1034</v>
      </c>
      <c r="G334" s="46">
        <v>44798.291666666664</v>
      </c>
      <c r="H334" s="45" t="s">
        <v>340</v>
      </c>
      <c r="I334" s="47" t="str">
        <f>VLOOKUP(H334,'Source Codes'!$A$6:$B$89,2,FALSE)</f>
        <v>Facilities Mngmnt Intfc Jrnls</v>
      </c>
      <c r="J334" s="134">
        <v>-1303592.3600000001</v>
      </c>
      <c r="K334" s="46">
        <v>44804.291666666664</v>
      </c>
      <c r="L334" s="48" t="s">
        <v>1046</v>
      </c>
      <c r="M334" s="49">
        <v>44805.165347222224</v>
      </c>
      <c r="N334" s="47" t="s">
        <v>407</v>
      </c>
      <c r="O334" s="47" t="s">
        <v>418</v>
      </c>
      <c r="P334" s="50"/>
    </row>
    <row r="335" spans="1:16" ht="43.5" hidden="1" customHeight="1" outlineLevel="1">
      <c r="B335" s="38">
        <v>2023</v>
      </c>
      <c r="C335" s="38">
        <v>2</v>
      </c>
      <c r="D335" s="45" t="s">
        <v>5</v>
      </c>
      <c r="E335" s="45" t="s">
        <v>6</v>
      </c>
      <c r="F335" s="45" t="s">
        <v>1035</v>
      </c>
      <c r="G335" s="46">
        <v>44797.291666666664</v>
      </c>
      <c r="H335" s="45" t="s">
        <v>360</v>
      </c>
      <c r="I335" s="47" t="s">
        <v>346</v>
      </c>
      <c r="J335" s="134">
        <v>1218998.44</v>
      </c>
      <c r="K335" s="46">
        <v>44804.291666666664</v>
      </c>
      <c r="L335" s="48" t="s">
        <v>1044</v>
      </c>
      <c r="M335" s="49">
        <v>44805.165358796294</v>
      </c>
      <c r="N335" s="47" t="s">
        <v>412</v>
      </c>
      <c r="O335" s="47" t="s">
        <v>448</v>
      </c>
      <c r="P335" s="50"/>
    </row>
    <row r="336" spans="1:16" ht="43.5" hidden="1" customHeight="1" outlineLevel="1">
      <c r="B336" s="38">
        <v>2023</v>
      </c>
      <c r="C336" s="38">
        <v>2</v>
      </c>
      <c r="D336" s="45" t="s">
        <v>5</v>
      </c>
      <c r="E336" s="45" t="s">
        <v>6</v>
      </c>
      <c r="F336" s="45" t="s">
        <v>1036</v>
      </c>
      <c r="G336" s="46">
        <v>44790.291666666664</v>
      </c>
      <c r="H336" s="45" t="s">
        <v>9</v>
      </c>
      <c r="I336" s="47" t="str">
        <f>VLOOKUP(H336,'Source Codes'!$A$6:$B$89,2,FALSE)</f>
        <v>On Line Journal Entries</v>
      </c>
      <c r="J336" s="134">
        <v>2546761.96</v>
      </c>
      <c r="K336" s="46">
        <v>44804.291666666664</v>
      </c>
      <c r="L336" s="48" t="s">
        <v>1043</v>
      </c>
      <c r="M336" s="49">
        <v>44805.165335648147</v>
      </c>
      <c r="N336" s="47" t="s">
        <v>407</v>
      </c>
      <c r="O336" s="47" t="s">
        <v>419</v>
      </c>
      <c r="P336" s="50"/>
    </row>
    <row r="337" spans="1:16" ht="43.5" hidden="1" customHeight="1" outlineLevel="1">
      <c r="B337" s="38">
        <v>2023</v>
      </c>
      <c r="C337" s="38">
        <v>2</v>
      </c>
      <c r="D337" s="45" t="s">
        <v>5</v>
      </c>
      <c r="E337" s="45" t="s">
        <v>6</v>
      </c>
      <c r="F337" s="45" t="s">
        <v>1037</v>
      </c>
      <c r="G337" s="46">
        <v>44790.291666666664</v>
      </c>
      <c r="H337" s="45" t="s">
        <v>9</v>
      </c>
      <c r="I337" s="47" t="str">
        <f>VLOOKUP(H337,'Source Codes'!$A$6:$B$89,2,FALSE)</f>
        <v>On Line Journal Entries</v>
      </c>
      <c r="J337" s="134">
        <v>7176379.1500000004</v>
      </c>
      <c r="K337" s="46">
        <v>44804.291666666664</v>
      </c>
      <c r="L337" s="48" t="s">
        <v>1042</v>
      </c>
      <c r="M337" s="49">
        <v>44805.165335648147</v>
      </c>
      <c r="N337" s="47" t="s">
        <v>407</v>
      </c>
      <c r="O337" s="47" t="s">
        <v>419</v>
      </c>
      <c r="P337" s="50"/>
    </row>
    <row r="338" spans="1:16" ht="12.75" customHeight="1" collapsed="1">
      <c r="I338" s="47"/>
      <c r="J338" s="133">
        <f>SUM(J329:J337)</f>
        <v>16857139.229999997</v>
      </c>
    </row>
    <row r="339" spans="1:16" ht="12.75" customHeight="1">
      <c r="I339" s="47"/>
    </row>
    <row r="340" spans="1:16" ht="12.75" customHeight="1">
      <c r="A340" s="55" t="s">
        <v>1047</v>
      </c>
      <c r="I340" s="47"/>
    </row>
    <row r="341" spans="1:16" ht="43.5" hidden="1" customHeight="1" outlineLevel="1">
      <c r="B341" s="38">
        <v>2023</v>
      </c>
      <c r="C341" s="38">
        <v>2</v>
      </c>
      <c r="D341" s="45" t="s">
        <v>5</v>
      </c>
      <c r="E341" s="45" t="s">
        <v>6</v>
      </c>
      <c r="F341" s="45" t="s">
        <v>1048</v>
      </c>
      <c r="G341" s="46">
        <v>44804.291666666664</v>
      </c>
      <c r="H341" s="45" t="s">
        <v>12</v>
      </c>
      <c r="I341" s="47" t="str">
        <f>VLOOKUP(H341,'Source Codes'!$A$6:$B$89,2,FALSE)</f>
        <v>AR Direct Cash Journal</v>
      </c>
      <c r="J341" s="134">
        <v>6626065</v>
      </c>
      <c r="K341" s="46">
        <v>44806.291666666664</v>
      </c>
      <c r="L341" s="48" t="s">
        <v>1055</v>
      </c>
      <c r="M341" s="49">
        <v>44807.044259259259</v>
      </c>
      <c r="N341" s="47" t="s">
        <v>430</v>
      </c>
      <c r="O341" s="47" t="s">
        <v>409</v>
      </c>
      <c r="P341" s="50"/>
    </row>
    <row r="342" spans="1:16" ht="43.5" hidden="1" customHeight="1" outlineLevel="1">
      <c r="B342" s="38">
        <v>2023</v>
      </c>
      <c r="C342" s="38">
        <v>3</v>
      </c>
      <c r="D342" s="45" t="s">
        <v>5</v>
      </c>
      <c r="E342" s="45" t="s">
        <v>6</v>
      </c>
      <c r="F342" s="45" t="s">
        <v>1049</v>
      </c>
      <c r="G342" s="46">
        <v>44805.291666666664</v>
      </c>
      <c r="H342" s="45" t="s">
        <v>13</v>
      </c>
      <c r="I342" s="47" t="str">
        <f>VLOOKUP(H342,'Source Codes'!$A$6:$B$89,2,FALSE)</f>
        <v>C-IV Voucher/Payments/EBT</v>
      </c>
      <c r="J342" s="134">
        <v>-11696083.220000001</v>
      </c>
      <c r="K342" s="46">
        <v>44806.291666666664</v>
      </c>
      <c r="L342" s="48" t="s">
        <v>1056</v>
      </c>
      <c r="M342" s="49">
        <v>44807.164965277778</v>
      </c>
      <c r="N342" s="47" t="s">
        <v>438</v>
      </c>
      <c r="O342" s="47" t="s">
        <v>439</v>
      </c>
      <c r="P342" s="50"/>
    </row>
    <row r="343" spans="1:16" ht="43.5" hidden="1" customHeight="1" outlineLevel="1">
      <c r="B343" s="38">
        <v>2023</v>
      </c>
      <c r="C343" s="38">
        <v>3</v>
      </c>
      <c r="D343" s="45" t="s">
        <v>5</v>
      </c>
      <c r="E343" s="45" t="s">
        <v>6</v>
      </c>
      <c r="F343" s="45" t="s">
        <v>1050</v>
      </c>
      <c r="G343" s="46">
        <v>44805.291666666664</v>
      </c>
      <c r="H343" s="45" t="s">
        <v>13</v>
      </c>
      <c r="I343" s="47" t="str">
        <f>VLOOKUP(H343,'Source Codes'!$A$6:$B$89,2,FALSE)</f>
        <v>C-IV Voucher/Payments/EBT</v>
      </c>
      <c r="J343" s="134">
        <v>-10048378.65</v>
      </c>
      <c r="K343" s="46">
        <v>44806.291666666664</v>
      </c>
      <c r="L343" s="48" t="s">
        <v>1057</v>
      </c>
      <c r="M343" s="49">
        <v>44807.164965277778</v>
      </c>
      <c r="N343" s="47" t="s">
        <v>438</v>
      </c>
      <c r="O343" s="47" t="s">
        <v>439</v>
      </c>
      <c r="P343" s="50"/>
    </row>
    <row r="344" spans="1:16" ht="43.5" hidden="1" customHeight="1" outlineLevel="1">
      <c r="B344" s="38">
        <v>2023</v>
      </c>
      <c r="C344" s="38">
        <v>2</v>
      </c>
      <c r="D344" s="45" t="s">
        <v>5</v>
      </c>
      <c r="E344" s="45" t="s">
        <v>6</v>
      </c>
      <c r="F344" s="45" t="s">
        <v>1051</v>
      </c>
      <c r="G344" s="46">
        <v>44775.291666666664</v>
      </c>
      <c r="H344" s="45" t="s">
        <v>9</v>
      </c>
      <c r="I344" s="47" t="str">
        <f>VLOOKUP(H344,'Source Codes'!$A$6:$B$89,2,FALSE)</f>
        <v>On Line Journal Entries</v>
      </c>
      <c r="J344" s="134">
        <v>2700394</v>
      </c>
      <c r="K344" s="46">
        <v>44806.291666666664</v>
      </c>
      <c r="L344" s="48" t="s">
        <v>351</v>
      </c>
      <c r="M344" s="49">
        <v>44807.164953703701</v>
      </c>
      <c r="N344" s="47" t="s">
        <v>407</v>
      </c>
      <c r="O344" s="47" t="s">
        <v>415</v>
      </c>
      <c r="P344" s="50"/>
    </row>
    <row r="345" spans="1:16" ht="43.5" hidden="1" customHeight="1" outlineLevel="1">
      <c r="B345" s="38">
        <v>2023</v>
      </c>
      <c r="C345" s="38">
        <v>2</v>
      </c>
      <c r="D345" s="45" t="s">
        <v>5</v>
      </c>
      <c r="E345" s="45" t="s">
        <v>6</v>
      </c>
      <c r="F345" s="45" t="s">
        <v>1052</v>
      </c>
      <c r="G345" s="46">
        <v>44776.291666666664</v>
      </c>
      <c r="H345" s="45" t="s">
        <v>9</v>
      </c>
      <c r="I345" s="47" t="str">
        <f>VLOOKUP(H345,'Source Codes'!$A$6:$B$89,2,FALSE)</f>
        <v>On Line Journal Entries</v>
      </c>
      <c r="J345" s="134">
        <v>6244020.0899999999</v>
      </c>
      <c r="K345" s="46">
        <v>44806.291666666664</v>
      </c>
      <c r="L345" s="48" t="s">
        <v>351</v>
      </c>
      <c r="M345" s="49">
        <v>44807.164953703701</v>
      </c>
      <c r="N345" s="47" t="s">
        <v>407</v>
      </c>
      <c r="O345" s="47" t="s">
        <v>415</v>
      </c>
      <c r="P345" s="50"/>
    </row>
    <row r="346" spans="1:16" ht="43.5" hidden="1" customHeight="1" outlineLevel="1">
      <c r="B346" s="38">
        <v>2023</v>
      </c>
      <c r="C346" s="38">
        <v>2</v>
      </c>
      <c r="D346" s="45" t="s">
        <v>5</v>
      </c>
      <c r="E346" s="45" t="s">
        <v>6</v>
      </c>
      <c r="F346" s="45" t="s">
        <v>1053</v>
      </c>
      <c r="G346" s="46">
        <v>44789.291666666664</v>
      </c>
      <c r="H346" s="45" t="s">
        <v>9</v>
      </c>
      <c r="I346" s="47" t="str">
        <f>VLOOKUP(H346,'Source Codes'!$A$6:$B$89,2,FALSE)</f>
        <v>On Line Journal Entries</v>
      </c>
      <c r="J346" s="134">
        <v>7215700</v>
      </c>
      <c r="K346" s="46">
        <v>44806.291666666664</v>
      </c>
      <c r="L346" s="48" t="s">
        <v>351</v>
      </c>
      <c r="M346" s="49">
        <v>44807.164953703701</v>
      </c>
      <c r="N346" s="47" t="s">
        <v>407</v>
      </c>
      <c r="O346" s="47" t="s">
        <v>415</v>
      </c>
      <c r="P346" s="50"/>
    </row>
    <row r="347" spans="1:16" ht="43.5" hidden="1" customHeight="1" outlineLevel="1">
      <c r="B347" s="38">
        <v>2023</v>
      </c>
      <c r="C347" s="38">
        <v>2</v>
      </c>
      <c r="D347" s="45" t="s">
        <v>5</v>
      </c>
      <c r="E347" s="45" t="s">
        <v>6</v>
      </c>
      <c r="F347" s="45" t="s">
        <v>1054</v>
      </c>
      <c r="G347" s="46">
        <v>44777.291666666664</v>
      </c>
      <c r="H347" s="45" t="s">
        <v>9</v>
      </c>
      <c r="I347" s="47" t="str">
        <f>VLOOKUP(H347,'Source Codes'!$A$6:$B$89,2,FALSE)</f>
        <v>On Line Journal Entries</v>
      </c>
      <c r="J347" s="134">
        <v>7359065</v>
      </c>
      <c r="K347" s="46">
        <v>44806.291666666664</v>
      </c>
      <c r="L347" s="48" t="s">
        <v>351</v>
      </c>
      <c r="M347" s="49">
        <v>44807.164953703701</v>
      </c>
      <c r="N347" s="47" t="s">
        <v>407</v>
      </c>
      <c r="O347" s="47" t="s">
        <v>415</v>
      </c>
      <c r="P347" s="50"/>
    </row>
    <row r="348" spans="1:16" ht="12.75" customHeight="1" collapsed="1">
      <c r="I348" s="47"/>
      <c r="J348" s="133">
        <f>SUM(J341:J347)</f>
        <v>8400782.2199999988</v>
      </c>
    </row>
    <row r="349" spans="1:16" ht="12.75" customHeight="1">
      <c r="I349" s="47"/>
    </row>
    <row r="350" spans="1:16" ht="12.75" customHeight="1">
      <c r="A350" s="55" t="s">
        <v>1058</v>
      </c>
      <c r="I350" s="47"/>
    </row>
    <row r="351" spans="1:16" ht="43.5" hidden="1" customHeight="1" outlineLevel="1">
      <c r="B351" s="38">
        <v>2023</v>
      </c>
      <c r="C351" s="38">
        <v>2</v>
      </c>
      <c r="D351" s="45" t="s">
        <v>5</v>
      </c>
      <c r="E351" s="45" t="s">
        <v>6</v>
      </c>
      <c r="F351" s="45" t="s">
        <v>1059</v>
      </c>
      <c r="G351" s="46">
        <v>44796.291666666664</v>
      </c>
      <c r="H351" s="45" t="s">
        <v>340</v>
      </c>
      <c r="I351" s="47" t="str">
        <f>VLOOKUP(H351,'Source Codes'!$A$6:$B$89,2,FALSE)</f>
        <v>Facilities Mngmnt Intfc Jrnls</v>
      </c>
      <c r="J351" s="134">
        <v>-3925620.7</v>
      </c>
      <c r="K351" s="46">
        <v>44810.291666666664</v>
      </c>
      <c r="L351" s="48" t="s">
        <v>1060</v>
      </c>
      <c r="M351" s="49">
        <v>44810.74523148148</v>
      </c>
      <c r="N351" s="47" t="s">
        <v>407</v>
      </c>
      <c r="O351" s="47" t="s">
        <v>418</v>
      </c>
      <c r="P351" s="50"/>
    </row>
    <row r="352" spans="1:16" ht="12.75" customHeight="1" collapsed="1">
      <c r="I352" s="47"/>
      <c r="J352" s="133">
        <f>SUM(J351)</f>
        <v>-3925620.7</v>
      </c>
    </row>
    <row r="353" spans="1:16" ht="12.75" customHeight="1">
      <c r="I353" s="47"/>
    </row>
    <row r="354" spans="1:16" ht="12.75" customHeight="1">
      <c r="A354" s="55" t="s">
        <v>1061</v>
      </c>
      <c r="I354" s="47"/>
    </row>
    <row r="355" spans="1:16" ht="43.5" hidden="1" customHeight="1" outlineLevel="1">
      <c r="B355" s="38">
        <v>2023</v>
      </c>
      <c r="C355" s="38">
        <v>3</v>
      </c>
      <c r="D355" s="45" t="s">
        <v>5</v>
      </c>
      <c r="E355" s="45" t="s">
        <v>6</v>
      </c>
      <c r="F355" s="45" t="s">
        <v>1062</v>
      </c>
      <c r="G355" s="46">
        <v>44805.291666666664</v>
      </c>
      <c r="H355" s="45" t="s">
        <v>12</v>
      </c>
      <c r="I355" s="47" t="str">
        <f>VLOOKUP(H355,'Source Codes'!$A$6:$B$89,2,FALSE)</f>
        <v>AR Direct Cash Journal</v>
      </c>
      <c r="J355" s="134">
        <v>2563689</v>
      </c>
      <c r="K355" s="46">
        <v>44811.291666666664</v>
      </c>
      <c r="L355" s="48" t="s">
        <v>1072</v>
      </c>
      <c r="M355" s="49">
        <v>44812.043888888889</v>
      </c>
      <c r="N355" s="47" t="s">
        <v>516</v>
      </c>
      <c r="O355" s="47" t="s">
        <v>422</v>
      </c>
      <c r="P355" s="50"/>
    </row>
    <row r="356" spans="1:16" ht="43.5" hidden="1" customHeight="1" outlineLevel="1">
      <c r="B356" s="38">
        <v>2023</v>
      </c>
      <c r="C356" s="38">
        <v>2</v>
      </c>
      <c r="D356" s="45" t="s">
        <v>5</v>
      </c>
      <c r="E356" s="45" t="s">
        <v>6</v>
      </c>
      <c r="F356" s="45" t="s">
        <v>1063</v>
      </c>
      <c r="G356" s="46">
        <v>44802.291666666664</v>
      </c>
      <c r="H356" s="45" t="s">
        <v>9</v>
      </c>
      <c r="I356" s="47" t="str">
        <f>VLOOKUP(H356,'Source Codes'!$A$6:$B$89,2,FALSE)</f>
        <v>On Line Journal Entries</v>
      </c>
      <c r="J356" s="134">
        <v>-1062555.5900000001</v>
      </c>
      <c r="K356" s="46">
        <v>44811.291666666664</v>
      </c>
      <c r="L356" s="48" t="s">
        <v>1064</v>
      </c>
      <c r="M356" s="49">
        <v>44812.164398148147</v>
      </c>
      <c r="N356" s="47" t="s">
        <v>407</v>
      </c>
      <c r="O356" s="47" t="s">
        <v>422</v>
      </c>
      <c r="P356" s="50"/>
    </row>
    <row r="357" spans="1:16" ht="43.5" hidden="1" customHeight="1" outlineLevel="1">
      <c r="B357" s="38">
        <v>2023</v>
      </c>
      <c r="C357" s="38">
        <v>2</v>
      </c>
      <c r="D357" s="45" t="s">
        <v>5</v>
      </c>
      <c r="E357" s="45" t="s">
        <v>6</v>
      </c>
      <c r="F357" s="45" t="s">
        <v>1065</v>
      </c>
      <c r="G357" s="46">
        <v>44802.291666666664</v>
      </c>
      <c r="H357" s="45" t="s">
        <v>9</v>
      </c>
      <c r="I357" s="47" t="str">
        <f>VLOOKUP(H357,'Source Codes'!$A$6:$B$89,2,FALSE)</f>
        <v>On Line Journal Entries</v>
      </c>
      <c r="J357" s="134">
        <v>1015070.56</v>
      </c>
      <c r="K357" s="46">
        <v>44811.291666666664</v>
      </c>
      <c r="L357" s="48" t="s">
        <v>1066</v>
      </c>
      <c r="M357" s="49">
        <v>44812.164398148147</v>
      </c>
      <c r="N357" s="47" t="s">
        <v>407</v>
      </c>
      <c r="O357" s="47" t="s">
        <v>422</v>
      </c>
      <c r="P357" s="50"/>
    </row>
    <row r="358" spans="1:16" ht="43.5" hidden="1" customHeight="1" outlineLevel="1">
      <c r="B358" s="38">
        <v>2023</v>
      </c>
      <c r="C358" s="38">
        <v>2</v>
      </c>
      <c r="D358" s="45" t="s">
        <v>5</v>
      </c>
      <c r="E358" s="45" t="s">
        <v>6</v>
      </c>
      <c r="F358" s="45" t="s">
        <v>1067</v>
      </c>
      <c r="G358" s="46">
        <v>44790.291666666664</v>
      </c>
      <c r="H358" s="45" t="s">
        <v>9</v>
      </c>
      <c r="I358" s="47" t="str">
        <f>VLOOKUP(H358,'Source Codes'!$A$6:$B$89,2,FALSE)</f>
        <v>On Line Journal Entries</v>
      </c>
      <c r="J358" s="134">
        <v>1228300</v>
      </c>
      <c r="K358" s="46">
        <v>44811.291666666664</v>
      </c>
      <c r="L358" s="48" t="s">
        <v>351</v>
      </c>
      <c r="M358" s="49">
        <v>44811.91505787037</v>
      </c>
      <c r="N358" s="47" t="s">
        <v>407</v>
      </c>
      <c r="O358" s="47" t="s">
        <v>415</v>
      </c>
      <c r="P358" s="50"/>
    </row>
    <row r="359" spans="1:16" ht="59.25" hidden="1" customHeight="1" outlineLevel="1">
      <c r="B359" s="38">
        <v>2023</v>
      </c>
      <c r="C359" s="38">
        <v>2</v>
      </c>
      <c r="D359" s="45" t="s">
        <v>5</v>
      </c>
      <c r="E359" s="45" t="s">
        <v>6</v>
      </c>
      <c r="F359" s="45" t="s">
        <v>1068</v>
      </c>
      <c r="G359" s="46">
        <v>44802.291666666664</v>
      </c>
      <c r="H359" s="45" t="s">
        <v>9</v>
      </c>
      <c r="I359" s="47" t="str">
        <f>VLOOKUP(H359,'Source Codes'!$A$6:$B$89,2,FALSE)</f>
        <v>On Line Journal Entries</v>
      </c>
      <c r="J359" s="134">
        <v>3348859.09</v>
      </c>
      <c r="K359" s="46">
        <v>44811.291666666664</v>
      </c>
      <c r="L359" s="48" t="s">
        <v>1069</v>
      </c>
      <c r="M359" s="49">
        <v>44812.164398148147</v>
      </c>
      <c r="N359" s="47" t="s">
        <v>407</v>
      </c>
      <c r="O359" s="47" t="s">
        <v>422</v>
      </c>
      <c r="P359" s="138"/>
    </row>
    <row r="360" spans="1:16" ht="43.5" hidden="1" customHeight="1" outlineLevel="1">
      <c r="B360" s="38">
        <v>2023</v>
      </c>
      <c r="C360" s="38">
        <v>2</v>
      </c>
      <c r="D360" s="45" t="s">
        <v>5</v>
      </c>
      <c r="E360" s="45" t="s">
        <v>6</v>
      </c>
      <c r="F360" s="45" t="s">
        <v>1070</v>
      </c>
      <c r="G360" s="46">
        <v>44790.291666666664</v>
      </c>
      <c r="H360" s="45" t="s">
        <v>9</v>
      </c>
      <c r="I360" s="47" t="str">
        <f>VLOOKUP(H360,'Source Codes'!$A$6:$B$89,2,FALSE)</f>
        <v>On Line Journal Entries</v>
      </c>
      <c r="J360" s="134">
        <v>3519200</v>
      </c>
      <c r="K360" s="46">
        <v>44811.291666666664</v>
      </c>
      <c r="L360" s="48" t="s">
        <v>351</v>
      </c>
      <c r="M360" s="49">
        <v>44811.91265046296</v>
      </c>
      <c r="N360" s="47" t="s">
        <v>407</v>
      </c>
      <c r="O360" s="47" t="s">
        <v>415</v>
      </c>
      <c r="P360" s="50"/>
    </row>
    <row r="361" spans="1:16" ht="43.5" hidden="1" customHeight="1" outlineLevel="1">
      <c r="B361" s="38">
        <v>2023</v>
      </c>
      <c r="C361" s="38">
        <v>2</v>
      </c>
      <c r="D361" s="45" t="s">
        <v>5</v>
      </c>
      <c r="E361" s="45" t="s">
        <v>6</v>
      </c>
      <c r="F361" s="45" t="s">
        <v>1071</v>
      </c>
      <c r="G361" s="46">
        <v>44790.291666666664</v>
      </c>
      <c r="H361" s="45" t="s">
        <v>9</v>
      </c>
      <c r="I361" s="47" t="str">
        <f>VLOOKUP(H361,'Source Codes'!$A$6:$B$89,2,FALSE)</f>
        <v>On Line Journal Entries</v>
      </c>
      <c r="J361" s="134">
        <v>5625800</v>
      </c>
      <c r="K361" s="46">
        <v>44811.291666666664</v>
      </c>
      <c r="L361" s="48" t="s">
        <v>351</v>
      </c>
      <c r="M361" s="49">
        <v>44811.924687500003</v>
      </c>
      <c r="N361" s="47" t="s">
        <v>407</v>
      </c>
      <c r="O361" s="47" t="s">
        <v>415</v>
      </c>
      <c r="P361" s="50"/>
    </row>
    <row r="362" spans="1:16" ht="12.75" customHeight="1" collapsed="1">
      <c r="I362" s="47"/>
      <c r="J362" s="133">
        <f>SUM(J355:J361)</f>
        <v>16238363.059999999</v>
      </c>
    </row>
    <row r="363" spans="1:16" ht="12.75" customHeight="1">
      <c r="I363" s="47"/>
    </row>
    <row r="364" spans="1:16" ht="12.75" customHeight="1">
      <c r="A364" s="55" t="s">
        <v>1073</v>
      </c>
      <c r="I364" s="47"/>
    </row>
    <row r="365" spans="1:16" ht="58.5" hidden="1" customHeight="1" outlineLevel="1">
      <c r="B365" s="38">
        <v>2023</v>
      </c>
      <c r="C365" s="38">
        <v>3</v>
      </c>
      <c r="D365" s="45" t="s">
        <v>5</v>
      </c>
      <c r="E365" s="45" t="s">
        <v>6</v>
      </c>
      <c r="F365" s="45" t="s">
        <v>1075</v>
      </c>
      <c r="G365" s="46">
        <v>44812.291666666664</v>
      </c>
      <c r="H365" s="45" t="s">
        <v>14</v>
      </c>
      <c r="I365" s="47" t="str">
        <f>VLOOKUP(H365,'Source Codes'!$A$6:$B$89,2,FALSE)</f>
        <v>AP Warrant Issuance</v>
      </c>
      <c r="J365" s="134">
        <v>-1509826.12</v>
      </c>
      <c r="K365" s="46">
        <v>44812.291666666664</v>
      </c>
      <c r="L365" s="48" t="s">
        <v>1076</v>
      </c>
      <c r="M365" s="49">
        <v>44813.086412037039</v>
      </c>
      <c r="N365" s="47" t="s">
        <v>411</v>
      </c>
      <c r="O365" s="47" t="s">
        <v>426</v>
      </c>
      <c r="P365" s="50"/>
    </row>
    <row r="366" spans="1:16" ht="43.5" hidden="1" customHeight="1" outlineLevel="1">
      <c r="B366" s="38">
        <v>2023</v>
      </c>
      <c r="C366" s="38">
        <v>3</v>
      </c>
      <c r="D366" s="45" t="s">
        <v>5</v>
      </c>
      <c r="E366" s="45" t="s">
        <v>6</v>
      </c>
      <c r="F366" s="45" t="s">
        <v>1074</v>
      </c>
      <c r="G366" s="46">
        <v>44805.291666666664</v>
      </c>
      <c r="H366" s="45" t="s">
        <v>13</v>
      </c>
      <c r="I366" s="47" t="str">
        <f>VLOOKUP(H366,'Source Codes'!$A$6:$B$89,2,FALSE)</f>
        <v>C-IV Voucher/Payments/EBT</v>
      </c>
      <c r="J366" s="134">
        <v>-8273622.6600000001</v>
      </c>
      <c r="K366" s="46">
        <v>44812.291666666664</v>
      </c>
      <c r="L366" s="48" t="s">
        <v>521</v>
      </c>
      <c r="M366" s="49">
        <v>44813.164224537039</v>
      </c>
      <c r="N366" s="47" t="s">
        <v>407</v>
      </c>
      <c r="O366" s="47" t="s">
        <v>415</v>
      </c>
      <c r="P366" s="50"/>
    </row>
    <row r="367" spans="1:16" ht="12.75" customHeight="1" collapsed="1">
      <c r="I367" s="47"/>
      <c r="J367" s="133">
        <f>SUM(J365:J366)</f>
        <v>-9783448.7800000012</v>
      </c>
    </row>
    <row r="368" spans="1:16" ht="12.75" customHeight="1">
      <c r="I368" s="47"/>
    </row>
    <row r="369" spans="1:16" ht="12.75" customHeight="1">
      <c r="A369" s="55" t="s">
        <v>1077</v>
      </c>
      <c r="I369" s="47"/>
    </row>
    <row r="370" spans="1:16" ht="43.5" hidden="1" customHeight="1" outlineLevel="1">
      <c r="B370" s="38">
        <v>2023</v>
      </c>
      <c r="C370" s="38">
        <v>3</v>
      </c>
      <c r="D370" s="45" t="s">
        <v>5</v>
      </c>
      <c r="E370" s="45" t="s">
        <v>6</v>
      </c>
      <c r="F370" s="45" t="s">
        <v>1078</v>
      </c>
      <c r="G370" s="46">
        <v>44805.291666666664</v>
      </c>
      <c r="H370" s="45" t="s">
        <v>12</v>
      </c>
      <c r="I370" s="47" t="str">
        <f>VLOOKUP(H370,'Source Codes'!$A$6:$B$89,2,FALSE)</f>
        <v>AR Direct Cash Journal</v>
      </c>
      <c r="J370" s="134">
        <v>2946039</v>
      </c>
      <c r="K370" s="46">
        <v>44817.291666666664</v>
      </c>
      <c r="L370" s="48" t="s">
        <v>1083</v>
      </c>
      <c r="M370" s="49">
        <v>44818.043807870374</v>
      </c>
      <c r="N370" s="47" t="s">
        <v>412</v>
      </c>
      <c r="O370" s="47" t="s">
        <v>413</v>
      </c>
      <c r="P370" s="50"/>
    </row>
    <row r="371" spans="1:16" ht="43.5" hidden="1" customHeight="1" outlineLevel="1">
      <c r="B371" s="38">
        <v>2023</v>
      </c>
      <c r="C371" s="38">
        <v>3</v>
      </c>
      <c r="D371" s="45" t="s">
        <v>5</v>
      </c>
      <c r="E371" s="45" t="s">
        <v>6</v>
      </c>
      <c r="F371" s="45" t="s">
        <v>1079</v>
      </c>
      <c r="G371" s="46">
        <v>44806.291666666664</v>
      </c>
      <c r="H371" s="45" t="s">
        <v>12</v>
      </c>
      <c r="I371" s="47" t="str">
        <f>VLOOKUP(H371,'Source Codes'!$A$6:$B$89,2,FALSE)</f>
        <v>AR Direct Cash Journal</v>
      </c>
      <c r="J371" s="134">
        <v>5620439.9699999997</v>
      </c>
      <c r="K371" s="46">
        <v>44817.291666666664</v>
      </c>
      <c r="L371" s="48" t="s">
        <v>1084</v>
      </c>
      <c r="M371" s="49">
        <v>44818.043807870374</v>
      </c>
      <c r="N371" s="47" t="s">
        <v>430</v>
      </c>
      <c r="O371" s="47" t="s">
        <v>419</v>
      </c>
      <c r="P371" s="50"/>
    </row>
    <row r="372" spans="1:16" ht="43.5" hidden="1" customHeight="1" outlineLevel="1">
      <c r="B372" s="38">
        <v>2023</v>
      </c>
      <c r="C372" s="38">
        <v>3</v>
      </c>
      <c r="D372" s="45" t="s">
        <v>5</v>
      </c>
      <c r="E372" s="45" t="s">
        <v>6</v>
      </c>
      <c r="F372" s="45" t="s">
        <v>1080</v>
      </c>
      <c r="G372" s="46">
        <v>44810.291666666664</v>
      </c>
      <c r="H372" s="45" t="s">
        <v>12</v>
      </c>
      <c r="I372" s="47" t="str">
        <f>VLOOKUP(H372,'Source Codes'!$A$6:$B$89,2,FALSE)</f>
        <v>AR Direct Cash Journal</v>
      </c>
      <c r="J372" s="134">
        <v>1547159.37</v>
      </c>
      <c r="K372" s="46">
        <v>44817.291666666664</v>
      </c>
      <c r="L372" s="48" t="s">
        <v>1084</v>
      </c>
      <c r="M372" s="49">
        <v>44818.043807870374</v>
      </c>
      <c r="N372" s="47" t="s">
        <v>430</v>
      </c>
      <c r="O372" s="47" t="s">
        <v>419</v>
      </c>
      <c r="P372" s="50"/>
    </row>
    <row r="373" spans="1:16" ht="43.5" hidden="1" customHeight="1" outlineLevel="1">
      <c r="B373" s="38">
        <v>2023</v>
      </c>
      <c r="C373" s="38">
        <v>3</v>
      </c>
      <c r="D373" s="45" t="s">
        <v>5</v>
      </c>
      <c r="E373" s="45" t="s">
        <v>6</v>
      </c>
      <c r="F373" s="45" t="s">
        <v>1081</v>
      </c>
      <c r="G373" s="46">
        <v>44811.291666666664</v>
      </c>
      <c r="H373" s="45" t="s">
        <v>12</v>
      </c>
      <c r="I373" s="47" t="str">
        <f>VLOOKUP(H373,'Source Codes'!$A$6:$B$89,2,FALSE)</f>
        <v>AR Direct Cash Journal</v>
      </c>
      <c r="J373" s="134">
        <v>1678073.96</v>
      </c>
      <c r="K373" s="46">
        <v>44817.291666666664</v>
      </c>
      <c r="L373" s="48" t="s">
        <v>1084</v>
      </c>
      <c r="M373" s="49">
        <v>44818.043807870374</v>
      </c>
      <c r="N373" s="47" t="s">
        <v>430</v>
      </c>
      <c r="O373" s="47" t="s">
        <v>419</v>
      </c>
      <c r="P373" s="50"/>
    </row>
    <row r="374" spans="1:16" ht="43.5" hidden="1" customHeight="1" outlineLevel="1">
      <c r="B374" s="38">
        <v>2023</v>
      </c>
      <c r="C374" s="38">
        <v>3</v>
      </c>
      <c r="D374" s="45" t="s">
        <v>5</v>
      </c>
      <c r="E374" s="45" t="s">
        <v>6</v>
      </c>
      <c r="F374" s="45" t="s">
        <v>1082</v>
      </c>
      <c r="G374" s="46">
        <v>44812.291666666664</v>
      </c>
      <c r="H374" s="45" t="s">
        <v>12</v>
      </c>
      <c r="I374" s="47" t="str">
        <f>VLOOKUP(H374,'Source Codes'!$A$6:$B$89,2,FALSE)</f>
        <v>AR Direct Cash Journal</v>
      </c>
      <c r="J374" s="134">
        <v>2926333.89</v>
      </c>
      <c r="K374" s="46">
        <v>44817.291666666664</v>
      </c>
      <c r="L374" s="48" t="s">
        <v>1084</v>
      </c>
      <c r="M374" s="49">
        <v>44818.043807870374</v>
      </c>
      <c r="N374" s="47" t="s">
        <v>430</v>
      </c>
      <c r="O374" s="47" t="s">
        <v>419</v>
      </c>
      <c r="P374" s="50"/>
    </row>
    <row r="375" spans="1:16" ht="12.75" customHeight="1" collapsed="1">
      <c r="I375" s="47"/>
      <c r="J375" s="133">
        <f>SUM(J370:J374)</f>
        <v>14718046.190000001</v>
      </c>
    </row>
    <row r="376" spans="1:16" ht="12.75" customHeight="1">
      <c r="I376" s="47"/>
    </row>
    <row r="377" spans="1:16" ht="12.75" customHeight="1">
      <c r="A377" s="55" t="s">
        <v>1085</v>
      </c>
      <c r="I377" s="47"/>
    </row>
    <row r="378" spans="1:16" ht="33.75" hidden="1" customHeight="1" outlineLevel="1">
      <c r="B378" s="38">
        <v>2023</v>
      </c>
      <c r="C378" s="38">
        <v>3</v>
      </c>
      <c r="D378" s="45" t="s">
        <v>5</v>
      </c>
      <c r="E378" s="45" t="s">
        <v>6</v>
      </c>
      <c r="F378" s="45" t="s">
        <v>1086</v>
      </c>
      <c r="G378" s="46">
        <v>44812.291666666664</v>
      </c>
      <c r="H378" s="45" t="s">
        <v>12</v>
      </c>
      <c r="I378" s="47" t="str">
        <f>VLOOKUP(H378,'Source Codes'!$A$6:$B$89,2,FALSE)</f>
        <v>AR Direct Cash Journal</v>
      </c>
      <c r="J378" s="134">
        <v>4546372.12</v>
      </c>
      <c r="K378" s="46">
        <v>44818.291666666664</v>
      </c>
      <c r="L378" s="48" t="s">
        <v>1090</v>
      </c>
      <c r="M378" s="49">
        <v>44819.044328703705</v>
      </c>
      <c r="N378" s="47" t="s">
        <v>407</v>
      </c>
      <c r="O378" s="47" t="s">
        <v>421</v>
      </c>
      <c r="P378" s="50"/>
    </row>
    <row r="379" spans="1:16" ht="108" hidden="1" customHeight="1" outlineLevel="1">
      <c r="B379" s="38">
        <v>2023</v>
      </c>
      <c r="C379" s="38">
        <v>3</v>
      </c>
      <c r="D379" s="45" t="s">
        <v>5</v>
      </c>
      <c r="E379" s="45" t="s">
        <v>6</v>
      </c>
      <c r="F379" s="45" t="s">
        <v>1087</v>
      </c>
      <c r="G379" s="46">
        <v>44817.291666666664</v>
      </c>
      <c r="H379" s="45" t="s">
        <v>11</v>
      </c>
      <c r="I379" s="47" t="str">
        <f>VLOOKUP(H379,'Source Codes'!$A$6:$B$89,2,FALSE)</f>
        <v>AR Payments</v>
      </c>
      <c r="J379" s="134">
        <v>1910603.98</v>
      </c>
      <c r="K379" s="46">
        <v>44818.291666666664</v>
      </c>
      <c r="L379" s="48" t="s">
        <v>1091</v>
      </c>
      <c r="M379" s="49">
        <v>44819.044328703705</v>
      </c>
      <c r="N379" s="47" t="s">
        <v>407</v>
      </c>
      <c r="O379" s="47" t="s">
        <v>408</v>
      </c>
      <c r="P379" s="50"/>
    </row>
    <row r="380" spans="1:16" ht="43.5" hidden="1" customHeight="1" outlineLevel="1">
      <c r="B380" s="38">
        <v>2023</v>
      </c>
      <c r="C380" s="38">
        <v>3</v>
      </c>
      <c r="D380" s="45" t="s">
        <v>5</v>
      </c>
      <c r="E380" s="45" t="s">
        <v>6</v>
      </c>
      <c r="F380" s="45" t="s">
        <v>1088</v>
      </c>
      <c r="G380" s="46">
        <v>44811.291666666664</v>
      </c>
      <c r="H380" s="45" t="s">
        <v>9</v>
      </c>
      <c r="I380" s="47" t="str">
        <f>VLOOKUP(H380,'Source Codes'!$A$6:$B$89,2,FALSE)</f>
        <v>On Line Journal Entries</v>
      </c>
      <c r="J380" s="134">
        <v>-1542083</v>
      </c>
      <c r="K380" s="46">
        <v>44818.291666666664</v>
      </c>
      <c r="L380" s="48" t="s">
        <v>1089</v>
      </c>
      <c r="M380" s="49">
        <v>44818.740856481483</v>
      </c>
      <c r="N380" s="47" t="s">
        <v>407</v>
      </c>
      <c r="O380" s="47" t="s">
        <v>419</v>
      </c>
      <c r="P380" s="50"/>
    </row>
    <row r="381" spans="1:16" ht="12.75" customHeight="1" collapsed="1">
      <c r="I381" s="47"/>
      <c r="J381" s="133">
        <f>SUM(J378:J380)</f>
        <v>4914893.0999999996</v>
      </c>
    </row>
    <row r="382" spans="1:16" ht="12.75" customHeight="1">
      <c r="I382" s="47"/>
    </row>
    <row r="383" spans="1:16" ht="12.75" customHeight="1">
      <c r="A383" s="55" t="s">
        <v>1092</v>
      </c>
      <c r="I383" s="47"/>
    </row>
    <row r="384" spans="1:16" ht="43.5" hidden="1" customHeight="1" outlineLevel="1">
      <c r="B384" s="38">
        <v>2023</v>
      </c>
      <c r="C384" s="38">
        <v>3</v>
      </c>
      <c r="D384" s="45" t="s">
        <v>5</v>
      </c>
      <c r="E384" s="45" t="s">
        <v>6</v>
      </c>
      <c r="F384" s="45" t="s">
        <v>1093</v>
      </c>
      <c r="G384" s="46">
        <v>44811.291666666664</v>
      </c>
      <c r="H384" s="45" t="s">
        <v>7</v>
      </c>
      <c r="I384" s="47" t="str">
        <f>VLOOKUP(H384,'Source Codes'!$A$6:$B$89,2,FALSE)</f>
        <v>HRMS Interface Journals</v>
      </c>
      <c r="J384" s="134">
        <v>-7332315.5099999998</v>
      </c>
      <c r="K384" s="46">
        <v>44819.291666666664</v>
      </c>
      <c r="L384" s="48" t="s">
        <v>356</v>
      </c>
      <c r="M384" s="49">
        <v>44819.654606481483</v>
      </c>
      <c r="N384" s="47" t="s">
        <v>416</v>
      </c>
      <c r="O384" s="47" t="s">
        <v>417</v>
      </c>
      <c r="P384" s="50"/>
    </row>
    <row r="385" spans="1:16" ht="43.5" hidden="1" customHeight="1" outlineLevel="1">
      <c r="B385" s="38">
        <v>2023</v>
      </c>
      <c r="C385" s="38">
        <v>3</v>
      </c>
      <c r="D385" s="45" t="s">
        <v>5</v>
      </c>
      <c r="E385" s="45" t="s">
        <v>6</v>
      </c>
      <c r="F385" s="45" t="s">
        <v>1094</v>
      </c>
      <c r="G385" s="46">
        <v>44805.291666666664</v>
      </c>
      <c r="H385" s="45" t="s">
        <v>9</v>
      </c>
      <c r="I385" s="47" t="str">
        <f>VLOOKUP(H385,'Source Codes'!$A$6:$B$89,2,FALSE)</f>
        <v>On Line Journal Entries</v>
      </c>
      <c r="J385" s="134">
        <v>-4626569.1100000003</v>
      </c>
      <c r="K385" s="46">
        <v>44819.291666666664</v>
      </c>
      <c r="L385" s="48" t="s">
        <v>1240</v>
      </c>
      <c r="M385" s="49">
        <v>44820.164861111109</v>
      </c>
      <c r="N385" s="47" t="s">
        <v>407</v>
      </c>
      <c r="O385" s="47" t="s">
        <v>425</v>
      </c>
      <c r="P385" s="50"/>
    </row>
    <row r="386" spans="1:16" ht="12.75" customHeight="1" collapsed="1">
      <c r="I386" s="47"/>
      <c r="J386" s="133">
        <f>SUM(J384:J385)</f>
        <v>-11958884.620000001</v>
      </c>
    </row>
    <row r="387" spans="1:16" ht="12.75" customHeight="1">
      <c r="I387" s="47"/>
    </row>
    <row r="388" spans="1:16" ht="12.75" customHeight="1">
      <c r="A388" s="55" t="s">
        <v>1095</v>
      </c>
      <c r="I388" s="47"/>
    </row>
    <row r="389" spans="1:16" ht="43.5" hidden="1" customHeight="1" outlineLevel="1">
      <c r="B389" s="38">
        <v>2023</v>
      </c>
      <c r="C389" s="38">
        <v>3</v>
      </c>
      <c r="D389" s="45" t="s">
        <v>5</v>
      </c>
      <c r="E389" s="45" t="s">
        <v>6</v>
      </c>
      <c r="F389" s="45" t="s">
        <v>1096</v>
      </c>
      <c r="G389" s="46">
        <v>44818.291666666664</v>
      </c>
      <c r="H389" s="45" t="s">
        <v>11</v>
      </c>
      <c r="I389" s="47" t="str">
        <f>VLOOKUP(H389,'Source Codes'!$A$6:$B$89,2,FALSE)</f>
        <v>AR Payments</v>
      </c>
      <c r="J389" s="134">
        <v>1136881.45</v>
      </c>
      <c r="K389" s="46">
        <v>44820.291666666664</v>
      </c>
      <c r="L389" s="48" t="s">
        <v>1100</v>
      </c>
      <c r="M389" s="49">
        <v>44821.044675925928</v>
      </c>
      <c r="N389" s="47" t="s">
        <v>407</v>
      </c>
      <c r="O389" s="47" t="s">
        <v>408</v>
      </c>
      <c r="P389" s="50"/>
    </row>
    <row r="390" spans="1:16" ht="43.5" hidden="1" customHeight="1" outlineLevel="1">
      <c r="B390" s="38">
        <v>2023</v>
      </c>
      <c r="C390" s="38">
        <v>3</v>
      </c>
      <c r="D390" s="45" t="s">
        <v>5</v>
      </c>
      <c r="E390" s="45" t="s">
        <v>6</v>
      </c>
      <c r="F390" s="45" t="s">
        <v>1097</v>
      </c>
      <c r="G390" s="46">
        <v>44811.291666666664</v>
      </c>
      <c r="H390" s="45" t="s">
        <v>12</v>
      </c>
      <c r="I390" s="47" t="str">
        <f>VLOOKUP(H390,'Source Codes'!$A$6:$B$89,2,FALSE)</f>
        <v>AR Direct Cash Journal</v>
      </c>
      <c r="J390" s="134">
        <v>1423768.24</v>
      </c>
      <c r="K390" s="46">
        <v>44820.291666666664</v>
      </c>
      <c r="L390" s="48" t="s">
        <v>1101</v>
      </c>
      <c r="M390" s="49">
        <v>44821.044675925928</v>
      </c>
      <c r="N390" s="47" t="s">
        <v>411</v>
      </c>
      <c r="O390" s="47" t="s">
        <v>499</v>
      </c>
      <c r="P390" s="50"/>
    </row>
    <row r="391" spans="1:16" ht="43.5" hidden="1" customHeight="1" outlineLevel="1">
      <c r="B391" s="38">
        <v>2023</v>
      </c>
      <c r="C391" s="38">
        <v>3</v>
      </c>
      <c r="D391" s="45" t="s">
        <v>5</v>
      </c>
      <c r="E391" s="45" t="s">
        <v>6</v>
      </c>
      <c r="F391" s="45" t="s">
        <v>1098</v>
      </c>
      <c r="G391" s="46">
        <v>44811.291666666664</v>
      </c>
      <c r="H391" s="45" t="s">
        <v>7</v>
      </c>
      <c r="I391" s="47" t="str">
        <f>VLOOKUP(H391,'Source Codes'!$A$6:$B$89,2,FALSE)</f>
        <v>HRMS Interface Journals</v>
      </c>
      <c r="J391" s="134">
        <v>-56010573.159999996</v>
      </c>
      <c r="K391" s="46">
        <v>44820.291666666664</v>
      </c>
      <c r="L391" s="48" t="s">
        <v>355</v>
      </c>
      <c r="M391" s="49">
        <v>44820.640069444446</v>
      </c>
      <c r="N391" s="47" t="s">
        <v>438</v>
      </c>
      <c r="O391" s="47" t="s">
        <v>439</v>
      </c>
      <c r="P391" s="50"/>
    </row>
    <row r="392" spans="1:16" ht="43.5" hidden="1" customHeight="1" outlineLevel="1">
      <c r="B392" s="38">
        <v>2023</v>
      </c>
      <c r="C392" s="38">
        <v>3</v>
      </c>
      <c r="D392" s="45" t="s">
        <v>5</v>
      </c>
      <c r="E392" s="45" t="s">
        <v>6</v>
      </c>
      <c r="F392" s="45" t="s">
        <v>1099</v>
      </c>
      <c r="G392" s="46">
        <v>44811.291666666664</v>
      </c>
      <c r="H392" s="45" t="s">
        <v>7</v>
      </c>
      <c r="I392" s="47" t="str">
        <f>VLOOKUP(H392,'Source Codes'!$A$6:$B$89,2,FALSE)</f>
        <v>HRMS Interface Journals</v>
      </c>
      <c r="J392" s="134">
        <v>-1868779.27</v>
      </c>
      <c r="K392" s="46">
        <v>44820.291666666664</v>
      </c>
      <c r="L392" s="48" t="s">
        <v>357</v>
      </c>
      <c r="M392" s="49">
        <v>44820.641481481478</v>
      </c>
      <c r="N392" s="47" t="s">
        <v>438</v>
      </c>
      <c r="O392" s="47" t="s">
        <v>439</v>
      </c>
      <c r="P392" s="50"/>
    </row>
    <row r="393" spans="1:16" ht="12.75" customHeight="1" collapsed="1">
      <c r="I393" s="47"/>
      <c r="J393" s="133">
        <f>SUM(J389:J392)</f>
        <v>-55318702.740000002</v>
      </c>
    </row>
    <row r="394" spans="1:16" ht="12.75" customHeight="1">
      <c r="I394" s="47"/>
    </row>
    <row r="395" spans="1:16" ht="12.75" customHeight="1">
      <c r="A395" s="55" t="s">
        <v>1102</v>
      </c>
      <c r="I395" s="47"/>
    </row>
    <row r="396" spans="1:16" ht="43.5" hidden="1" customHeight="1" outlineLevel="1">
      <c r="B396" s="38">
        <v>2023</v>
      </c>
      <c r="C396" s="38">
        <v>3</v>
      </c>
      <c r="D396" s="45" t="s">
        <v>5</v>
      </c>
      <c r="E396" s="45" t="s">
        <v>6</v>
      </c>
      <c r="F396" s="45" t="s">
        <v>1103</v>
      </c>
      <c r="G396" s="46">
        <v>44823.291666666664</v>
      </c>
      <c r="H396" s="45" t="s">
        <v>14</v>
      </c>
      <c r="I396" s="47" t="str">
        <f>VLOOKUP(H396,'Source Codes'!$A$6:$B$89,2,FALSE)</f>
        <v>AP Warrant Issuance</v>
      </c>
      <c r="J396" s="134">
        <v>-1190978.97</v>
      </c>
      <c r="K396" s="46">
        <v>44823.291666666664</v>
      </c>
      <c r="L396" s="48" t="s">
        <v>1105</v>
      </c>
      <c r="M396" s="49">
        <v>44824.086087962962</v>
      </c>
      <c r="N396" s="47" t="s">
        <v>407</v>
      </c>
      <c r="O396" s="47" t="s">
        <v>408</v>
      </c>
      <c r="P396" s="50"/>
    </row>
    <row r="397" spans="1:16" ht="43.5" hidden="1" customHeight="1" outlineLevel="1">
      <c r="B397" s="38">
        <v>2023</v>
      </c>
      <c r="C397" s="38">
        <v>3</v>
      </c>
      <c r="D397" s="45" t="s">
        <v>5</v>
      </c>
      <c r="E397" s="45" t="s">
        <v>6</v>
      </c>
      <c r="F397" s="45" t="s">
        <v>1104</v>
      </c>
      <c r="G397" s="46">
        <v>44818.291666666664</v>
      </c>
      <c r="H397" s="45" t="s">
        <v>12</v>
      </c>
      <c r="I397" s="47" t="str">
        <f>VLOOKUP(H397,'Source Codes'!$A$6:$B$89,2,FALSE)</f>
        <v>AR Direct Cash Journal</v>
      </c>
      <c r="J397" s="134">
        <v>9555467.4900000002</v>
      </c>
      <c r="K397" s="46">
        <v>44823.291666666664</v>
      </c>
      <c r="L397" s="48" t="s">
        <v>1106</v>
      </c>
      <c r="M397" s="49">
        <v>44824.043587962966</v>
      </c>
      <c r="N397" s="47" t="s">
        <v>411</v>
      </c>
      <c r="O397" s="47" t="s">
        <v>419</v>
      </c>
      <c r="P397" s="50"/>
    </row>
    <row r="398" spans="1:16" ht="12.75" customHeight="1" collapsed="1">
      <c r="I398" s="47"/>
      <c r="J398" s="133">
        <f>SUM(J396:J397)</f>
        <v>8364488.5200000005</v>
      </c>
    </row>
    <row r="399" spans="1:16" ht="12.75" customHeight="1">
      <c r="I399" s="47"/>
    </row>
    <row r="400" spans="1:16" ht="12.75" customHeight="1">
      <c r="A400" s="55" t="s">
        <v>1107</v>
      </c>
      <c r="I400" s="47"/>
    </row>
    <row r="401" spans="1:16" ht="43.5" hidden="1" customHeight="1" outlineLevel="1">
      <c r="B401" s="38">
        <v>2023</v>
      </c>
      <c r="C401" s="38">
        <v>3</v>
      </c>
      <c r="D401" s="45" t="s">
        <v>5</v>
      </c>
      <c r="E401" s="45" t="s">
        <v>6</v>
      </c>
      <c r="F401" s="45" t="s">
        <v>1108</v>
      </c>
      <c r="G401" s="46">
        <v>44811.291666666664</v>
      </c>
      <c r="H401" s="45" t="s">
        <v>9</v>
      </c>
      <c r="I401" s="47" t="str">
        <f>VLOOKUP(H401,'Source Codes'!$A$6:$B$89,2,FALSE)</f>
        <v>On Line Journal Entries</v>
      </c>
      <c r="J401" s="134">
        <v>2546761.96</v>
      </c>
      <c r="K401" s="46">
        <v>44824.291666666664</v>
      </c>
      <c r="L401" s="48" t="s">
        <v>1109</v>
      </c>
      <c r="M401" s="49">
        <v>44825.164780092593</v>
      </c>
      <c r="N401" s="47" t="s">
        <v>407</v>
      </c>
      <c r="O401" s="47" t="s">
        <v>419</v>
      </c>
      <c r="P401" s="50"/>
    </row>
    <row r="402" spans="1:16" ht="12.75" customHeight="1" collapsed="1">
      <c r="J402" s="133">
        <f>SUM(J401)</f>
        <v>2546761.96</v>
      </c>
    </row>
    <row r="404" spans="1:16" ht="12.75" customHeight="1">
      <c r="A404" s="55" t="s">
        <v>1110</v>
      </c>
    </row>
    <row r="405" spans="1:16" ht="51" hidden="1" outlineLevel="1">
      <c r="B405" s="38">
        <v>2023</v>
      </c>
      <c r="C405" s="38">
        <v>3</v>
      </c>
      <c r="D405" s="45" t="s">
        <v>5</v>
      </c>
      <c r="E405" s="45" t="s">
        <v>6</v>
      </c>
      <c r="F405" s="45" t="s">
        <v>1111</v>
      </c>
      <c r="G405" s="46">
        <v>44825.291666666664</v>
      </c>
      <c r="H405" s="45" t="s">
        <v>14</v>
      </c>
      <c r="I405" s="47" t="str">
        <f>VLOOKUP(H405,'Source Codes'!$A$6:$B$89,2,FALSE)</f>
        <v>AP Warrant Issuance</v>
      </c>
      <c r="J405" s="134">
        <v>-1355037.34</v>
      </c>
      <c r="K405" s="46">
        <v>44825.291666666664</v>
      </c>
      <c r="L405" s="48" t="s">
        <v>1112</v>
      </c>
      <c r="M405" s="49">
        <v>44826.086215277777</v>
      </c>
      <c r="N405" s="47" t="s">
        <v>411</v>
      </c>
      <c r="O405" s="47" t="s">
        <v>426</v>
      </c>
    </row>
    <row r="406" spans="1:16" ht="12.75" customHeight="1" collapsed="1">
      <c r="I406" s="47"/>
      <c r="J406" s="133">
        <f>SUM(J405)</f>
        <v>-1355037.34</v>
      </c>
    </row>
    <row r="407" spans="1:16" ht="12.75" customHeight="1">
      <c r="I407" s="47"/>
    </row>
    <row r="408" spans="1:16" ht="12.75" customHeight="1">
      <c r="A408" s="55" t="s">
        <v>1113</v>
      </c>
      <c r="I408" s="47"/>
    </row>
    <row r="409" spans="1:16" ht="41.25" hidden="1" customHeight="1" outlineLevel="1">
      <c r="B409" s="38">
        <v>2023</v>
      </c>
      <c r="C409" s="38">
        <v>3</v>
      </c>
      <c r="D409" s="45" t="s">
        <v>5</v>
      </c>
      <c r="E409" s="45" t="s">
        <v>6</v>
      </c>
      <c r="F409" s="45" t="s">
        <v>1114</v>
      </c>
      <c r="G409" s="46">
        <v>44826.291666666664</v>
      </c>
      <c r="H409" s="45" t="s">
        <v>12</v>
      </c>
      <c r="I409" s="47" t="str">
        <f>VLOOKUP(H409,'Source Codes'!$A$6:$B$89,2,FALSE)</f>
        <v>AR Direct Cash Journal</v>
      </c>
      <c r="J409" s="134">
        <v>4306075.29</v>
      </c>
      <c r="K409" s="46">
        <v>44826.291666666664</v>
      </c>
      <c r="L409" s="48" t="s">
        <v>1116</v>
      </c>
      <c r="M409" s="49">
        <v>44827.043900462966</v>
      </c>
      <c r="N409" s="47" t="s">
        <v>407</v>
      </c>
      <c r="O409" s="47" t="s">
        <v>421</v>
      </c>
    </row>
    <row r="410" spans="1:16" ht="51" hidden="1" outlineLevel="1">
      <c r="B410" s="38">
        <v>2023</v>
      </c>
      <c r="C410" s="38">
        <v>3</v>
      </c>
      <c r="D410" s="45" t="s">
        <v>5</v>
      </c>
      <c r="E410" s="45" t="s">
        <v>6</v>
      </c>
      <c r="F410" s="45" t="s">
        <v>1115</v>
      </c>
      <c r="G410" s="46">
        <v>44820.291666666664</v>
      </c>
      <c r="H410" s="45" t="s">
        <v>11</v>
      </c>
      <c r="I410" s="47" t="str">
        <f>VLOOKUP(H410,'Source Codes'!$A$6:$B$89,2,FALSE)</f>
        <v>AR Payments</v>
      </c>
      <c r="J410" s="134">
        <v>2412552.77</v>
      </c>
      <c r="K410" s="46">
        <v>44826.291666666664</v>
      </c>
      <c r="L410" s="48" t="s">
        <v>1117</v>
      </c>
      <c r="M410" s="49">
        <v>44827.043900462966</v>
      </c>
      <c r="N410" s="47" t="s">
        <v>407</v>
      </c>
      <c r="O410" s="47" t="s">
        <v>408</v>
      </c>
    </row>
    <row r="411" spans="1:16" ht="12.75" customHeight="1" collapsed="1">
      <c r="I411" s="47"/>
      <c r="J411" s="133">
        <f>SUM(J409:J410)</f>
        <v>6718628.0600000005</v>
      </c>
    </row>
    <row r="412" spans="1:16" ht="12.75" customHeight="1">
      <c r="I412" s="47"/>
    </row>
    <row r="413" spans="1:16" ht="12.75" customHeight="1">
      <c r="A413" s="55" t="s">
        <v>1118</v>
      </c>
      <c r="I413" s="47"/>
    </row>
    <row r="414" spans="1:16" ht="25.5" hidden="1" outlineLevel="1">
      <c r="B414" s="38">
        <v>2023</v>
      </c>
      <c r="C414" s="38">
        <v>3</v>
      </c>
      <c r="D414" s="45" t="s">
        <v>5</v>
      </c>
      <c r="E414" s="45" t="s">
        <v>6</v>
      </c>
      <c r="F414" s="45" t="s">
        <v>1119</v>
      </c>
      <c r="G414" s="46">
        <v>44805.291666666664</v>
      </c>
      <c r="H414" s="45" t="s">
        <v>8</v>
      </c>
      <c r="I414" s="47" t="str">
        <f>VLOOKUP(H414,'Source Codes'!$A$6:$B$89,2,FALSE)</f>
        <v>Prch,Cntrl Mail,Flt,Prntg,Sply</v>
      </c>
      <c r="J414" s="134">
        <v>-1845564.32</v>
      </c>
      <c r="K414" s="46">
        <v>44827.291666666664</v>
      </c>
      <c r="L414" s="48" t="s">
        <v>1123</v>
      </c>
      <c r="M414" s="49">
        <v>44827.702314814815</v>
      </c>
      <c r="N414" s="47" t="s">
        <v>407</v>
      </c>
      <c r="O414" s="47" t="s">
        <v>455</v>
      </c>
    </row>
    <row r="415" spans="1:16" ht="12.75" customHeight="1" collapsed="1">
      <c r="I415" s="47"/>
      <c r="J415" s="133">
        <f>SUM(J414)</f>
        <v>-1845564.32</v>
      </c>
    </row>
    <row r="416" spans="1:16" ht="12.75" customHeight="1">
      <c r="I416" s="47"/>
    </row>
    <row r="417" spans="1:15" ht="12.75" customHeight="1">
      <c r="A417" s="55" t="s">
        <v>1120</v>
      </c>
      <c r="I417" s="47"/>
    </row>
    <row r="418" spans="1:15" ht="35.25" hidden="1" customHeight="1" outlineLevel="1">
      <c r="B418" s="38">
        <v>2023</v>
      </c>
      <c r="C418" s="38">
        <v>3</v>
      </c>
      <c r="D418" s="45" t="s">
        <v>5</v>
      </c>
      <c r="E418" s="45" t="s">
        <v>6</v>
      </c>
      <c r="F418" s="45" t="s">
        <v>1121</v>
      </c>
      <c r="G418" s="46">
        <v>44832.291666666664</v>
      </c>
      <c r="H418" s="45" t="s">
        <v>14</v>
      </c>
      <c r="I418" s="47" t="str">
        <f>VLOOKUP(H418,'Source Codes'!$A$6:$B$89,2,FALSE)</f>
        <v>AP Warrant Issuance</v>
      </c>
      <c r="J418" s="134">
        <v>-2618947.02</v>
      </c>
      <c r="K418" s="46">
        <v>44830.291666666664</v>
      </c>
      <c r="L418" s="48" t="s">
        <v>1126</v>
      </c>
      <c r="M418" s="49">
        <v>44831.086122685185</v>
      </c>
      <c r="N418" s="47" t="s">
        <v>407</v>
      </c>
      <c r="O418" s="47" t="s">
        <v>419</v>
      </c>
    </row>
    <row r="419" spans="1:15" ht="33.75" hidden="1" customHeight="1" outlineLevel="1">
      <c r="B419" s="38">
        <v>2023</v>
      </c>
      <c r="C419" s="38">
        <v>3</v>
      </c>
      <c r="D419" s="45" t="s">
        <v>5</v>
      </c>
      <c r="E419" s="45" t="s">
        <v>6</v>
      </c>
      <c r="F419" s="45" t="s">
        <v>1122</v>
      </c>
      <c r="G419" s="46">
        <v>44826.291666666664</v>
      </c>
      <c r="H419" s="45" t="s">
        <v>9</v>
      </c>
      <c r="I419" s="47" t="str">
        <f>VLOOKUP(H419,'Source Codes'!$A$6:$B$89,2,FALSE)</f>
        <v>On Line Journal Entries</v>
      </c>
      <c r="J419" s="134">
        <v>-2758062.5</v>
      </c>
      <c r="K419" s="46">
        <v>44830.291666666664</v>
      </c>
      <c r="L419" s="48" t="s">
        <v>1124</v>
      </c>
      <c r="M419" s="49">
        <v>44831.164386574077</v>
      </c>
      <c r="N419" s="47" t="s">
        <v>516</v>
      </c>
      <c r="O419" s="47" t="s">
        <v>409</v>
      </c>
    </row>
    <row r="420" spans="1:15" ht="46.5" hidden="1" customHeight="1" outlineLevel="1">
      <c r="B420" s="38">
        <v>2023</v>
      </c>
      <c r="C420" s="38">
        <v>3</v>
      </c>
      <c r="D420" s="45" t="s">
        <v>5</v>
      </c>
      <c r="E420" s="45" t="s">
        <v>6</v>
      </c>
      <c r="F420" s="45">
        <v>2420442</v>
      </c>
      <c r="G420" s="46">
        <v>44824.291666666664</v>
      </c>
      <c r="H420" s="45" t="s">
        <v>9</v>
      </c>
      <c r="I420" s="47" t="str">
        <f>VLOOKUP(H420,'Source Codes'!$A$6:$B$89,2,FALSE)</f>
        <v>On Line Journal Entries</v>
      </c>
      <c r="J420" s="134">
        <v>-1330861.75</v>
      </c>
      <c r="K420" s="46">
        <v>44830.291666666664</v>
      </c>
      <c r="L420" s="48" t="s">
        <v>1125</v>
      </c>
      <c r="M420" s="49">
        <v>44831.164386574077</v>
      </c>
      <c r="N420" s="47" t="s">
        <v>430</v>
      </c>
      <c r="O420" s="47" t="s">
        <v>409</v>
      </c>
    </row>
    <row r="421" spans="1:15" ht="12.75" customHeight="1" collapsed="1">
      <c r="I421" s="47"/>
      <c r="J421" s="133">
        <f>SUM(J418:J420)</f>
        <v>-6707871.2699999996</v>
      </c>
    </row>
    <row r="422" spans="1:15" ht="12.75" customHeight="1">
      <c r="I422" s="47"/>
    </row>
    <row r="423" spans="1:15" ht="12.75" customHeight="1">
      <c r="A423" s="55" t="s">
        <v>1127</v>
      </c>
      <c r="I423" s="47"/>
    </row>
    <row r="424" spans="1:15" ht="35.25" hidden="1" customHeight="1" outlineLevel="1">
      <c r="B424" s="38">
        <v>2023</v>
      </c>
      <c r="C424" s="38">
        <v>3</v>
      </c>
      <c r="D424" s="45" t="s">
        <v>5</v>
      </c>
      <c r="E424" s="45" t="s">
        <v>6</v>
      </c>
      <c r="F424" s="45" t="s">
        <v>1128</v>
      </c>
      <c r="G424" s="46">
        <v>44831.291666666664</v>
      </c>
      <c r="H424" s="45" t="s">
        <v>12</v>
      </c>
      <c r="I424" s="47" t="str">
        <f>VLOOKUP(H424,'Source Codes'!$A$6:$B$89,2,FALSE)</f>
        <v>AR Direct Cash Journal</v>
      </c>
      <c r="J424" s="134">
        <v>2499248.29</v>
      </c>
      <c r="K424" s="46">
        <v>44831.291666666664</v>
      </c>
      <c r="L424" s="48" t="s">
        <v>1136</v>
      </c>
      <c r="M424" s="49">
        <v>44832.044120370374</v>
      </c>
      <c r="N424" s="47" t="s">
        <v>407</v>
      </c>
      <c r="O424" s="47" t="s">
        <v>422</v>
      </c>
    </row>
    <row r="425" spans="1:15" ht="35.25" hidden="1" customHeight="1" outlineLevel="1">
      <c r="B425" s="38">
        <v>2023</v>
      </c>
      <c r="C425" s="38">
        <v>3</v>
      </c>
      <c r="D425" s="45" t="s">
        <v>5</v>
      </c>
      <c r="E425" s="45" t="s">
        <v>6</v>
      </c>
      <c r="F425" s="45" t="s">
        <v>1129</v>
      </c>
      <c r="G425" s="46">
        <v>44830.291666666664</v>
      </c>
      <c r="H425" s="45" t="s">
        <v>12</v>
      </c>
      <c r="I425" s="47" t="str">
        <f>VLOOKUP(H425,'Source Codes'!$A$6:$B$89,2,FALSE)</f>
        <v>AR Direct Cash Journal</v>
      </c>
      <c r="J425" s="134">
        <v>4151810.14</v>
      </c>
      <c r="K425" s="46">
        <v>44831.291666666664</v>
      </c>
      <c r="L425" s="48" t="s">
        <v>1137</v>
      </c>
      <c r="M425" s="49">
        <v>44832.044120370374</v>
      </c>
      <c r="N425" s="47" t="s">
        <v>407</v>
      </c>
      <c r="O425" s="47" t="s">
        <v>422</v>
      </c>
    </row>
    <row r="426" spans="1:15" ht="54.75" hidden="1" customHeight="1" outlineLevel="1">
      <c r="B426" s="38">
        <v>2023</v>
      </c>
      <c r="C426" s="38">
        <v>3</v>
      </c>
      <c r="D426" s="45" t="s">
        <v>5</v>
      </c>
      <c r="E426" s="45" t="s">
        <v>6</v>
      </c>
      <c r="F426" s="45" t="s">
        <v>1130</v>
      </c>
      <c r="G426" s="46">
        <v>44818.291666666664</v>
      </c>
      <c r="H426" s="45" t="s">
        <v>11</v>
      </c>
      <c r="I426" s="47" t="str">
        <f>VLOOKUP(H426,'Source Codes'!$A$6:$B$89,2,FALSE)</f>
        <v>AR Payments</v>
      </c>
      <c r="J426" s="134">
        <v>5374843.46</v>
      </c>
      <c r="K426" s="46">
        <v>44831.291666666664</v>
      </c>
      <c r="L426" s="48" t="s">
        <v>1142</v>
      </c>
      <c r="M426" s="49">
        <v>44832.044120370374</v>
      </c>
      <c r="N426" s="47" t="s">
        <v>407</v>
      </c>
      <c r="O426" s="47" t="s">
        <v>408</v>
      </c>
    </row>
    <row r="427" spans="1:15" ht="35.25" hidden="1" customHeight="1" outlineLevel="1">
      <c r="B427" s="38">
        <v>2023</v>
      </c>
      <c r="C427" s="38">
        <v>3</v>
      </c>
      <c r="D427" s="45" t="s">
        <v>5</v>
      </c>
      <c r="E427" s="45" t="s">
        <v>6</v>
      </c>
      <c r="F427" s="45" t="s">
        <v>1131</v>
      </c>
      <c r="G427" s="46">
        <v>44825.291666666664</v>
      </c>
      <c r="H427" s="45" t="s">
        <v>340</v>
      </c>
      <c r="I427" s="47" t="str">
        <f>VLOOKUP(H427,'Source Codes'!$A$6:$B$89,2,FALSE)</f>
        <v>Facilities Mngmnt Intfc Jrnls</v>
      </c>
      <c r="J427" s="134">
        <v>-3946749.81</v>
      </c>
      <c r="K427" s="46">
        <v>44831.291666666664</v>
      </c>
      <c r="L427" s="48" t="s">
        <v>1139</v>
      </c>
      <c r="M427" s="49">
        <v>44831.760868055557</v>
      </c>
      <c r="N427" s="47" t="s">
        <v>407</v>
      </c>
      <c r="O427" s="47" t="s">
        <v>418</v>
      </c>
    </row>
    <row r="428" spans="1:15" ht="46.5" hidden="1" customHeight="1" outlineLevel="1">
      <c r="B428" s="38">
        <v>2023</v>
      </c>
      <c r="C428" s="38">
        <v>3</v>
      </c>
      <c r="D428" s="45" t="s">
        <v>5</v>
      </c>
      <c r="E428" s="45" t="s">
        <v>6</v>
      </c>
      <c r="F428" s="45" t="s">
        <v>1132</v>
      </c>
      <c r="G428" s="46">
        <v>44824.291666666664</v>
      </c>
      <c r="H428" s="45" t="s">
        <v>9</v>
      </c>
      <c r="I428" s="47" t="str">
        <f>VLOOKUP(H428,'Source Codes'!$A$6:$B$89,2,FALSE)</f>
        <v>On Line Journal Entries</v>
      </c>
      <c r="J428" s="134">
        <v>-1386878.81</v>
      </c>
      <c r="K428" s="46">
        <v>44831.291666666664</v>
      </c>
      <c r="L428" s="48" t="s">
        <v>1140</v>
      </c>
      <c r="M428" s="49">
        <v>44832.16510416667</v>
      </c>
      <c r="N428" s="47" t="s">
        <v>430</v>
      </c>
      <c r="O428" s="47" t="s">
        <v>409</v>
      </c>
    </row>
    <row r="429" spans="1:15" ht="35.25" hidden="1" customHeight="1" outlineLevel="1">
      <c r="B429" s="38">
        <v>2023</v>
      </c>
      <c r="C429" s="38">
        <v>3</v>
      </c>
      <c r="D429" s="45" t="s">
        <v>5</v>
      </c>
      <c r="E429" s="45" t="s">
        <v>6</v>
      </c>
      <c r="F429" s="45" t="s">
        <v>1133</v>
      </c>
      <c r="G429" s="46">
        <v>44830.291666666664</v>
      </c>
      <c r="H429" s="45" t="s">
        <v>340</v>
      </c>
      <c r="I429" s="47" t="str">
        <f>VLOOKUP(H429,'Source Codes'!$A$6:$B$89,2,FALSE)</f>
        <v>Facilities Mngmnt Intfc Jrnls</v>
      </c>
      <c r="J429" s="134">
        <v>-1303592.3600000001</v>
      </c>
      <c r="K429" s="46">
        <v>44831.291666666664</v>
      </c>
      <c r="L429" s="48" t="s">
        <v>1138</v>
      </c>
      <c r="M429" s="49">
        <v>44831.761435185188</v>
      </c>
      <c r="N429" s="47" t="s">
        <v>407</v>
      </c>
      <c r="O429" s="47" t="s">
        <v>418</v>
      </c>
    </row>
    <row r="430" spans="1:15" ht="35.25" hidden="1" customHeight="1" outlineLevel="1">
      <c r="B430" s="38">
        <v>2023</v>
      </c>
      <c r="C430" s="38">
        <v>3</v>
      </c>
      <c r="D430" s="45" t="s">
        <v>5</v>
      </c>
      <c r="E430" s="45" t="s">
        <v>6</v>
      </c>
      <c r="F430" s="45" t="s">
        <v>1134</v>
      </c>
      <c r="G430" s="46">
        <v>44811.291666666664</v>
      </c>
      <c r="H430" s="45" t="s">
        <v>9</v>
      </c>
      <c r="I430" s="47" t="str">
        <f>VLOOKUP(H430,'Source Codes'!$A$6:$B$89,2,FALSE)</f>
        <v>On Line Journal Entries</v>
      </c>
      <c r="J430" s="134">
        <v>3046279</v>
      </c>
      <c r="K430" s="46">
        <v>44831.291666666664</v>
      </c>
      <c r="L430" s="48" t="s">
        <v>351</v>
      </c>
      <c r="M430" s="49">
        <v>44831.960555555554</v>
      </c>
      <c r="N430" s="47" t="s">
        <v>407</v>
      </c>
      <c r="O430" s="47" t="s">
        <v>415</v>
      </c>
    </row>
    <row r="431" spans="1:15" ht="35.25" hidden="1" customHeight="1" outlineLevel="1">
      <c r="B431" s="38">
        <v>2023</v>
      </c>
      <c r="C431" s="38">
        <v>3</v>
      </c>
      <c r="D431" s="45" t="s">
        <v>5</v>
      </c>
      <c r="E431" s="45" t="s">
        <v>6</v>
      </c>
      <c r="F431" s="45" t="s">
        <v>1135</v>
      </c>
      <c r="G431" s="46">
        <v>44812.291666666664</v>
      </c>
      <c r="H431" s="45" t="s">
        <v>9</v>
      </c>
      <c r="I431" s="47" t="str">
        <f>VLOOKUP(H431,'Source Codes'!$A$6:$B$89,2,FALSE)</f>
        <v>On Line Journal Entries</v>
      </c>
      <c r="J431" s="134">
        <v>5266388</v>
      </c>
      <c r="K431" s="46">
        <v>44831.291666666664</v>
      </c>
      <c r="L431" s="48" t="s">
        <v>1141</v>
      </c>
      <c r="M431" s="49">
        <v>44832.16510416667</v>
      </c>
      <c r="N431" s="47" t="s">
        <v>407</v>
      </c>
      <c r="O431" s="47" t="s">
        <v>420</v>
      </c>
    </row>
    <row r="432" spans="1:15" ht="12.75" customHeight="1" collapsed="1">
      <c r="I432" s="47"/>
      <c r="J432" s="133">
        <f>SUM(J424:J431)</f>
        <v>13701347.91</v>
      </c>
    </row>
    <row r="433" spans="1:15" ht="12.75" customHeight="1">
      <c r="I433" s="47"/>
    </row>
    <row r="434" spans="1:15" ht="12.75" customHeight="1">
      <c r="A434" s="55" t="s">
        <v>1143</v>
      </c>
      <c r="I434" s="47"/>
    </row>
    <row r="435" spans="1:15" ht="35.25" hidden="1" customHeight="1" outlineLevel="1">
      <c r="B435" s="38">
        <v>2023</v>
      </c>
      <c r="C435" s="38">
        <v>3</v>
      </c>
      <c r="D435" s="45" t="s">
        <v>5</v>
      </c>
      <c r="E435" s="45" t="s">
        <v>6</v>
      </c>
      <c r="F435" s="45" t="s">
        <v>1144</v>
      </c>
      <c r="G435" s="46">
        <v>44825.291666666664</v>
      </c>
      <c r="H435" s="45" t="s">
        <v>12</v>
      </c>
      <c r="I435" s="47" t="str">
        <f>VLOOKUP(H435,'Source Codes'!$A$6:$B$89,2,FALSE)</f>
        <v>AR Direct Cash Journal</v>
      </c>
      <c r="J435" s="134">
        <v>2670493.94</v>
      </c>
      <c r="K435" s="46">
        <v>44832.291666666664</v>
      </c>
      <c r="L435" s="48" t="s">
        <v>1147</v>
      </c>
      <c r="M435" s="49">
        <v>44833.044039351851</v>
      </c>
      <c r="N435" s="47" t="s">
        <v>407</v>
      </c>
      <c r="O435" s="47" t="s">
        <v>419</v>
      </c>
    </row>
    <row r="436" spans="1:15" ht="35.25" hidden="1" customHeight="1" outlineLevel="1">
      <c r="B436" s="38">
        <v>2023</v>
      </c>
      <c r="C436" s="38">
        <v>3</v>
      </c>
      <c r="D436" s="45" t="s">
        <v>5</v>
      </c>
      <c r="E436" s="45" t="s">
        <v>6</v>
      </c>
      <c r="F436" s="45" t="s">
        <v>1145</v>
      </c>
      <c r="G436" s="46">
        <v>44825.291666666664</v>
      </c>
      <c r="H436" s="45" t="s">
        <v>7</v>
      </c>
      <c r="I436" s="47" t="str">
        <f>VLOOKUP(H436,'Source Codes'!$A$6:$B$89,2,FALSE)</f>
        <v>HRMS Interface Journals</v>
      </c>
      <c r="J436" s="134">
        <v>-7442008.2199999997</v>
      </c>
      <c r="K436" s="46">
        <v>44832.291666666664</v>
      </c>
      <c r="L436" s="48" t="s">
        <v>356</v>
      </c>
      <c r="M436" s="49">
        <v>44832.629351851851</v>
      </c>
      <c r="N436" s="47" t="s">
        <v>438</v>
      </c>
      <c r="O436" s="47" t="s">
        <v>439</v>
      </c>
    </row>
    <row r="437" spans="1:15" ht="35.25" hidden="1" customHeight="1" outlineLevel="1">
      <c r="B437" s="38">
        <v>2023</v>
      </c>
      <c r="C437" s="38">
        <v>3</v>
      </c>
      <c r="D437" s="45" t="s">
        <v>5</v>
      </c>
      <c r="E437" s="45" t="s">
        <v>6</v>
      </c>
      <c r="F437" s="45" t="s">
        <v>1146</v>
      </c>
      <c r="G437" s="46">
        <v>44825.291666666664</v>
      </c>
      <c r="H437" s="45" t="s">
        <v>7</v>
      </c>
      <c r="I437" s="47" t="str">
        <f>VLOOKUP(H437,'Source Codes'!$A$6:$B$89,2,FALSE)</f>
        <v>HRMS Interface Journals</v>
      </c>
      <c r="J437" s="134">
        <v>-1878801.63</v>
      </c>
      <c r="K437" s="46">
        <v>44832.291666666664</v>
      </c>
      <c r="L437" s="48" t="s">
        <v>357</v>
      </c>
      <c r="M437" s="49">
        <v>44832.656319444446</v>
      </c>
      <c r="N437" s="47" t="s">
        <v>438</v>
      </c>
      <c r="O437" s="47" t="s">
        <v>439</v>
      </c>
    </row>
    <row r="438" spans="1:15" ht="12.75" customHeight="1" collapsed="1">
      <c r="I438" s="47"/>
      <c r="J438" s="133">
        <f>SUM(J435:J437)</f>
        <v>-6650315.9099999992</v>
      </c>
    </row>
    <row r="439" spans="1:15" ht="12.75" customHeight="1">
      <c r="I439" s="47"/>
    </row>
    <row r="440" spans="1:15" ht="12.75" customHeight="1">
      <c r="A440" s="55" t="s">
        <v>1148</v>
      </c>
      <c r="I440" s="47"/>
    </row>
    <row r="441" spans="1:15" ht="51" hidden="1" customHeight="1" outlineLevel="1">
      <c r="B441" s="38">
        <v>2023</v>
      </c>
      <c r="C441" s="38">
        <v>3</v>
      </c>
      <c r="D441" s="45" t="s">
        <v>5</v>
      </c>
      <c r="E441" s="45" t="s">
        <v>6</v>
      </c>
      <c r="F441" s="45" t="s">
        <v>1149</v>
      </c>
      <c r="G441" s="46">
        <v>44833.291666666664</v>
      </c>
      <c r="H441" s="45" t="s">
        <v>14</v>
      </c>
      <c r="I441" s="47" t="str">
        <f>VLOOKUP(H441,'Source Codes'!$A$6:$B$89,2,FALSE)</f>
        <v>AP Warrant Issuance</v>
      </c>
      <c r="J441" s="134">
        <v>-6519156.9800000004</v>
      </c>
      <c r="K441" s="46">
        <v>44833.291666666664</v>
      </c>
      <c r="L441" s="48" t="s">
        <v>1153</v>
      </c>
      <c r="M441" s="49">
        <v>44834.0862037037</v>
      </c>
      <c r="N441" s="47" t="s">
        <v>412</v>
      </c>
      <c r="O441" s="47" t="s">
        <v>409</v>
      </c>
    </row>
    <row r="442" spans="1:15" ht="66" hidden="1" customHeight="1" outlineLevel="1">
      <c r="B442" s="38">
        <v>2023</v>
      </c>
      <c r="C442" s="38">
        <v>3</v>
      </c>
      <c r="D442" s="45" t="s">
        <v>5</v>
      </c>
      <c r="E442" s="45" t="s">
        <v>6</v>
      </c>
      <c r="F442" s="45" t="s">
        <v>1150</v>
      </c>
      <c r="G442" s="46">
        <v>44832.291666666664</v>
      </c>
      <c r="H442" s="45" t="s">
        <v>12</v>
      </c>
      <c r="I442" s="47" t="str">
        <f>VLOOKUP(H442,'Source Codes'!$A$6:$B$89,2,FALSE)</f>
        <v>AR Direct Cash Journal</v>
      </c>
      <c r="J442" s="134">
        <v>3994418.77</v>
      </c>
      <c r="K442" s="46">
        <v>44833.291666666664</v>
      </c>
      <c r="L442" s="48" t="s">
        <v>1154</v>
      </c>
      <c r="M442" s="49">
        <v>44834.049641203703</v>
      </c>
      <c r="N442" s="47" t="s">
        <v>407</v>
      </c>
      <c r="O442" s="47" t="s">
        <v>421</v>
      </c>
    </row>
    <row r="443" spans="1:15" ht="35.25" hidden="1" customHeight="1" outlineLevel="1">
      <c r="B443" s="38">
        <v>2023</v>
      </c>
      <c r="C443" s="38">
        <v>3</v>
      </c>
      <c r="D443" s="45" t="s">
        <v>5</v>
      </c>
      <c r="E443" s="45" t="s">
        <v>6</v>
      </c>
      <c r="F443" s="45" t="s">
        <v>1151</v>
      </c>
      <c r="G443" s="46">
        <v>44825.291666666664</v>
      </c>
      <c r="H443" s="45" t="s">
        <v>7</v>
      </c>
      <c r="I443" s="47" t="str">
        <f>VLOOKUP(H443,'Source Codes'!$A$6:$B$89,2,FALSE)</f>
        <v>HRMS Interface Journals</v>
      </c>
      <c r="J443" s="134">
        <v>-56937826.659999996</v>
      </c>
      <c r="K443" s="46">
        <v>44833.291666666664</v>
      </c>
      <c r="L443" s="48" t="s">
        <v>355</v>
      </c>
      <c r="M443" s="49">
        <v>44833.619664351849</v>
      </c>
      <c r="N443" s="47" t="s">
        <v>438</v>
      </c>
      <c r="O443" s="47" t="s">
        <v>439</v>
      </c>
    </row>
    <row r="444" spans="1:15" ht="35.25" hidden="1" customHeight="1" outlineLevel="1">
      <c r="B444" s="38">
        <v>2023</v>
      </c>
      <c r="C444" s="38">
        <v>3</v>
      </c>
      <c r="D444" s="45" t="s">
        <v>5</v>
      </c>
      <c r="E444" s="45" t="s">
        <v>6</v>
      </c>
      <c r="F444" s="45" t="s">
        <v>1152</v>
      </c>
      <c r="G444" s="46">
        <v>44824.291666666664</v>
      </c>
      <c r="H444" s="45" t="s">
        <v>9</v>
      </c>
      <c r="I444" s="47" t="str">
        <f>VLOOKUP(H444,'Source Codes'!$A$6:$B$89,2,FALSE)</f>
        <v>On Line Journal Entries</v>
      </c>
      <c r="J444" s="134">
        <v>1669124</v>
      </c>
      <c r="K444" s="46">
        <v>44833.291666666664</v>
      </c>
      <c r="L444" s="48" t="s">
        <v>1155</v>
      </c>
      <c r="M444" s="49">
        <v>44834.164652777778</v>
      </c>
      <c r="N444" s="47" t="s">
        <v>412</v>
      </c>
      <c r="O444" s="47" t="s">
        <v>448</v>
      </c>
    </row>
    <row r="445" spans="1:15" ht="12.75" customHeight="1" collapsed="1">
      <c r="I445" s="47"/>
      <c r="J445" s="133">
        <f>SUM(J441:J444)</f>
        <v>-57793440.869999997</v>
      </c>
    </row>
    <row r="446" spans="1:15" ht="12.75" customHeight="1">
      <c r="I446" s="47"/>
    </row>
    <row r="447" spans="1:15" ht="12.75" customHeight="1">
      <c r="A447" s="55" t="s">
        <v>1156</v>
      </c>
      <c r="I447" s="47"/>
    </row>
    <row r="448" spans="1:15" ht="39" hidden="1" customHeight="1" outlineLevel="1">
      <c r="B448" s="38">
        <v>2023</v>
      </c>
      <c r="C448" s="38">
        <v>3</v>
      </c>
      <c r="D448" s="45" t="s">
        <v>5</v>
      </c>
      <c r="E448" s="45" t="s">
        <v>6</v>
      </c>
      <c r="F448" s="45" t="s">
        <v>1157</v>
      </c>
      <c r="G448" s="46">
        <v>44827.291666666664</v>
      </c>
      <c r="H448" s="45" t="s">
        <v>12</v>
      </c>
      <c r="I448" s="47" t="str">
        <f>VLOOKUP(H448,'Source Codes'!$A$6:$B$89,2,FALSE)</f>
        <v>AR Direct Cash Journal</v>
      </c>
      <c r="J448" s="134">
        <v>2913192.56</v>
      </c>
      <c r="K448" s="46">
        <v>44834.291666666664</v>
      </c>
      <c r="L448" s="48" t="s">
        <v>1162</v>
      </c>
      <c r="M448" s="49">
        <v>44835.044803240744</v>
      </c>
      <c r="N448" s="47" t="s">
        <v>407</v>
      </c>
      <c r="O448" s="47" t="s">
        <v>421</v>
      </c>
    </row>
    <row r="449" spans="1:15" ht="48.75" hidden="1" customHeight="1" outlineLevel="1">
      <c r="B449" s="38">
        <v>2023</v>
      </c>
      <c r="C449" s="38">
        <v>3</v>
      </c>
      <c r="D449" s="45" t="s">
        <v>5</v>
      </c>
      <c r="E449" s="45" t="s">
        <v>6</v>
      </c>
      <c r="F449" s="45" t="s">
        <v>1158</v>
      </c>
      <c r="G449" s="46">
        <v>44816.291666666664</v>
      </c>
      <c r="H449" s="45" t="s">
        <v>12</v>
      </c>
      <c r="I449" s="47" t="str">
        <f>VLOOKUP(H449,'Source Codes'!$A$6:$B$89,2,FALSE)</f>
        <v>AR Direct Cash Journal</v>
      </c>
      <c r="J449" s="134">
        <v>2062588.02</v>
      </c>
      <c r="K449" s="46">
        <v>44834.291666666664</v>
      </c>
      <c r="L449" s="48" t="s">
        <v>1084</v>
      </c>
      <c r="M449" s="49">
        <v>44835.044803240744</v>
      </c>
      <c r="N449" s="47" t="s">
        <v>430</v>
      </c>
      <c r="O449" s="47" t="s">
        <v>419</v>
      </c>
    </row>
    <row r="450" spans="1:15" ht="35.25" hidden="1" customHeight="1" outlineLevel="1">
      <c r="B450" s="38">
        <v>2023</v>
      </c>
      <c r="C450" s="38">
        <v>3</v>
      </c>
      <c r="D450" s="45" t="s">
        <v>5</v>
      </c>
      <c r="E450" s="45" t="s">
        <v>6</v>
      </c>
      <c r="F450" s="45" t="s">
        <v>1159</v>
      </c>
      <c r="G450" s="46">
        <v>44834.291666666664</v>
      </c>
      <c r="H450" s="45" t="s">
        <v>12</v>
      </c>
      <c r="I450" s="47" t="str">
        <f>VLOOKUP(H450,'Source Codes'!$A$6:$B$89,2,FALSE)</f>
        <v>AR Direct Cash Journal</v>
      </c>
      <c r="J450" s="134">
        <v>2023549.28</v>
      </c>
      <c r="K450" s="46">
        <v>44834.291666666664</v>
      </c>
      <c r="L450" s="48" t="s">
        <v>440</v>
      </c>
      <c r="M450" s="49">
        <v>44835.044803240744</v>
      </c>
      <c r="N450" s="47" t="s">
        <v>407</v>
      </c>
      <c r="O450" s="47" t="s">
        <v>408</v>
      </c>
    </row>
    <row r="451" spans="1:15" ht="57.75" hidden="1" customHeight="1" outlineLevel="1">
      <c r="B451" s="38">
        <v>2023</v>
      </c>
      <c r="C451" s="38">
        <v>3</v>
      </c>
      <c r="D451" s="45" t="s">
        <v>5</v>
      </c>
      <c r="E451" s="45" t="s">
        <v>6</v>
      </c>
      <c r="F451" s="45" t="s">
        <v>1160</v>
      </c>
      <c r="G451" s="46">
        <v>44831.291666666664</v>
      </c>
      <c r="H451" s="45" t="s">
        <v>9</v>
      </c>
      <c r="I451" s="47" t="str">
        <f>VLOOKUP(H451,'Source Codes'!$A$6:$B$89,2,FALSE)</f>
        <v>On Line Journal Entries</v>
      </c>
      <c r="J451" s="134">
        <v>-8596222.3300000001</v>
      </c>
      <c r="K451" s="46">
        <v>44834.291666666664</v>
      </c>
      <c r="L451" s="48" t="s">
        <v>1163</v>
      </c>
      <c r="M451" s="49">
        <v>44835.164652777778</v>
      </c>
      <c r="N451" s="47" t="s">
        <v>430</v>
      </c>
      <c r="O451" s="47" t="s">
        <v>409</v>
      </c>
    </row>
    <row r="452" spans="1:15" ht="55.5" hidden="1" customHeight="1" outlineLevel="1">
      <c r="B452" s="38">
        <v>2023</v>
      </c>
      <c r="C452" s="38">
        <v>3</v>
      </c>
      <c r="D452" s="45" t="s">
        <v>5</v>
      </c>
      <c r="E452" s="45" t="s">
        <v>6</v>
      </c>
      <c r="F452" s="45" t="s">
        <v>1161</v>
      </c>
      <c r="G452" s="46">
        <v>44811.291666666664</v>
      </c>
      <c r="H452" s="45" t="s">
        <v>9</v>
      </c>
      <c r="I452" s="47" t="str">
        <f>VLOOKUP(H452,'Source Codes'!$A$6:$B$89,2,FALSE)</f>
        <v>On Line Journal Entries</v>
      </c>
      <c r="J452" s="134">
        <v>8331778</v>
      </c>
      <c r="K452" s="46">
        <v>44834.291666666664</v>
      </c>
      <c r="L452" s="48" t="s">
        <v>1164</v>
      </c>
      <c r="M452" s="49">
        <v>44835.164652777778</v>
      </c>
      <c r="N452" s="47" t="s">
        <v>407</v>
      </c>
      <c r="O452" s="47" t="s">
        <v>419</v>
      </c>
    </row>
    <row r="453" spans="1:15" ht="12.75" customHeight="1" collapsed="1">
      <c r="I453" s="47"/>
      <c r="J453" s="133">
        <f>SUM(J448:J452)</f>
        <v>6734885.5300000003</v>
      </c>
    </row>
    <row r="454" spans="1:15" ht="12.75" customHeight="1">
      <c r="I454" s="47"/>
    </row>
    <row r="455" spans="1:15" ht="12.75" customHeight="1">
      <c r="A455" s="55" t="s">
        <v>1165</v>
      </c>
      <c r="I455" s="47"/>
    </row>
    <row r="456" spans="1:15" ht="35.25" hidden="1" customHeight="1" outlineLevel="1">
      <c r="B456" s="38">
        <v>2023</v>
      </c>
      <c r="C456" s="38">
        <v>3</v>
      </c>
      <c r="D456" s="45" t="s">
        <v>5</v>
      </c>
      <c r="E456" s="45" t="s">
        <v>6</v>
      </c>
      <c r="F456" s="45" t="s">
        <v>1166</v>
      </c>
      <c r="G456" s="46">
        <v>44834.291666666664</v>
      </c>
      <c r="H456" s="45" t="s">
        <v>12</v>
      </c>
      <c r="I456" s="47" t="str">
        <f>VLOOKUP(H456,'Source Codes'!$A$6:$B$89,2,FALSE)</f>
        <v>AR Direct Cash Journal</v>
      </c>
      <c r="J456" s="134">
        <v>5950034.0199999996</v>
      </c>
      <c r="K456" s="46">
        <v>44837.291666666664</v>
      </c>
      <c r="L456" s="48" t="s">
        <v>1171</v>
      </c>
      <c r="M456" s="49">
        <v>44838.044108796297</v>
      </c>
      <c r="N456" s="47" t="s">
        <v>412</v>
      </c>
      <c r="O456" s="47" t="s">
        <v>413</v>
      </c>
    </row>
    <row r="457" spans="1:15" ht="35.25" hidden="1" customHeight="1" outlineLevel="1">
      <c r="B457" s="38">
        <v>2023</v>
      </c>
      <c r="C457" s="38">
        <v>3</v>
      </c>
      <c r="D457" s="45" t="s">
        <v>5</v>
      </c>
      <c r="E457" s="45" t="s">
        <v>6</v>
      </c>
      <c r="F457" s="45" t="s">
        <v>1167</v>
      </c>
      <c r="G457" s="46">
        <v>44825.291666666664</v>
      </c>
      <c r="H457" s="45" t="s">
        <v>12</v>
      </c>
      <c r="I457" s="47" t="str">
        <f>VLOOKUP(H457,'Source Codes'!$A$6:$B$89,2,FALSE)</f>
        <v>AR Direct Cash Journal</v>
      </c>
      <c r="J457" s="134">
        <v>3681763.19</v>
      </c>
      <c r="K457" s="46">
        <v>44837.291666666664</v>
      </c>
      <c r="L457" s="48" t="s">
        <v>1084</v>
      </c>
      <c r="M457" s="49">
        <v>44838.044108796297</v>
      </c>
      <c r="N457" s="47" t="s">
        <v>430</v>
      </c>
      <c r="O457" s="47" t="s">
        <v>419</v>
      </c>
    </row>
    <row r="458" spans="1:15" ht="35.25" hidden="1" customHeight="1" outlineLevel="1">
      <c r="B458" s="38">
        <v>2023</v>
      </c>
      <c r="C458" s="38">
        <v>3</v>
      </c>
      <c r="D458" s="45" t="s">
        <v>5</v>
      </c>
      <c r="E458" s="45" t="s">
        <v>6</v>
      </c>
      <c r="F458" s="45" t="s">
        <v>1168</v>
      </c>
      <c r="G458" s="46">
        <v>44832.291666666664</v>
      </c>
      <c r="H458" s="45" t="s">
        <v>12</v>
      </c>
      <c r="I458" s="47" t="str">
        <f>VLOOKUP(H458,'Source Codes'!$A$6:$B$89,2,FALSE)</f>
        <v>AR Direct Cash Journal</v>
      </c>
      <c r="J458" s="134">
        <v>8692553.4299999997</v>
      </c>
      <c r="K458" s="46">
        <v>44837.291666666664</v>
      </c>
      <c r="L458" s="48" t="s">
        <v>1084</v>
      </c>
      <c r="M458" s="49">
        <v>44838.044108796297</v>
      </c>
      <c r="N458" s="47" t="s">
        <v>430</v>
      </c>
      <c r="O458" s="47" t="s">
        <v>419</v>
      </c>
    </row>
    <row r="459" spans="1:15" ht="35.25" hidden="1" customHeight="1" outlineLevel="1">
      <c r="B459" s="38">
        <v>2023</v>
      </c>
      <c r="C459" s="38">
        <v>4</v>
      </c>
      <c r="D459" s="45" t="s">
        <v>5</v>
      </c>
      <c r="E459" s="45" t="s">
        <v>6</v>
      </c>
      <c r="F459" s="45" t="s">
        <v>1169</v>
      </c>
      <c r="G459" s="46">
        <v>44835.291666666664</v>
      </c>
      <c r="H459" s="45" t="s">
        <v>13</v>
      </c>
      <c r="I459" s="47" t="str">
        <f>VLOOKUP(H459,'Source Codes'!$A$6:$B$89,2,FALSE)</f>
        <v>C-IV Voucher/Payments/EBT</v>
      </c>
      <c r="J459" s="134">
        <v>-10125315.550000001</v>
      </c>
      <c r="K459" s="46">
        <v>44837.291666666664</v>
      </c>
      <c r="L459" s="48" t="s">
        <v>1170</v>
      </c>
      <c r="M459" s="49">
        <v>44837.78597222222</v>
      </c>
      <c r="N459" s="47" t="s">
        <v>407</v>
      </c>
      <c r="O459" s="47" t="s">
        <v>415</v>
      </c>
    </row>
    <row r="460" spans="1:15" ht="12.75" customHeight="1" collapsed="1">
      <c r="I460" s="47"/>
      <c r="J460" s="133">
        <f>SUM(J456:J459)</f>
        <v>8199035.0899999999</v>
      </c>
    </row>
    <row r="461" spans="1:15" ht="12.75" customHeight="1">
      <c r="I461" s="47"/>
    </row>
    <row r="462" spans="1:15" ht="12.75" customHeight="1">
      <c r="A462" s="55" t="s">
        <v>1172</v>
      </c>
      <c r="I462" s="47"/>
    </row>
    <row r="463" spans="1:15" ht="53.25" hidden="1" customHeight="1" outlineLevel="1">
      <c r="B463" s="38">
        <v>2023</v>
      </c>
      <c r="C463" s="38">
        <v>4</v>
      </c>
      <c r="D463" s="45" t="s">
        <v>5</v>
      </c>
      <c r="E463" s="45" t="s">
        <v>6</v>
      </c>
      <c r="F463" s="45" t="s">
        <v>1173</v>
      </c>
      <c r="G463" s="46">
        <v>44840.291666666664</v>
      </c>
      <c r="H463" s="45" t="s">
        <v>14</v>
      </c>
      <c r="I463" s="47" t="str">
        <f>VLOOKUP(H463,'Source Codes'!$A$6:$B$89,2,FALSE)</f>
        <v>AP Warrant Issuance</v>
      </c>
      <c r="J463" s="134">
        <v>-3022849.28</v>
      </c>
      <c r="K463" s="46">
        <v>44838.291666666664</v>
      </c>
      <c r="L463" s="48" t="s">
        <v>1177</v>
      </c>
      <c r="M463" s="49">
        <v>44839.087199074071</v>
      </c>
      <c r="N463" s="47" t="s">
        <v>407</v>
      </c>
      <c r="O463" s="47" t="s">
        <v>415</v>
      </c>
    </row>
    <row r="464" spans="1:15" ht="35.25" hidden="1" customHeight="1" outlineLevel="1">
      <c r="B464" s="38">
        <v>2023</v>
      </c>
      <c r="C464" s="38">
        <v>3</v>
      </c>
      <c r="D464" s="45" t="s">
        <v>5</v>
      </c>
      <c r="E464" s="45" t="s">
        <v>6</v>
      </c>
      <c r="F464" s="45" t="s">
        <v>1174</v>
      </c>
      <c r="G464" s="46">
        <v>44832.291666666664</v>
      </c>
      <c r="H464" s="45" t="s">
        <v>9</v>
      </c>
      <c r="I464" s="47" t="str">
        <f>VLOOKUP(H464,'Source Codes'!$A$6:$B$89,2,FALSE)</f>
        <v>On Line Journal Entries</v>
      </c>
      <c r="J464" s="134">
        <v>1188616</v>
      </c>
      <c r="K464" s="46">
        <v>44838.291666666664</v>
      </c>
      <c r="L464" s="48" t="s">
        <v>1179</v>
      </c>
      <c r="M464" s="49">
        <v>44838.893680555557</v>
      </c>
      <c r="N464" s="47" t="s">
        <v>1178</v>
      </c>
      <c r="O464" s="47" t="s">
        <v>418</v>
      </c>
    </row>
    <row r="465" spans="1:15" ht="35.25" hidden="1" customHeight="1" outlineLevel="1">
      <c r="B465" s="38">
        <v>2023</v>
      </c>
      <c r="C465" s="38">
        <v>3</v>
      </c>
      <c r="D465" s="45" t="s">
        <v>5</v>
      </c>
      <c r="E465" s="45" t="s">
        <v>6</v>
      </c>
      <c r="F465" s="45" t="s">
        <v>1175</v>
      </c>
      <c r="G465" s="46">
        <v>44805.291666666664</v>
      </c>
      <c r="H465" s="45" t="s">
        <v>9</v>
      </c>
      <c r="I465" s="47" t="str">
        <f>VLOOKUP(H465,'Source Codes'!$A$6:$B$89,2,FALSE)</f>
        <v>On Line Journal Entries</v>
      </c>
      <c r="J465" s="134">
        <v>8467671.0500000007</v>
      </c>
      <c r="K465" s="46">
        <v>44838.291666666664</v>
      </c>
      <c r="L465" s="48" t="s">
        <v>797</v>
      </c>
      <c r="M465" s="49">
        <v>44838.701585648145</v>
      </c>
      <c r="N465" s="47" t="s">
        <v>410</v>
      </c>
      <c r="O465" s="47" t="s">
        <v>415</v>
      </c>
    </row>
    <row r="466" spans="1:15" ht="35.25" hidden="1" customHeight="1" outlineLevel="1">
      <c r="B466" s="38">
        <v>2023</v>
      </c>
      <c r="C466" s="38">
        <v>3</v>
      </c>
      <c r="D466" s="45" t="s">
        <v>5</v>
      </c>
      <c r="E466" s="45" t="s">
        <v>6</v>
      </c>
      <c r="F466" s="45" t="s">
        <v>1176</v>
      </c>
      <c r="G466" s="46">
        <v>44831.291666666664</v>
      </c>
      <c r="H466" s="45" t="s">
        <v>9</v>
      </c>
      <c r="I466" s="47" t="str">
        <f>VLOOKUP(H466,'Source Codes'!$A$6:$B$89,2,FALSE)</f>
        <v>On Line Journal Entries</v>
      </c>
      <c r="J466" s="132">
        <v>22643162.93</v>
      </c>
      <c r="K466" s="46">
        <v>44838.291666666664</v>
      </c>
      <c r="L466" s="48" t="s">
        <v>1180</v>
      </c>
      <c r="M466" s="49">
        <v>44839.165879629632</v>
      </c>
      <c r="N466" s="47" t="s">
        <v>407</v>
      </c>
      <c r="O466" s="47" t="s">
        <v>422</v>
      </c>
    </row>
    <row r="467" spans="1:15" ht="12.75" customHeight="1" collapsed="1">
      <c r="I467" s="47"/>
      <c r="J467" s="133">
        <f>SUM(J463:J466)</f>
        <v>29276600.700000003</v>
      </c>
    </row>
    <row r="468" spans="1:15" ht="12.75" customHeight="1">
      <c r="I468" s="47"/>
    </row>
    <row r="469" spans="1:15" ht="12.75" customHeight="1">
      <c r="A469" s="55" t="s">
        <v>1181</v>
      </c>
      <c r="I469" s="47"/>
    </row>
    <row r="470" spans="1:15" ht="51" hidden="1" outlineLevel="1">
      <c r="B470" s="38">
        <v>2023</v>
      </c>
      <c r="C470" s="38">
        <v>3</v>
      </c>
      <c r="D470" s="45" t="s">
        <v>5</v>
      </c>
      <c r="E470" s="45" t="s">
        <v>6</v>
      </c>
      <c r="F470" s="45" t="s">
        <v>1182</v>
      </c>
      <c r="G470" s="46">
        <v>44834.291666666664</v>
      </c>
      <c r="H470" s="45" t="s">
        <v>9</v>
      </c>
      <c r="I470" s="47" t="str">
        <f>VLOOKUP(H470,'Source Codes'!$A$6:$B$89,2,FALSE)</f>
        <v>On Line Journal Entries</v>
      </c>
      <c r="J470" s="134">
        <v>-20599621</v>
      </c>
      <c r="K470" s="46">
        <v>44839.291666666664</v>
      </c>
      <c r="L470" s="48" t="s">
        <v>1185</v>
      </c>
      <c r="M470" s="49">
        <v>44839.968564814815</v>
      </c>
      <c r="N470" s="47" t="s">
        <v>411</v>
      </c>
      <c r="O470" s="47" t="s">
        <v>422</v>
      </c>
    </row>
    <row r="471" spans="1:15" ht="35.25" hidden="1" customHeight="1" outlineLevel="1">
      <c r="B471" s="38">
        <v>2023</v>
      </c>
      <c r="C471" s="38">
        <v>4</v>
      </c>
      <c r="D471" s="45" t="s">
        <v>5</v>
      </c>
      <c r="E471" s="45" t="s">
        <v>6</v>
      </c>
      <c r="F471" s="45" t="s">
        <v>1183</v>
      </c>
      <c r="G471" s="46">
        <v>44835.291666666664</v>
      </c>
      <c r="H471" s="45" t="s">
        <v>13</v>
      </c>
      <c r="I471" s="47" t="str">
        <f>VLOOKUP(H471,'Source Codes'!$A$6:$B$89,2,FALSE)</f>
        <v>C-IV Voucher/Payments/EBT</v>
      </c>
      <c r="J471" s="134">
        <v>-14496589.369999999</v>
      </c>
      <c r="K471" s="46">
        <v>44839.291666666664</v>
      </c>
      <c r="L471" s="48" t="s">
        <v>1186</v>
      </c>
      <c r="M471" s="49">
        <v>44839.655115740738</v>
      </c>
      <c r="N471" s="47" t="s">
        <v>407</v>
      </c>
      <c r="O471" s="47" t="s">
        <v>415</v>
      </c>
    </row>
    <row r="472" spans="1:15" ht="42.75" hidden="1" customHeight="1" outlineLevel="1">
      <c r="B472" s="38">
        <v>2023</v>
      </c>
      <c r="C472" s="38">
        <v>4</v>
      </c>
      <c r="D472" s="45" t="s">
        <v>5</v>
      </c>
      <c r="E472" s="45" t="s">
        <v>6</v>
      </c>
      <c r="F472" s="45" t="s">
        <v>1184</v>
      </c>
      <c r="G472" s="46">
        <v>44839.291666666664</v>
      </c>
      <c r="H472" s="45" t="s">
        <v>110</v>
      </c>
      <c r="I472" s="47" t="str">
        <f>VLOOKUP(H472,'Source Codes'!$A$6:$B$89,2,FALSE)</f>
        <v>Treasurers Interest Apportion</v>
      </c>
      <c r="J472" s="134">
        <v>4102633.71</v>
      </c>
      <c r="K472" s="46">
        <v>44839.291666666664</v>
      </c>
      <c r="L472" s="48" t="s">
        <v>1187</v>
      </c>
      <c r="M472" s="49">
        <v>44839.775497685187</v>
      </c>
      <c r="N472" s="47" t="s">
        <v>412</v>
      </c>
      <c r="O472" s="47" t="s">
        <v>422</v>
      </c>
    </row>
    <row r="473" spans="1:15" ht="12.75" customHeight="1" collapsed="1">
      <c r="I473" s="47"/>
      <c r="J473" s="133">
        <f>SUM(J470:J472)</f>
        <v>-30993576.659999996</v>
      </c>
    </row>
    <row r="474" spans="1:15" ht="12.75" customHeight="1">
      <c r="I474" s="47"/>
    </row>
    <row r="475" spans="1:15" ht="12.75" customHeight="1">
      <c r="A475" s="55" t="s">
        <v>1188</v>
      </c>
      <c r="I475" s="47"/>
    </row>
    <row r="476" spans="1:15" ht="42.75" hidden="1" customHeight="1" outlineLevel="1">
      <c r="B476" s="38">
        <v>2023</v>
      </c>
      <c r="C476" s="38">
        <v>4</v>
      </c>
      <c r="D476" s="45" t="s">
        <v>5</v>
      </c>
      <c r="E476" s="45" t="s">
        <v>6</v>
      </c>
      <c r="F476" s="45" t="s">
        <v>1189</v>
      </c>
      <c r="G476" s="46">
        <v>44839.291666666664</v>
      </c>
      <c r="H476" s="45" t="s">
        <v>12</v>
      </c>
      <c r="I476" s="47" t="str">
        <f>VLOOKUP(H476,'Source Codes'!$A$6:$B$89,2,FALSE)</f>
        <v>AR Direct Cash Journal</v>
      </c>
      <c r="J476" s="134">
        <v>3808592.68</v>
      </c>
      <c r="K476" s="46">
        <v>44840.291666666664</v>
      </c>
      <c r="L476" s="48" t="s">
        <v>1191</v>
      </c>
      <c r="M476" s="49">
        <v>44841.044270833336</v>
      </c>
      <c r="N476" s="47" t="s">
        <v>407</v>
      </c>
      <c r="O476" s="47" t="s">
        <v>421</v>
      </c>
    </row>
    <row r="477" spans="1:15" ht="42.75" hidden="1" customHeight="1" outlineLevel="1">
      <c r="B477" s="38">
        <v>2023</v>
      </c>
      <c r="C477" s="38">
        <v>4</v>
      </c>
      <c r="D477" s="45" t="s">
        <v>5</v>
      </c>
      <c r="E477" s="45" t="s">
        <v>6</v>
      </c>
      <c r="F477" s="45" t="s">
        <v>1190</v>
      </c>
      <c r="G477" s="46">
        <v>44837.291666666664</v>
      </c>
      <c r="H477" s="45" t="s">
        <v>13</v>
      </c>
      <c r="I477" s="47" t="str">
        <f>VLOOKUP(H477,'Source Codes'!$A$6:$B$89,2,FALSE)</f>
        <v>C-IV Voucher/Payments/EBT</v>
      </c>
      <c r="J477" s="134">
        <v>-8428462.3900000006</v>
      </c>
      <c r="K477" s="46">
        <v>44840.291666666664</v>
      </c>
      <c r="L477" s="48" t="s">
        <v>1192</v>
      </c>
      <c r="M477" s="49">
        <v>44841.164907407408</v>
      </c>
      <c r="N477" s="47" t="s">
        <v>407</v>
      </c>
      <c r="O477" s="47" t="s">
        <v>415</v>
      </c>
    </row>
    <row r="478" spans="1:15" ht="12.75" customHeight="1" collapsed="1">
      <c r="I478" s="47"/>
      <c r="J478" s="133">
        <f>SUM(J476:J477)</f>
        <v>-4619869.7100000009</v>
      </c>
    </row>
    <row r="479" spans="1:15" ht="12.75" customHeight="1">
      <c r="I479" s="47"/>
    </row>
    <row r="480" spans="1:15" ht="12.75" customHeight="1">
      <c r="A480" s="55" t="s">
        <v>1193</v>
      </c>
      <c r="I480" s="47"/>
    </row>
    <row r="481" spans="1:15" ht="60.75" hidden="1" customHeight="1" outlineLevel="1">
      <c r="B481" s="38">
        <v>2023</v>
      </c>
      <c r="C481" s="38">
        <v>4</v>
      </c>
      <c r="D481" s="45" t="s">
        <v>5</v>
      </c>
      <c r="E481" s="45" t="s">
        <v>6</v>
      </c>
      <c r="F481" s="45" t="s">
        <v>1194</v>
      </c>
      <c r="G481" s="46">
        <v>44841.291666666664</v>
      </c>
      <c r="H481" s="45" t="s">
        <v>14</v>
      </c>
      <c r="I481" s="47" t="str">
        <f>VLOOKUP(H481,'Source Codes'!$A$6:$B$89,2,FALSE)</f>
        <v>AP Warrant Issuance</v>
      </c>
      <c r="J481" s="134">
        <v>-5007925.7300000004</v>
      </c>
      <c r="K481" s="46">
        <v>44841.291666666664</v>
      </c>
      <c r="L481" s="48" t="s">
        <v>1204</v>
      </c>
      <c r="M481" s="49">
        <v>44842.087418981479</v>
      </c>
      <c r="N481" s="47" t="s">
        <v>412</v>
      </c>
      <c r="O481" s="47" t="s">
        <v>414</v>
      </c>
    </row>
    <row r="482" spans="1:15" ht="70.5" hidden="1" customHeight="1" outlineLevel="1">
      <c r="B482" s="38">
        <v>2023</v>
      </c>
      <c r="C482" s="38">
        <v>4</v>
      </c>
      <c r="D482" s="45" t="s">
        <v>5</v>
      </c>
      <c r="E482" s="45" t="s">
        <v>6</v>
      </c>
      <c r="F482" s="45" t="s">
        <v>1195</v>
      </c>
      <c r="G482" s="46">
        <v>44846.291666666664</v>
      </c>
      <c r="H482" s="45" t="s">
        <v>14</v>
      </c>
      <c r="I482" s="47" t="str">
        <f>VLOOKUP(H482,'Source Codes'!$A$6:$B$89,2,FALSE)</f>
        <v>AP Warrant Issuance</v>
      </c>
      <c r="J482" s="134">
        <v>-3014553.18</v>
      </c>
      <c r="K482" s="46">
        <v>44841.291666666664</v>
      </c>
      <c r="L482" s="48" t="s">
        <v>1205</v>
      </c>
      <c r="M482" s="49">
        <v>44842.087418981479</v>
      </c>
      <c r="N482" s="47" t="s">
        <v>407</v>
      </c>
      <c r="O482" s="47" t="s">
        <v>415</v>
      </c>
    </row>
    <row r="483" spans="1:15" ht="52.5" hidden="1" customHeight="1" outlineLevel="1">
      <c r="B483" s="38">
        <v>2023</v>
      </c>
      <c r="C483" s="38">
        <v>4</v>
      </c>
      <c r="D483" s="45" t="s">
        <v>5</v>
      </c>
      <c r="E483" s="45" t="s">
        <v>6</v>
      </c>
      <c r="F483" s="45" t="s">
        <v>1196</v>
      </c>
      <c r="G483" s="46">
        <v>44846.291666666664</v>
      </c>
      <c r="H483" s="45" t="s">
        <v>14</v>
      </c>
      <c r="I483" s="47" t="str">
        <f>VLOOKUP(H483,'Source Codes'!$A$6:$B$89,2,FALSE)</f>
        <v>AP Warrant Issuance</v>
      </c>
      <c r="J483" s="134">
        <v>-1308307.3799999999</v>
      </c>
      <c r="K483" s="46">
        <v>44841.291666666664</v>
      </c>
      <c r="L483" s="48" t="s">
        <v>1206</v>
      </c>
      <c r="M483" s="49">
        <v>44842.087418981479</v>
      </c>
      <c r="N483" s="47" t="s">
        <v>1201</v>
      </c>
      <c r="O483" s="47" t="s">
        <v>1200</v>
      </c>
    </row>
    <row r="484" spans="1:15" ht="42.75" hidden="1" customHeight="1" outlineLevel="1">
      <c r="B484" s="38">
        <v>2023</v>
      </c>
      <c r="C484" s="38">
        <v>4</v>
      </c>
      <c r="D484" s="45" t="s">
        <v>5</v>
      </c>
      <c r="E484" s="45" t="s">
        <v>6</v>
      </c>
      <c r="F484" s="45" t="s">
        <v>1197</v>
      </c>
      <c r="G484" s="46">
        <v>44841.291666666664</v>
      </c>
      <c r="H484" s="45" t="s">
        <v>14</v>
      </c>
      <c r="I484" s="47" t="str">
        <f>VLOOKUP(H484,'Source Codes'!$A$6:$B$89,2,FALSE)</f>
        <v>AP Warrant Issuance</v>
      </c>
      <c r="J484" s="134">
        <v>-1529419.13</v>
      </c>
      <c r="K484" s="46">
        <v>44841.291666666664</v>
      </c>
      <c r="L484" s="48" t="s">
        <v>1202</v>
      </c>
      <c r="M484" s="49">
        <v>44842.087418981479</v>
      </c>
      <c r="N484" s="47" t="s">
        <v>407</v>
      </c>
      <c r="O484" s="47" t="s">
        <v>419</v>
      </c>
    </row>
    <row r="485" spans="1:15" ht="42.75" hidden="1" customHeight="1" outlineLevel="1">
      <c r="B485" s="38">
        <v>2023</v>
      </c>
      <c r="C485" s="38">
        <v>4</v>
      </c>
      <c r="D485" s="45" t="s">
        <v>5</v>
      </c>
      <c r="E485" s="45" t="s">
        <v>6</v>
      </c>
      <c r="F485" s="45" t="s">
        <v>1198</v>
      </c>
      <c r="G485" s="46">
        <v>44846.291666666664</v>
      </c>
      <c r="H485" s="45" t="s">
        <v>14</v>
      </c>
      <c r="I485" s="47" t="str">
        <f>VLOOKUP(H485,'Source Codes'!$A$6:$B$89,2,FALSE)</f>
        <v>AP Warrant Issuance</v>
      </c>
      <c r="J485" s="134">
        <v>-1934055.71</v>
      </c>
      <c r="K485" s="46">
        <v>44841.291666666664</v>
      </c>
      <c r="L485" s="48" t="s">
        <v>1203</v>
      </c>
      <c r="M485" s="49">
        <v>44842.087418981479</v>
      </c>
      <c r="N485" s="47" t="s">
        <v>407</v>
      </c>
      <c r="O485" s="47" t="s">
        <v>419</v>
      </c>
    </row>
    <row r="486" spans="1:15" ht="42.75" hidden="1" customHeight="1" outlineLevel="1">
      <c r="B486" s="38">
        <v>2023</v>
      </c>
      <c r="C486" s="38">
        <v>4</v>
      </c>
      <c r="D486" s="45" t="s">
        <v>5</v>
      </c>
      <c r="E486" s="45" t="s">
        <v>6</v>
      </c>
      <c r="F486" s="45" t="s">
        <v>1199</v>
      </c>
      <c r="G486" s="46">
        <v>44839.291666666664</v>
      </c>
      <c r="H486" s="45" t="s">
        <v>12</v>
      </c>
      <c r="I486" s="47" t="str">
        <f>VLOOKUP(H486,'Source Codes'!$A$6:$B$89,2,FALSE)</f>
        <v>AR Direct Cash Journal</v>
      </c>
      <c r="J486" s="134">
        <v>1391065.45</v>
      </c>
      <c r="K486" s="46">
        <v>44841.291666666664</v>
      </c>
      <c r="L486" s="48" t="s">
        <v>1171</v>
      </c>
      <c r="M486" s="49">
        <v>44842.045162037037</v>
      </c>
      <c r="N486" s="47" t="s">
        <v>412</v>
      </c>
      <c r="O486" s="47" t="s">
        <v>413</v>
      </c>
    </row>
    <row r="487" spans="1:15" ht="12.75" customHeight="1" collapsed="1">
      <c r="I487" s="47"/>
      <c r="J487" s="136">
        <f>SUM(J481:J486)</f>
        <v>-11403195.68</v>
      </c>
    </row>
    <row r="488" spans="1:15" ht="12.75" customHeight="1">
      <c r="I488" s="47"/>
    </row>
    <row r="489" spans="1:15" ht="12.75" customHeight="1">
      <c r="A489" s="55" t="s">
        <v>1207</v>
      </c>
      <c r="I489" s="47"/>
    </row>
    <row r="490" spans="1:15" ht="60" hidden="1" customHeight="1" outlineLevel="1">
      <c r="B490" s="38">
        <v>2023</v>
      </c>
      <c r="C490" s="38">
        <v>4</v>
      </c>
      <c r="D490" s="45" t="s">
        <v>5</v>
      </c>
      <c r="E490" s="45" t="s">
        <v>6</v>
      </c>
      <c r="F490" s="45" t="s">
        <v>1208</v>
      </c>
      <c r="G490" s="46">
        <v>44839.291666666664</v>
      </c>
      <c r="H490" s="45" t="s">
        <v>11</v>
      </c>
      <c r="I490" s="47" t="str">
        <f>VLOOKUP(H490,'Source Codes'!$A$6:$B$89,2,FALSE)</f>
        <v>AR Payments</v>
      </c>
      <c r="J490" s="134">
        <v>1199974.1000000001</v>
      </c>
      <c r="K490" s="46">
        <v>44845.291666666664</v>
      </c>
      <c r="L490" s="48" t="s">
        <v>1209</v>
      </c>
      <c r="M490" s="49">
        <v>44846.044131944444</v>
      </c>
      <c r="N490" s="47" t="s">
        <v>407</v>
      </c>
      <c r="O490" s="47" t="s">
        <v>408</v>
      </c>
    </row>
    <row r="491" spans="1:15" ht="12.75" customHeight="1" collapsed="1">
      <c r="I491" s="47"/>
      <c r="J491" s="133">
        <f>SUM(J490)</f>
        <v>1199974.1000000001</v>
      </c>
    </row>
    <row r="492" spans="1:15" ht="12.75" customHeight="1">
      <c r="I492" s="47"/>
    </row>
    <row r="493" spans="1:15" ht="12.75" customHeight="1">
      <c r="A493" s="55" t="s">
        <v>1210</v>
      </c>
      <c r="I493" s="47"/>
    </row>
    <row r="494" spans="1:15" ht="42.75" hidden="1" customHeight="1" outlineLevel="1">
      <c r="B494" s="38">
        <v>2023</v>
      </c>
      <c r="C494" s="38">
        <v>4</v>
      </c>
      <c r="D494" s="45" t="s">
        <v>5</v>
      </c>
      <c r="E494" s="45" t="s">
        <v>6</v>
      </c>
      <c r="F494" s="45" t="s">
        <v>1211</v>
      </c>
      <c r="G494" s="46">
        <v>44839.291666666664</v>
      </c>
      <c r="H494" s="45" t="s">
        <v>7</v>
      </c>
      <c r="I494" s="47" t="str">
        <f>VLOOKUP(H494,'Source Codes'!$A$6:$B$89,2,FALSE)</f>
        <v>HRMS Interface Journals</v>
      </c>
      <c r="J494" s="134">
        <v>-58355923.899999999</v>
      </c>
      <c r="K494" s="46">
        <v>44846.291666666664</v>
      </c>
      <c r="L494" s="48" t="s">
        <v>355</v>
      </c>
      <c r="M494" s="49">
        <v>44846.623923611114</v>
      </c>
      <c r="N494" s="47" t="s">
        <v>438</v>
      </c>
      <c r="O494" s="47" t="s">
        <v>439</v>
      </c>
    </row>
    <row r="495" spans="1:15" ht="42.75" hidden="1" customHeight="1" outlineLevel="1">
      <c r="B495" s="38">
        <v>2023</v>
      </c>
      <c r="C495" s="38">
        <v>4</v>
      </c>
      <c r="D495" s="45" t="s">
        <v>5</v>
      </c>
      <c r="E495" s="45" t="s">
        <v>6</v>
      </c>
      <c r="F495" s="45" t="s">
        <v>1212</v>
      </c>
      <c r="G495" s="46">
        <v>44839.291666666664</v>
      </c>
      <c r="H495" s="45" t="s">
        <v>7</v>
      </c>
      <c r="I495" s="47" t="str">
        <f>VLOOKUP(H495,'Source Codes'!$A$6:$B$89,2,FALSE)</f>
        <v>HRMS Interface Journals</v>
      </c>
      <c r="J495" s="134">
        <v>-7348823.0199999996</v>
      </c>
      <c r="K495" s="46">
        <v>44846.291666666664</v>
      </c>
      <c r="L495" s="48" t="s">
        <v>356</v>
      </c>
      <c r="M495" s="49">
        <v>44846.621712962966</v>
      </c>
      <c r="N495" s="47" t="s">
        <v>438</v>
      </c>
      <c r="O495" s="47" t="s">
        <v>439</v>
      </c>
    </row>
    <row r="496" spans="1:15" ht="42.75" hidden="1" customHeight="1" outlineLevel="1">
      <c r="B496" s="38">
        <v>2023</v>
      </c>
      <c r="C496" s="38">
        <v>4</v>
      </c>
      <c r="D496" s="45" t="s">
        <v>5</v>
      </c>
      <c r="E496" s="45" t="s">
        <v>6</v>
      </c>
      <c r="F496" s="45" t="s">
        <v>1213</v>
      </c>
      <c r="G496" s="46">
        <v>44839.291666666664</v>
      </c>
      <c r="H496" s="45" t="s">
        <v>7</v>
      </c>
      <c r="I496" s="47" t="str">
        <f>VLOOKUP(H496,'Source Codes'!$A$6:$B$89,2,FALSE)</f>
        <v>HRMS Interface Journals</v>
      </c>
      <c r="J496" s="134">
        <v>-1895831.43</v>
      </c>
      <c r="K496" s="46">
        <v>44846.291666666664</v>
      </c>
      <c r="L496" s="48" t="s">
        <v>357</v>
      </c>
      <c r="M496" s="49">
        <v>44846.625891203701</v>
      </c>
      <c r="N496" s="47" t="s">
        <v>438</v>
      </c>
      <c r="O496" s="47" t="s">
        <v>439</v>
      </c>
    </row>
    <row r="497" spans="1:16" ht="42.75" hidden="1" customHeight="1" outlineLevel="1">
      <c r="B497" s="38">
        <v>2023</v>
      </c>
      <c r="C497" s="38">
        <v>4</v>
      </c>
      <c r="D497" s="45" t="s">
        <v>5</v>
      </c>
      <c r="E497" s="45" t="s">
        <v>6</v>
      </c>
      <c r="F497" s="45" t="s">
        <v>1214</v>
      </c>
      <c r="G497" s="46">
        <v>44837.291666666664</v>
      </c>
      <c r="H497" s="45" t="s">
        <v>9</v>
      </c>
      <c r="I497" s="47" t="str">
        <f>VLOOKUP(H497,'Source Codes'!$A$6:$B$89,2,FALSE)</f>
        <v>On Line Journal Entries</v>
      </c>
      <c r="J497" s="134">
        <v>-1542083</v>
      </c>
      <c r="K497" s="46">
        <v>44846.291666666664</v>
      </c>
      <c r="L497" s="48" t="s">
        <v>1391</v>
      </c>
      <c r="M497" s="49">
        <v>44847.284097222226</v>
      </c>
      <c r="N497" s="47" t="s">
        <v>407</v>
      </c>
      <c r="O497" s="47" t="s">
        <v>415</v>
      </c>
    </row>
    <row r="498" spans="1:16" ht="12.75" customHeight="1" collapsed="1">
      <c r="I498" s="47"/>
      <c r="J498" s="133">
        <f>SUM(J494:J497)</f>
        <v>-69142661.350000009</v>
      </c>
    </row>
    <row r="499" spans="1:16" ht="12.75" customHeight="1">
      <c r="I499" s="47"/>
    </row>
    <row r="500" spans="1:16" ht="12.75" customHeight="1">
      <c r="A500" s="55" t="s">
        <v>1215</v>
      </c>
      <c r="I500" s="47"/>
    </row>
    <row r="501" spans="1:16" ht="42.75" hidden="1" customHeight="1" outlineLevel="1">
      <c r="B501" s="38">
        <v>2023</v>
      </c>
      <c r="C501" s="38">
        <v>4</v>
      </c>
      <c r="D501" s="45" t="s">
        <v>5</v>
      </c>
      <c r="E501" s="45" t="s">
        <v>6</v>
      </c>
      <c r="F501" s="45" t="s">
        <v>1216</v>
      </c>
      <c r="G501" s="46">
        <v>44847.291666666664</v>
      </c>
      <c r="H501" s="45" t="s">
        <v>8</v>
      </c>
      <c r="I501" s="47" t="str">
        <f>VLOOKUP(H501,'Source Codes'!$A$6:$B$89,2,FALSE)</f>
        <v>Prch,Cntrl Mail,Flt,Prntg,Sply</v>
      </c>
      <c r="J501" s="134">
        <v>-1579070.66</v>
      </c>
      <c r="K501" s="46">
        <v>44847.291666666664</v>
      </c>
      <c r="L501" s="48" t="s">
        <v>1221</v>
      </c>
      <c r="M501" s="49">
        <v>44847.943356481483</v>
      </c>
      <c r="N501" s="47" t="s">
        <v>407</v>
      </c>
      <c r="O501" s="47" t="s">
        <v>455</v>
      </c>
    </row>
    <row r="502" spans="1:16" ht="42.75" hidden="1" customHeight="1" outlineLevel="1">
      <c r="B502" s="38">
        <v>2023</v>
      </c>
      <c r="C502" s="38">
        <v>4</v>
      </c>
      <c r="D502" s="45" t="s">
        <v>5</v>
      </c>
      <c r="E502" s="45" t="s">
        <v>6</v>
      </c>
      <c r="F502" s="45" t="s">
        <v>1217</v>
      </c>
      <c r="G502" s="46">
        <v>44837.291666666664</v>
      </c>
      <c r="H502" s="45" t="s">
        <v>9</v>
      </c>
      <c r="I502" s="47" t="str">
        <f>VLOOKUP(H502,'Source Codes'!$A$6:$B$89,2,FALSE)</f>
        <v>On Line Journal Entries</v>
      </c>
      <c r="J502" s="134">
        <v>1285450.3600000001</v>
      </c>
      <c r="K502" s="46">
        <v>44847.291666666664</v>
      </c>
      <c r="L502" s="48" t="s">
        <v>1222</v>
      </c>
      <c r="M502" s="49">
        <v>44848.164618055554</v>
      </c>
      <c r="N502" s="47" t="s">
        <v>407</v>
      </c>
      <c r="O502" s="47" t="s">
        <v>422</v>
      </c>
    </row>
    <row r="503" spans="1:16" ht="42.75" hidden="1" customHeight="1" outlineLevel="1">
      <c r="B503" s="38">
        <v>2023</v>
      </c>
      <c r="C503" s="38">
        <v>4</v>
      </c>
      <c r="D503" s="45" t="s">
        <v>5</v>
      </c>
      <c r="E503" s="45" t="s">
        <v>6</v>
      </c>
      <c r="F503" s="45" t="s">
        <v>1218</v>
      </c>
      <c r="G503" s="46">
        <v>44837.291666666664</v>
      </c>
      <c r="H503" s="45" t="s">
        <v>9</v>
      </c>
      <c r="I503" s="47" t="str">
        <f>VLOOKUP(H503,'Source Codes'!$A$6:$B$89,2,FALSE)</f>
        <v>On Line Journal Entries</v>
      </c>
      <c r="J503" s="134">
        <v>1603356.43</v>
      </c>
      <c r="K503" s="46">
        <v>44847.291666666664</v>
      </c>
      <c r="L503" s="48" t="s">
        <v>1223</v>
      </c>
      <c r="M503" s="49">
        <v>44848.164618055554</v>
      </c>
      <c r="N503" s="47" t="s">
        <v>407</v>
      </c>
      <c r="O503" s="47" t="s">
        <v>422</v>
      </c>
    </row>
    <row r="504" spans="1:16" ht="53.25" hidden="1" customHeight="1" outlineLevel="1">
      <c r="B504" s="38">
        <v>2023</v>
      </c>
      <c r="C504" s="38">
        <v>4</v>
      </c>
      <c r="D504" s="45" t="s">
        <v>5</v>
      </c>
      <c r="E504" s="45" t="s">
        <v>6</v>
      </c>
      <c r="F504" s="45" t="s">
        <v>1219</v>
      </c>
      <c r="G504" s="46">
        <v>44837.291666666664</v>
      </c>
      <c r="H504" s="45" t="s">
        <v>9</v>
      </c>
      <c r="I504" s="47" t="str">
        <f>VLOOKUP(H504,'Source Codes'!$A$6:$B$89,2,FALSE)</f>
        <v>On Line Journal Entries</v>
      </c>
      <c r="J504" s="134">
        <v>3348859.09</v>
      </c>
      <c r="K504" s="46">
        <v>44847.291666666664</v>
      </c>
      <c r="L504" s="48" t="s">
        <v>1224</v>
      </c>
      <c r="M504" s="49">
        <v>44848.164618055554</v>
      </c>
      <c r="N504" s="47" t="s">
        <v>407</v>
      </c>
      <c r="O504" s="47" t="s">
        <v>422</v>
      </c>
    </row>
    <row r="505" spans="1:16" ht="42.75" hidden="1" customHeight="1" outlineLevel="1">
      <c r="B505" s="38">
        <v>2023</v>
      </c>
      <c r="C505" s="38">
        <v>4</v>
      </c>
      <c r="D505" s="45" t="s">
        <v>5</v>
      </c>
      <c r="E505" s="45" t="s">
        <v>6</v>
      </c>
      <c r="F505" s="45" t="s">
        <v>1220</v>
      </c>
      <c r="G505" s="46">
        <v>44837.291666666664</v>
      </c>
      <c r="H505" s="45" t="s">
        <v>9</v>
      </c>
      <c r="I505" s="47" t="str">
        <f>VLOOKUP(H505,'Source Codes'!$A$6:$B$89,2,FALSE)</f>
        <v>On Line Journal Entries</v>
      </c>
      <c r="J505" s="134">
        <v>11805611.9</v>
      </c>
      <c r="K505" s="46">
        <v>44847.291666666664</v>
      </c>
      <c r="L505" s="48" t="s">
        <v>1225</v>
      </c>
      <c r="M505" s="49">
        <v>44848.164618055554</v>
      </c>
      <c r="N505" s="47" t="s">
        <v>407</v>
      </c>
      <c r="O505" s="47" t="s">
        <v>422</v>
      </c>
    </row>
    <row r="506" spans="1:16" ht="12.75" customHeight="1" collapsed="1">
      <c r="I506" s="47"/>
      <c r="J506" s="133">
        <f>SUM(J501:J505)</f>
        <v>16464207.120000001</v>
      </c>
    </row>
    <row r="507" spans="1:16" ht="12.75" customHeight="1">
      <c r="I507" s="47"/>
    </row>
    <row r="508" spans="1:16" ht="12.75" customHeight="1">
      <c r="A508" s="55" t="s">
        <v>1226</v>
      </c>
      <c r="I508" s="47"/>
    </row>
    <row r="509" spans="1:16" ht="42.75" hidden="1" customHeight="1" outlineLevel="1">
      <c r="B509" s="38">
        <v>2023</v>
      </c>
      <c r="C509" s="38">
        <v>4</v>
      </c>
      <c r="D509" s="45" t="s">
        <v>5</v>
      </c>
      <c r="E509" s="45" t="s">
        <v>6</v>
      </c>
      <c r="F509" s="45" t="s">
        <v>1227</v>
      </c>
      <c r="G509" s="46">
        <v>44847.291666666664</v>
      </c>
      <c r="H509" s="45" t="s">
        <v>9</v>
      </c>
      <c r="I509" s="47" t="str">
        <f>VLOOKUP(H509,'Source Codes'!$A$6:$B$89,2,FALSE)</f>
        <v>On Line Journal Entries</v>
      </c>
      <c r="J509" s="134">
        <v>-14975046</v>
      </c>
      <c r="K509" s="46">
        <v>44848.291666666664</v>
      </c>
      <c r="L509" s="48" t="s">
        <v>1233</v>
      </c>
      <c r="M509" s="49">
        <v>44849.165543981479</v>
      </c>
      <c r="N509" s="47" t="s">
        <v>412</v>
      </c>
      <c r="O509" s="47" t="s">
        <v>424</v>
      </c>
      <c r="P509" s="50"/>
    </row>
    <row r="510" spans="1:16" ht="42.75" hidden="1" customHeight="1" outlineLevel="1">
      <c r="B510" s="38">
        <v>2023</v>
      </c>
      <c r="C510" s="38">
        <v>4</v>
      </c>
      <c r="D510" s="45" t="s">
        <v>5</v>
      </c>
      <c r="E510" s="45" t="s">
        <v>6</v>
      </c>
      <c r="F510" s="45" t="s">
        <v>1228</v>
      </c>
      <c r="G510" s="46">
        <v>44848.291666666664</v>
      </c>
      <c r="H510" s="45" t="s">
        <v>9</v>
      </c>
      <c r="I510" s="47" t="str">
        <f>VLOOKUP(H510,'Source Codes'!$A$6:$B$89,2,FALSE)</f>
        <v>On Line Journal Entries</v>
      </c>
      <c r="J510" s="134">
        <v>-11805611.9</v>
      </c>
      <c r="K510" s="46">
        <v>44848.291666666664</v>
      </c>
      <c r="L510" s="48" t="s">
        <v>1234</v>
      </c>
      <c r="M510" s="49">
        <v>44849.165543981479</v>
      </c>
      <c r="N510" s="47" t="s">
        <v>411</v>
      </c>
      <c r="O510" s="47" t="s">
        <v>422</v>
      </c>
    </row>
    <row r="511" spans="1:16" ht="42.75" hidden="1" customHeight="1" outlineLevel="1">
      <c r="B511" s="38">
        <v>2023</v>
      </c>
      <c r="C511" s="38">
        <v>4</v>
      </c>
      <c r="D511" s="45" t="s">
        <v>5</v>
      </c>
      <c r="E511" s="45" t="s">
        <v>6</v>
      </c>
      <c r="F511" s="45" t="s">
        <v>1229</v>
      </c>
      <c r="G511" s="46">
        <v>44848.291666666664</v>
      </c>
      <c r="H511" s="45" t="s">
        <v>9</v>
      </c>
      <c r="I511" s="47" t="str">
        <f>VLOOKUP(H511,'Source Codes'!$A$6:$B$89,2,FALSE)</f>
        <v>On Line Journal Entries</v>
      </c>
      <c r="J511" s="134">
        <v>-10187115</v>
      </c>
      <c r="K511" s="46">
        <v>44848.291666666664</v>
      </c>
      <c r="L511" s="48" t="s">
        <v>1235</v>
      </c>
      <c r="M511" s="49">
        <v>44849.165543981479</v>
      </c>
      <c r="N511" s="47" t="s">
        <v>423</v>
      </c>
      <c r="O511" s="47" t="s">
        <v>424</v>
      </c>
      <c r="P511" s="138"/>
    </row>
    <row r="512" spans="1:16" ht="42.75" hidden="1" customHeight="1" outlineLevel="1">
      <c r="B512" s="38">
        <v>2023</v>
      </c>
      <c r="C512" s="38">
        <v>4</v>
      </c>
      <c r="D512" s="45" t="s">
        <v>5</v>
      </c>
      <c r="E512" s="45" t="s">
        <v>6</v>
      </c>
      <c r="F512" s="45" t="s">
        <v>1230</v>
      </c>
      <c r="G512" s="46">
        <v>44835.291666666664</v>
      </c>
      <c r="H512" s="45" t="s">
        <v>9</v>
      </c>
      <c r="I512" s="47" t="str">
        <f>VLOOKUP(H512,'Source Codes'!$A$6:$B$89,2,FALSE)</f>
        <v>On Line Journal Entries</v>
      </c>
      <c r="J512" s="134">
        <v>-4626569.1100000003</v>
      </c>
      <c r="K512" s="46">
        <v>44848.291666666664</v>
      </c>
      <c r="L512" s="48" t="s">
        <v>1236</v>
      </c>
      <c r="M512" s="49">
        <v>44849.165543981479</v>
      </c>
      <c r="N512" s="47" t="s">
        <v>407</v>
      </c>
      <c r="O512" s="47" t="s">
        <v>425</v>
      </c>
      <c r="P512" s="50"/>
    </row>
    <row r="513" spans="1:16" ht="42.75" hidden="1" customHeight="1" outlineLevel="1">
      <c r="B513" s="38">
        <v>2023</v>
      </c>
      <c r="C513" s="38">
        <v>4</v>
      </c>
      <c r="D513" s="45" t="s">
        <v>5</v>
      </c>
      <c r="E513" s="45" t="s">
        <v>6</v>
      </c>
      <c r="F513" s="45" t="s">
        <v>1231</v>
      </c>
      <c r="G513" s="46">
        <v>44848.291666666664</v>
      </c>
      <c r="H513" s="45" t="s">
        <v>9</v>
      </c>
      <c r="I513" s="47" t="str">
        <f>VLOOKUP(H513,'Source Codes'!$A$6:$B$89,2,FALSE)</f>
        <v>On Line Journal Entries</v>
      </c>
      <c r="J513" s="134">
        <v>-3348859.09</v>
      </c>
      <c r="K513" s="46">
        <v>44848.291666666664</v>
      </c>
      <c r="L513" s="48" t="s">
        <v>1237</v>
      </c>
      <c r="M513" s="49">
        <v>44849.165543981479</v>
      </c>
      <c r="N513" s="47" t="s">
        <v>411</v>
      </c>
      <c r="O513" s="47" t="s">
        <v>422</v>
      </c>
      <c r="P513" s="50"/>
    </row>
    <row r="514" spans="1:16" ht="42.75" hidden="1" customHeight="1" outlineLevel="1">
      <c r="B514" s="38">
        <v>2023</v>
      </c>
      <c r="C514" s="38">
        <v>4</v>
      </c>
      <c r="D514" s="45" t="s">
        <v>5</v>
      </c>
      <c r="E514" s="45" t="s">
        <v>6</v>
      </c>
      <c r="F514" s="45" t="s">
        <v>1232</v>
      </c>
      <c r="G514" s="46">
        <v>44848.291666666664</v>
      </c>
      <c r="H514" s="45" t="s">
        <v>9</v>
      </c>
      <c r="I514" s="47" t="str">
        <f>VLOOKUP(H514,'Source Codes'!$A$6:$B$89,2,FALSE)</f>
        <v>On Line Journal Entries</v>
      </c>
      <c r="J514" s="134">
        <v>-1603356.43</v>
      </c>
      <c r="K514" s="46">
        <v>44848.291666666664</v>
      </c>
      <c r="L514" s="48" t="s">
        <v>1238</v>
      </c>
      <c r="M514" s="49">
        <v>44849.165543981479</v>
      </c>
      <c r="N514" s="47" t="s">
        <v>411</v>
      </c>
      <c r="O514" s="47" t="s">
        <v>422</v>
      </c>
      <c r="P514" s="50"/>
    </row>
    <row r="515" spans="1:16" ht="12.75" customHeight="1" collapsed="1">
      <c r="I515" s="47"/>
      <c r="J515" s="133">
        <f>SUM(J509:J514)</f>
        <v>-46546557.529999994</v>
      </c>
    </row>
    <row r="516" spans="1:16" ht="12.75" customHeight="1">
      <c r="I516" s="47"/>
    </row>
    <row r="517" spans="1:16" ht="12.75" customHeight="1">
      <c r="A517" s="55" t="s">
        <v>1241</v>
      </c>
      <c r="I517" s="47"/>
    </row>
    <row r="518" spans="1:16" ht="42.75" hidden="1" customHeight="1" outlineLevel="1">
      <c r="B518" s="38">
        <v>2023</v>
      </c>
      <c r="C518" s="38">
        <v>4</v>
      </c>
      <c r="D518" s="45" t="s">
        <v>5</v>
      </c>
      <c r="E518" s="45" t="s">
        <v>6</v>
      </c>
      <c r="F518" s="45" t="s">
        <v>1242</v>
      </c>
      <c r="G518" s="46">
        <v>44846.291666666664</v>
      </c>
      <c r="H518" s="45" t="s">
        <v>12</v>
      </c>
      <c r="I518" s="47" t="str">
        <f>VLOOKUP(H518,'Source Codes'!$A$6:$B$89,2,FALSE)</f>
        <v>AR Direct Cash Journal</v>
      </c>
      <c r="J518" s="134">
        <v>1026803</v>
      </c>
      <c r="K518" s="46">
        <v>44851.291666666664</v>
      </c>
      <c r="L518" s="48" t="s">
        <v>1147</v>
      </c>
      <c r="M518" s="49">
        <v>44852.043761574074</v>
      </c>
      <c r="N518" s="47" t="s">
        <v>407</v>
      </c>
      <c r="O518" s="47" t="s">
        <v>419</v>
      </c>
      <c r="P518" s="50"/>
    </row>
    <row r="519" spans="1:16" ht="42.75" hidden="1" customHeight="1" outlineLevel="1">
      <c r="B519" s="38">
        <v>2023</v>
      </c>
      <c r="C519" s="38">
        <v>4</v>
      </c>
      <c r="D519" s="45" t="s">
        <v>5</v>
      </c>
      <c r="E519" s="45" t="s">
        <v>6</v>
      </c>
      <c r="F519" s="45" t="s">
        <v>1243</v>
      </c>
      <c r="G519" s="46">
        <v>44847.291666666664</v>
      </c>
      <c r="H519" s="45" t="s">
        <v>9</v>
      </c>
      <c r="I519" s="47" t="str">
        <f>VLOOKUP(H519,'Source Codes'!$A$6:$B$89,2,FALSE)</f>
        <v>On Line Journal Entries</v>
      </c>
      <c r="J519" s="134">
        <v>-3012457.64</v>
      </c>
      <c r="K519" s="46">
        <v>44851.291666666664</v>
      </c>
      <c r="L519" s="48" t="s">
        <v>1244</v>
      </c>
      <c r="M519" s="49">
        <v>44852.164583333331</v>
      </c>
      <c r="N519" s="47" t="s">
        <v>412</v>
      </c>
      <c r="O519" s="47" t="s">
        <v>424</v>
      </c>
      <c r="P519" s="50"/>
    </row>
    <row r="520" spans="1:16" ht="12.75" customHeight="1" collapsed="1">
      <c r="I520" s="47"/>
      <c r="J520" s="133">
        <f>SUM(J518:J519)</f>
        <v>-1985654.6400000001</v>
      </c>
    </row>
    <row r="521" spans="1:16" ht="12.75" customHeight="1">
      <c r="I521" s="47"/>
    </row>
    <row r="522" spans="1:16" ht="12.75" customHeight="1">
      <c r="A522" s="55" t="s">
        <v>1245</v>
      </c>
      <c r="I522" s="47"/>
    </row>
    <row r="523" spans="1:16" ht="62.25" hidden="1" customHeight="1" outlineLevel="1">
      <c r="B523" s="38">
        <v>2023</v>
      </c>
      <c r="C523" s="38">
        <v>4</v>
      </c>
      <c r="D523" s="45" t="s">
        <v>5</v>
      </c>
      <c r="E523" s="45" t="s">
        <v>6</v>
      </c>
      <c r="F523" s="45" t="s">
        <v>1246</v>
      </c>
      <c r="G523" s="46">
        <v>44852.291666666664</v>
      </c>
      <c r="H523" s="45" t="s">
        <v>14</v>
      </c>
      <c r="I523" s="47" t="str">
        <f>VLOOKUP(H523,'Source Codes'!$A$6:$B$89,2,FALSE)</f>
        <v>AP Warrant Issuance</v>
      </c>
      <c r="J523" s="134">
        <v>-2809401.29</v>
      </c>
      <c r="K523" s="46">
        <v>44852.291666666664</v>
      </c>
      <c r="L523" s="48" t="s">
        <v>1247</v>
      </c>
      <c r="M523" s="49">
        <v>44853.086319444446</v>
      </c>
      <c r="N523" s="47" t="s">
        <v>516</v>
      </c>
      <c r="O523" s="47" t="s">
        <v>419</v>
      </c>
      <c r="P523" s="50"/>
    </row>
    <row r="524" spans="1:16" ht="12.75" customHeight="1" collapsed="1">
      <c r="I524" s="47"/>
      <c r="J524" s="133">
        <f>SUM(J523)</f>
        <v>-2809401.29</v>
      </c>
    </row>
    <row r="525" spans="1:16" ht="12.75" customHeight="1">
      <c r="I525" s="47"/>
      <c r="J525" s="136"/>
    </row>
    <row r="526" spans="1:16" ht="12.75" customHeight="1">
      <c r="A526" s="55" t="s">
        <v>1248</v>
      </c>
      <c r="I526" s="47"/>
    </row>
    <row r="527" spans="1:16" ht="46.5" hidden="1" customHeight="1" outlineLevel="1">
      <c r="B527" s="38">
        <v>2023</v>
      </c>
      <c r="C527" s="38">
        <v>4</v>
      </c>
      <c r="D527" s="45" t="s">
        <v>5</v>
      </c>
      <c r="E527" s="45" t="s">
        <v>6</v>
      </c>
      <c r="F527" s="45" t="s">
        <v>1249</v>
      </c>
      <c r="G527" s="46">
        <v>44855.291666666664</v>
      </c>
      <c r="H527" s="45" t="s">
        <v>14</v>
      </c>
      <c r="I527" s="47" t="str">
        <f>VLOOKUP(H527,'Source Codes'!$A$6:$B$89,2,FALSE)</f>
        <v>AP Warrant Issuance</v>
      </c>
      <c r="J527" s="134">
        <v>-2090113.65</v>
      </c>
      <c r="K527" s="46">
        <v>44853.291666666664</v>
      </c>
      <c r="L527" s="48" t="s">
        <v>1295</v>
      </c>
      <c r="M527" s="49">
        <v>44854.086122685185</v>
      </c>
      <c r="N527" s="47" t="s">
        <v>407</v>
      </c>
      <c r="O527" s="47" t="s">
        <v>419</v>
      </c>
      <c r="P527" s="50"/>
    </row>
    <row r="528" spans="1:16" ht="12.75" customHeight="1" collapsed="1">
      <c r="A528"/>
      <c r="I528" s="47"/>
      <c r="J528" s="133">
        <f>SUM(J527)</f>
        <v>-2090113.65</v>
      </c>
    </row>
    <row r="529" spans="1:16" ht="12.75" customHeight="1">
      <c r="A529"/>
      <c r="I529" s="47"/>
    </row>
    <row r="530" spans="1:16" ht="12.75" customHeight="1">
      <c r="A530" s="55" t="s">
        <v>1250</v>
      </c>
      <c r="I530" s="47"/>
    </row>
    <row r="531" spans="1:16" ht="63.75" hidden="1" customHeight="1" outlineLevel="1">
      <c r="B531" s="38">
        <v>2023</v>
      </c>
      <c r="C531" s="38">
        <v>4</v>
      </c>
      <c r="D531" s="45" t="s">
        <v>5</v>
      </c>
      <c r="E531" s="45" t="s">
        <v>6</v>
      </c>
      <c r="F531" s="45" t="s">
        <v>1251</v>
      </c>
      <c r="G531" s="46">
        <v>44854.291666666664</v>
      </c>
      <c r="H531" s="45" t="s">
        <v>12</v>
      </c>
      <c r="I531" s="47" t="str">
        <f>VLOOKUP(H531,'Source Codes'!$A$6:$B$89,2,FALSE)</f>
        <v>AR Direct Cash Journal</v>
      </c>
      <c r="J531" s="134">
        <v>6421365.5899999999</v>
      </c>
      <c r="K531" s="46">
        <v>44854.291666666664</v>
      </c>
      <c r="L531" s="48" t="s">
        <v>1263</v>
      </c>
      <c r="M531" s="49">
        <v>44855.044293981482</v>
      </c>
      <c r="N531" s="47" t="s">
        <v>411</v>
      </c>
      <c r="O531" s="47" t="s">
        <v>409</v>
      </c>
      <c r="P531" s="50"/>
    </row>
    <row r="532" spans="1:16" ht="46.5" hidden="1" customHeight="1" outlineLevel="1">
      <c r="B532" s="38">
        <v>2023</v>
      </c>
      <c r="C532" s="38">
        <v>4</v>
      </c>
      <c r="D532" s="45" t="s">
        <v>5</v>
      </c>
      <c r="E532" s="45" t="s">
        <v>6</v>
      </c>
      <c r="F532" s="45" t="s">
        <v>1252</v>
      </c>
      <c r="G532" s="46">
        <v>44852.291666666664</v>
      </c>
      <c r="H532" s="45" t="s">
        <v>12</v>
      </c>
      <c r="I532" s="47" t="str">
        <f>VLOOKUP(H532,'Source Codes'!$A$6:$B$89,2,FALSE)</f>
        <v>AR Direct Cash Journal</v>
      </c>
      <c r="J532" s="134">
        <v>2461240.79</v>
      </c>
      <c r="K532" s="46">
        <v>44854.291666666664</v>
      </c>
      <c r="L532" s="48" t="s">
        <v>1171</v>
      </c>
      <c r="M532" s="49">
        <v>44855.044293981482</v>
      </c>
      <c r="N532" s="47" t="s">
        <v>412</v>
      </c>
      <c r="O532" s="47" t="s">
        <v>413</v>
      </c>
      <c r="P532" s="50"/>
    </row>
    <row r="533" spans="1:16" ht="46.5" hidden="1" customHeight="1" outlineLevel="1">
      <c r="B533" s="38">
        <v>2023</v>
      </c>
      <c r="C533" s="38">
        <v>4</v>
      </c>
      <c r="D533" s="45" t="s">
        <v>5</v>
      </c>
      <c r="E533" s="45" t="s">
        <v>6</v>
      </c>
      <c r="F533" s="45" t="s">
        <v>1253</v>
      </c>
      <c r="G533" s="46">
        <v>44852.291666666664</v>
      </c>
      <c r="H533" s="45" t="s">
        <v>9</v>
      </c>
      <c r="I533" s="47" t="str">
        <f>VLOOKUP(H533,'Source Codes'!$A$6:$B$89,2,FALSE)</f>
        <v>On Line Journal Entries</v>
      </c>
      <c r="J533" s="134">
        <v>1603356.43</v>
      </c>
      <c r="K533" s="46">
        <v>44854.291666666664</v>
      </c>
      <c r="L533" s="48" t="s">
        <v>1254</v>
      </c>
      <c r="M533" s="49">
        <v>44855.164942129632</v>
      </c>
      <c r="N533" s="47" t="s">
        <v>407</v>
      </c>
      <c r="O533" s="47" t="s">
        <v>422</v>
      </c>
      <c r="P533" s="50"/>
    </row>
    <row r="534" spans="1:16" ht="12.75" customHeight="1" collapsed="1">
      <c r="A534"/>
      <c r="I534" s="47"/>
      <c r="J534" s="133">
        <f>SUM(J531:J533)</f>
        <v>10485962.809999999</v>
      </c>
    </row>
    <row r="535" spans="1:16" ht="12.75" customHeight="1">
      <c r="A535"/>
      <c r="I535" s="47"/>
    </row>
    <row r="536" spans="1:16" ht="12.75" customHeight="1">
      <c r="A536" s="55" t="s">
        <v>1255</v>
      </c>
      <c r="I536" s="47"/>
    </row>
    <row r="537" spans="1:16" ht="40.5" hidden="1" customHeight="1" outlineLevel="1">
      <c r="B537" s="38">
        <v>2023</v>
      </c>
      <c r="C537" s="38">
        <v>4</v>
      </c>
      <c r="D537" s="45" t="s">
        <v>5</v>
      </c>
      <c r="E537" s="45" t="s">
        <v>6</v>
      </c>
      <c r="F537" s="45" t="s">
        <v>1256</v>
      </c>
      <c r="G537" s="46">
        <v>44855.291666666664</v>
      </c>
      <c r="H537" s="45" t="s">
        <v>14</v>
      </c>
      <c r="I537" s="47" t="str">
        <f>VLOOKUP(H537,'Source Codes'!$A$6:$B$89,2,FALSE)</f>
        <v>AP Warrant Issuance</v>
      </c>
      <c r="J537" s="134">
        <v>-1026866.38</v>
      </c>
      <c r="K537" s="46">
        <v>44855.291666666664</v>
      </c>
      <c r="L537" s="48" t="s">
        <v>1259</v>
      </c>
      <c r="M537" s="49">
        <v>44856.08666666667</v>
      </c>
      <c r="N537" s="47" t="s">
        <v>407</v>
      </c>
      <c r="O537" s="47" t="s">
        <v>429</v>
      </c>
      <c r="P537" s="50"/>
    </row>
    <row r="538" spans="1:16" ht="51" hidden="1" outlineLevel="1">
      <c r="B538" s="38">
        <v>2023</v>
      </c>
      <c r="C538" s="38">
        <v>4</v>
      </c>
      <c r="D538" s="45" t="s">
        <v>5</v>
      </c>
      <c r="E538" s="45" t="s">
        <v>6</v>
      </c>
      <c r="F538" s="45" t="s">
        <v>1257</v>
      </c>
      <c r="G538" s="46">
        <v>44852.291666666664</v>
      </c>
      <c r="H538" s="45" t="s">
        <v>9</v>
      </c>
      <c r="I538" s="47" t="str">
        <f>VLOOKUP(H538,'Source Codes'!$A$6:$B$89,2,FALSE)</f>
        <v>On Line Journal Entries</v>
      </c>
      <c r="J538" s="134">
        <v>11805611.9</v>
      </c>
      <c r="K538" s="46">
        <v>44855.291666666664</v>
      </c>
      <c r="L538" s="48" t="s">
        <v>1258</v>
      </c>
      <c r="M538" s="49">
        <v>44856.165335648147</v>
      </c>
      <c r="N538" s="47" t="s">
        <v>407</v>
      </c>
      <c r="O538" s="47" t="s">
        <v>422</v>
      </c>
      <c r="P538" s="50"/>
    </row>
    <row r="539" spans="1:16" ht="12.75" customHeight="1" collapsed="1">
      <c r="A539"/>
      <c r="I539" s="47"/>
      <c r="J539" s="133">
        <f>SUM(J537:J538)</f>
        <v>10778745.52</v>
      </c>
    </row>
    <row r="540" spans="1:16" ht="12.75" customHeight="1">
      <c r="A540"/>
      <c r="I540" s="47"/>
    </row>
    <row r="541" spans="1:16" ht="12.75" customHeight="1">
      <c r="A541" s="55" t="s">
        <v>1260</v>
      </c>
      <c r="I541" s="47"/>
    </row>
    <row r="542" spans="1:16" ht="33.75" hidden="1" customHeight="1" outlineLevel="1">
      <c r="B542" s="38">
        <v>2023</v>
      </c>
      <c r="C542" s="38">
        <v>4</v>
      </c>
      <c r="D542" s="45" t="s">
        <v>5</v>
      </c>
      <c r="E542" s="45" t="s">
        <v>6</v>
      </c>
      <c r="F542" s="45" t="s">
        <v>1261</v>
      </c>
      <c r="G542" s="46">
        <v>44841.291666666664</v>
      </c>
      <c r="H542" s="45" t="s">
        <v>12</v>
      </c>
      <c r="I542" s="47" t="str">
        <f>VLOOKUP(H542,'Source Codes'!$A$6:$B$89,2,FALSE)</f>
        <v>AR Direct Cash Journal</v>
      </c>
      <c r="J542" s="134">
        <v>1044347.83</v>
      </c>
      <c r="K542" s="46">
        <v>44858.291666666664</v>
      </c>
      <c r="L542" s="48" t="s">
        <v>1262</v>
      </c>
      <c r="M542" s="49">
        <v>44859.044247685182</v>
      </c>
      <c r="N542" s="47" t="s">
        <v>407</v>
      </c>
      <c r="O542" s="47" t="s">
        <v>421</v>
      </c>
      <c r="P542" s="50"/>
    </row>
    <row r="543" spans="1:16" ht="12.75" customHeight="1" collapsed="1">
      <c r="I543" s="47"/>
      <c r="J543" s="133">
        <f>SUM(J542)</f>
        <v>1044347.83</v>
      </c>
      <c r="K543" s="131"/>
      <c r="L543" s="23"/>
    </row>
    <row r="544" spans="1:16" ht="12.75" customHeight="1">
      <c r="I544" s="47"/>
    </row>
    <row r="545" spans="1:16" ht="12.75" customHeight="1">
      <c r="A545" s="55" t="s">
        <v>1264</v>
      </c>
      <c r="I545" s="47"/>
    </row>
    <row r="546" spans="1:16" ht="35.25" hidden="1" customHeight="1" outlineLevel="1">
      <c r="B546" s="38">
        <v>2023</v>
      </c>
      <c r="C546" s="38">
        <v>4</v>
      </c>
      <c r="D546" s="45" t="s">
        <v>5</v>
      </c>
      <c r="E546" s="45" t="s">
        <v>6</v>
      </c>
      <c r="F546" s="45" t="s">
        <v>1265</v>
      </c>
      <c r="G546" s="46">
        <v>44859.291666666664</v>
      </c>
      <c r="H546" s="45" t="s">
        <v>12</v>
      </c>
      <c r="I546" s="47" t="str">
        <f>VLOOKUP(H546,'Source Codes'!$A$6:$B$89,2,FALSE)</f>
        <v>AR Direct Cash Journal</v>
      </c>
      <c r="J546" s="134">
        <v>3792557.65</v>
      </c>
      <c r="K546" s="46">
        <v>44859.291666666664</v>
      </c>
      <c r="L546" s="48" t="s">
        <v>804</v>
      </c>
      <c r="M546" s="49">
        <v>44860.053807870368</v>
      </c>
      <c r="N546" s="47" t="s">
        <v>407</v>
      </c>
      <c r="O546" s="47" t="s">
        <v>422</v>
      </c>
      <c r="P546" s="50"/>
    </row>
    <row r="547" spans="1:16" ht="38.25" hidden="1" outlineLevel="1">
      <c r="B547" s="38">
        <v>2023</v>
      </c>
      <c r="C547" s="38">
        <v>4</v>
      </c>
      <c r="D547" s="45" t="s">
        <v>5</v>
      </c>
      <c r="E547" s="45" t="s">
        <v>6</v>
      </c>
      <c r="F547" s="45" t="s">
        <v>1266</v>
      </c>
      <c r="G547" s="46">
        <v>44853.291666666664</v>
      </c>
      <c r="H547" s="45" t="s">
        <v>11</v>
      </c>
      <c r="I547" s="47" t="str">
        <f>VLOOKUP(H547,'Source Codes'!$A$6:$B$89,2,FALSE)</f>
        <v>AR Payments</v>
      </c>
      <c r="J547" s="134">
        <v>2616120.48</v>
      </c>
      <c r="K547" s="46">
        <v>44859.291666666664</v>
      </c>
      <c r="L547" s="48" t="s">
        <v>1270</v>
      </c>
      <c r="M547" s="49">
        <v>44860.053807870368</v>
      </c>
      <c r="N547" s="47" t="s">
        <v>407</v>
      </c>
      <c r="O547" s="47" t="s">
        <v>408</v>
      </c>
      <c r="P547" s="50"/>
    </row>
    <row r="548" spans="1:16" ht="33.75" hidden="1" customHeight="1" outlineLevel="1">
      <c r="B548" s="38">
        <v>2023</v>
      </c>
      <c r="C548" s="38">
        <v>4</v>
      </c>
      <c r="D548" s="45" t="s">
        <v>5</v>
      </c>
      <c r="E548" s="45" t="s">
        <v>6</v>
      </c>
      <c r="F548" s="45" t="s">
        <v>1267</v>
      </c>
      <c r="G548" s="46">
        <v>44851.291666666664</v>
      </c>
      <c r="H548" s="45" t="s">
        <v>9</v>
      </c>
      <c r="I548" s="47" t="str">
        <f>VLOOKUP(H548,'Source Codes'!$A$6:$B$89,2,FALSE)</f>
        <v>On Line Journal Entries</v>
      </c>
      <c r="J548" s="134">
        <v>2546761.96</v>
      </c>
      <c r="K548" s="46">
        <v>44859.291666666664</v>
      </c>
      <c r="L548" s="48" t="s">
        <v>1271</v>
      </c>
      <c r="M548" s="49">
        <v>44860.164826388886</v>
      </c>
      <c r="N548" s="47" t="s">
        <v>407</v>
      </c>
      <c r="O548" s="47" t="s">
        <v>419</v>
      </c>
      <c r="P548" s="50"/>
    </row>
    <row r="549" spans="1:16" ht="63.75" hidden="1" outlineLevel="1">
      <c r="B549" s="38">
        <v>2023</v>
      </c>
      <c r="C549" s="38">
        <v>4</v>
      </c>
      <c r="D549" s="45" t="s">
        <v>5</v>
      </c>
      <c r="E549" s="45" t="s">
        <v>6</v>
      </c>
      <c r="F549" s="45" t="s">
        <v>1268</v>
      </c>
      <c r="G549" s="46">
        <v>44852.291666666664</v>
      </c>
      <c r="H549" s="45" t="s">
        <v>9</v>
      </c>
      <c r="I549" s="47" t="str">
        <f>VLOOKUP(H549,'Source Codes'!$A$6:$B$89,2,FALSE)</f>
        <v>On Line Journal Entries</v>
      </c>
      <c r="J549" s="134">
        <v>3348859.09</v>
      </c>
      <c r="K549" s="46">
        <v>44859.291666666664</v>
      </c>
      <c r="L549" s="48" t="s">
        <v>1224</v>
      </c>
      <c r="M549" s="49">
        <v>44860.164826388886</v>
      </c>
      <c r="N549" s="47" t="s">
        <v>407</v>
      </c>
      <c r="O549" s="47" t="s">
        <v>422</v>
      </c>
      <c r="P549" s="50"/>
    </row>
    <row r="550" spans="1:16" ht="30" hidden="1" customHeight="1" outlineLevel="1">
      <c r="B550" s="38">
        <v>2023</v>
      </c>
      <c r="C550" s="38">
        <v>4</v>
      </c>
      <c r="D550" s="45" t="s">
        <v>5</v>
      </c>
      <c r="E550" s="45" t="s">
        <v>6</v>
      </c>
      <c r="F550" s="45" t="s">
        <v>1269</v>
      </c>
      <c r="G550" s="46">
        <v>44851.291666666664</v>
      </c>
      <c r="H550" s="45" t="s">
        <v>9</v>
      </c>
      <c r="I550" s="47" t="str">
        <f>VLOOKUP(H550,'Source Codes'!$A$6:$B$89,2,FALSE)</f>
        <v>On Line Journal Entries</v>
      </c>
      <c r="J550" s="134">
        <v>8331778</v>
      </c>
      <c r="K550" s="46">
        <v>44859.291666666664</v>
      </c>
      <c r="L550" s="48" t="s">
        <v>1272</v>
      </c>
      <c r="M550" s="49">
        <v>44860.164826388886</v>
      </c>
      <c r="N550" s="47" t="s">
        <v>407</v>
      </c>
      <c r="O550" s="47" t="s">
        <v>419</v>
      </c>
      <c r="P550" s="50"/>
    </row>
    <row r="551" spans="1:16" ht="12.75" customHeight="1" collapsed="1">
      <c r="I551" s="47"/>
      <c r="J551" s="133">
        <f>SUM(J546:J550)</f>
        <v>20636077.18</v>
      </c>
    </row>
    <row r="552" spans="1:16" ht="12.75" customHeight="1">
      <c r="I552" s="47"/>
    </row>
    <row r="553" spans="1:16" ht="12.75" customHeight="1">
      <c r="A553" s="55" t="s">
        <v>1273</v>
      </c>
      <c r="I553" s="47"/>
    </row>
    <row r="554" spans="1:16" ht="51" hidden="1" customHeight="1" outlineLevel="1">
      <c r="B554" s="38">
        <v>2023</v>
      </c>
      <c r="C554" s="38">
        <v>4</v>
      </c>
      <c r="D554" s="45" t="s">
        <v>5</v>
      </c>
      <c r="E554" s="45" t="s">
        <v>6</v>
      </c>
      <c r="F554" s="45" t="s">
        <v>1274</v>
      </c>
      <c r="G554" s="46">
        <v>44860.291666666664</v>
      </c>
      <c r="H554" s="45" t="s">
        <v>14</v>
      </c>
      <c r="I554" s="47" t="str">
        <f>VLOOKUP(H554,'Source Codes'!$A$6:$B$89,2,FALSE)</f>
        <v>AP Warrant Issuance</v>
      </c>
      <c r="J554" s="134">
        <v>-1192078.92</v>
      </c>
      <c r="K554" s="46">
        <v>44860.291666666664</v>
      </c>
      <c r="L554" s="48" t="s">
        <v>1278</v>
      </c>
      <c r="M554" s="49">
        <v>44861.086539351854</v>
      </c>
      <c r="N554" s="47" t="s">
        <v>411</v>
      </c>
      <c r="O554" s="47" t="s">
        <v>415</v>
      </c>
      <c r="P554" s="50"/>
    </row>
    <row r="555" spans="1:16" ht="33.75" hidden="1" customHeight="1" outlineLevel="1">
      <c r="B555" s="38">
        <v>2023</v>
      </c>
      <c r="C555" s="38">
        <v>4</v>
      </c>
      <c r="D555" s="45" t="s">
        <v>5</v>
      </c>
      <c r="E555" s="45" t="s">
        <v>6</v>
      </c>
      <c r="F555" s="45" t="s">
        <v>1275</v>
      </c>
      <c r="G555" s="46">
        <v>44854.291666666664</v>
      </c>
      <c r="H555" s="45" t="s">
        <v>7</v>
      </c>
      <c r="I555" s="47" t="str">
        <f>VLOOKUP(H555,'Source Codes'!$A$6:$B$89,2,FALSE)</f>
        <v>HRMS Interface Journals</v>
      </c>
      <c r="J555" s="134">
        <v>-1074546.17</v>
      </c>
      <c r="K555" s="46">
        <v>44860.291666666664</v>
      </c>
      <c r="L555" s="48" t="s">
        <v>355</v>
      </c>
      <c r="M555" s="49">
        <v>44860.635821759257</v>
      </c>
      <c r="N555" s="47" t="s">
        <v>438</v>
      </c>
      <c r="O555" s="47" t="s">
        <v>439</v>
      </c>
      <c r="P555" s="50"/>
    </row>
    <row r="556" spans="1:16" ht="33.75" hidden="1" customHeight="1" outlineLevel="1">
      <c r="B556" s="38">
        <v>2023</v>
      </c>
      <c r="C556" s="38">
        <v>4</v>
      </c>
      <c r="D556" s="45" t="s">
        <v>5</v>
      </c>
      <c r="E556" s="45" t="s">
        <v>6</v>
      </c>
      <c r="F556" s="45" t="s">
        <v>1276</v>
      </c>
      <c r="G556" s="46">
        <v>44846.291666666664</v>
      </c>
      <c r="H556" s="45" t="s">
        <v>9</v>
      </c>
      <c r="I556" s="47" t="str">
        <f>VLOOKUP(H556,'Source Codes'!$A$6:$B$89,2,FALSE)</f>
        <v>On Line Journal Entries</v>
      </c>
      <c r="J556" s="132">
        <v>4176516</v>
      </c>
      <c r="K556" s="46">
        <v>44860.291666666664</v>
      </c>
      <c r="L556" s="48" t="s">
        <v>1277</v>
      </c>
      <c r="M556" s="49">
        <v>44861.165324074071</v>
      </c>
      <c r="N556" s="47" t="s">
        <v>407</v>
      </c>
      <c r="O556" s="47" t="s">
        <v>420</v>
      </c>
      <c r="P556" s="50"/>
    </row>
    <row r="557" spans="1:16" ht="12.75" customHeight="1" collapsed="1">
      <c r="I557" s="47"/>
      <c r="J557" s="133">
        <f>SUM(J554:J556)</f>
        <v>1909890.9100000001</v>
      </c>
    </row>
    <row r="558" spans="1:16" ht="12.75" customHeight="1">
      <c r="I558" s="47"/>
    </row>
    <row r="559" spans="1:16" ht="12.75" customHeight="1">
      <c r="A559" s="55" t="s">
        <v>1279</v>
      </c>
      <c r="I559" s="47"/>
    </row>
    <row r="560" spans="1:16" ht="38.25" hidden="1" outlineLevel="1">
      <c r="B560" s="38">
        <v>2023</v>
      </c>
      <c r="C560" s="38">
        <v>4</v>
      </c>
      <c r="D560" s="45" t="s">
        <v>5</v>
      </c>
      <c r="E560" s="45" t="s">
        <v>6</v>
      </c>
      <c r="F560" s="45" t="s">
        <v>1280</v>
      </c>
      <c r="G560" s="46">
        <v>44861.291666666664</v>
      </c>
      <c r="H560" s="45" t="s">
        <v>12</v>
      </c>
      <c r="I560" s="47" t="str">
        <f>VLOOKUP(H560,'Source Codes'!$A$6:$B$89,2,FALSE)</f>
        <v>AR Direct Cash Journal</v>
      </c>
      <c r="J560" s="132">
        <v>1819388.43</v>
      </c>
      <c r="K560" s="46">
        <v>44861.291666666664</v>
      </c>
      <c r="L560" s="48" t="s">
        <v>1284</v>
      </c>
      <c r="M560" s="49">
        <v>44862.044074074074</v>
      </c>
      <c r="N560" s="47" t="s">
        <v>407</v>
      </c>
      <c r="O560" s="47" t="s">
        <v>422</v>
      </c>
      <c r="P560" s="50"/>
    </row>
    <row r="561" spans="1:16" ht="33.75" hidden="1" customHeight="1" outlineLevel="1">
      <c r="B561" s="38">
        <v>2023</v>
      </c>
      <c r="C561" s="38">
        <v>4</v>
      </c>
      <c r="D561" s="45" t="s">
        <v>5</v>
      </c>
      <c r="E561" s="45" t="s">
        <v>6</v>
      </c>
      <c r="F561" s="45" t="s">
        <v>1281</v>
      </c>
      <c r="G561" s="46">
        <v>44853.291666666664</v>
      </c>
      <c r="H561" s="45" t="s">
        <v>7</v>
      </c>
      <c r="I561" s="47" t="str">
        <f>VLOOKUP(H561,'Source Codes'!$A$6:$B$89,2,FALSE)</f>
        <v>HRMS Interface Journals</v>
      </c>
      <c r="J561" s="132">
        <v>-56553908.810000002</v>
      </c>
      <c r="K561" s="46">
        <v>44861.291666666664</v>
      </c>
      <c r="L561" s="48" t="s">
        <v>355</v>
      </c>
      <c r="M561" s="49">
        <v>44861.615162037036</v>
      </c>
      <c r="N561" s="47" t="s">
        <v>438</v>
      </c>
      <c r="O561" s="47" t="s">
        <v>439</v>
      </c>
      <c r="P561" s="50"/>
    </row>
    <row r="562" spans="1:16" ht="33.75" hidden="1" customHeight="1" outlineLevel="1">
      <c r="B562" s="38">
        <v>2023</v>
      </c>
      <c r="C562" s="38">
        <v>4</v>
      </c>
      <c r="D562" s="45" t="s">
        <v>5</v>
      </c>
      <c r="E562" s="45" t="s">
        <v>6</v>
      </c>
      <c r="F562" s="45" t="s">
        <v>1282</v>
      </c>
      <c r="G562" s="46">
        <v>44853.291666666664</v>
      </c>
      <c r="H562" s="45" t="s">
        <v>7</v>
      </c>
      <c r="I562" s="47" t="str">
        <f>VLOOKUP(H562,'Source Codes'!$A$6:$B$89,2,FALSE)</f>
        <v>HRMS Interface Journals</v>
      </c>
      <c r="J562" s="132">
        <v>-7421862.3399999999</v>
      </c>
      <c r="K562" s="46">
        <v>44861.291666666664</v>
      </c>
      <c r="L562" s="48" t="s">
        <v>356</v>
      </c>
      <c r="M562" s="49">
        <v>44861.612685185188</v>
      </c>
      <c r="N562" s="47" t="s">
        <v>438</v>
      </c>
      <c r="O562" s="47" t="s">
        <v>439</v>
      </c>
      <c r="P562" s="50"/>
    </row>
    <row r="563" spans="1:16" ht="33.75" hidden="1" customHeight="1" outlineLevel="1">
      <c r="B563" s="38">
        <v>2023</v>
      </c>
      <c r="C563" s="38">
        <v>4</v>
      </c>
      <c r="D563" s="45" t="s">
        <v>5</v>
      </c>
      <c r="E563" s="45" t="s">
        <v>6</v>
      </c>
      <c r="F563" s="45" t="s">
        <v>1283</v>
      </c>
      <c r="G563" s="46">
        <v>44853.291666666664</v>
      </c>
      <c r="H563" s="45" t="s">
        <v>7</v>
      </c>
      <c r="I563" s="47" t="str">
        <f>VLOOKUP(H563,'Source Codes'!$A$6:$B$89,2,FALSE)</f>
        <v>HRMS Interface Journals</v>
      </c>
      <c r="J563" s="132">
        <v>-1869947.98</v>
      </c>
      <c r="K563" s="46">
        <v>44861.291666666664</v>
      </c>
      <c r="L563" s="48" t="s">
        <v>357</v>
      </c>
      <c r="M563" s="49">
        <v>44861.616932870369</v>
      </c>
      <c r="N563" s="47" t="s">
        <v>438</v>
      </c>
      <c r="O563" s="47" t="s">
        <v>439</v>
      </c>
      <c r="P563" s="50"/>
    </row>
    <row r="564" spans="1:16" ht="12.75" customHeight="1" collapsed="1">
      <c r="I564" s="47"/>
      <c r="J564" s="133">
        <f>SUM(J560:J563)</f>
        <v>-64026330.699999996</v>
      </c>
    </row>
    <row r="565" spans="1:16" ht="12.75" customHeight="1">
      <c r="I565" s="47"/>
    </row>
    <row r="566" spans="1:16" ht="12.75" customHeight="1">
      <c r="A566" s="55" t="s">
        <v>1285</v>
      </c>
      <c r="I566" s="47"/>
    </row>
    <row r="567" spans="1:16" ht="33.75" hidden="1" customHeight="1" outlineLevel="1">
      <c r="B567" s="38">
        <v>2023</v>
      </c>
      <c r="C567" s="38">
        <v>5</v>
      </c>
      <c r="D567" s="45" t="s">
        <v>5</v>
      </c>
      <c r="E567" s="45" t="s">
        <v>6</v>
      </c>
      <c r="F567" s="45" t="s">
        <v>1286</v>
      </c>
      <c r="G567" s="46">
        <v>44866.291666666664</v>
      </c>
      <c r="H567" s="45" t="s">
        <v>14</v>
      </c>
      <c r="I567" s="47" t="str">
        <f>VLOOKUP(H567,'Source Codes'!$A$6:$B$89,2,FALSE)</f>
        <v>AP Warrant Issuance</v>
      </c>
      <c r="J567" s="132">
        <v>-2507897.56</v>
      </c>
      <c r="K567" s="46">
        <v>44862.291666666664</v>
      </c>
      <c r="L567" s="48" t="s">
        <v>1296</v>
      </c>
      <c r="M567" s="49">
        <v>44863.086863425924</v>
      </c>
      <c r="N567" s="47" t="s">
        <v>407</v>
      </c>
      <c r="O567" s="47" t="s">
        <v>419</v>
      </c>
      <c r="P567" s="50"/>
    </row>
    <row r="568" spans="1:16" ht="40.5" hidden="1" customHeight="1" outlineLevel="1">
      <c r="B568" s="38">
        <v>2023</v>
      </c>
      <c r="C568" s="38">
        <v>4</v>
      </c>
      <c r="D568" s="45" t="s">
        <v>5</v>
      </c>
      <c r="E568" s="45" t="s">
        <v>6</v>
      </c>
      <c r="F568" s="45" t="s">
        <v>1287</v>
      </c>
      <c r="G568" s="46">
        <v>44861.291666666664</v>
      </c>
      <c r="H568" s="45" t="s">
        <v>12</v>
      </c>
      <c r="I568" s="47" t="str">
        <f>VLOOKUP(H568,'Source Codes'!$A$6:$B$89,2,FALSE)</f>
        <v>AR Direct Cash Journal</v>
      </c>
      <c r="J568" s="132">
        <v>-3250000</v>
      </c>
      <c r="K568" s="46">
        <v>44862.291666666664</v>
      </c>
      <c r="L568" s="48" t="s">
        <v>1297</v>
      </c>
      <c r="M568" s="49">
        <v>44863.04546296296</v>
      </c>
      <c r="N568" s="47" t="s">
        <v>411</v>
      </c>
      <c r="O568" s="47" t="s">
        <v>409</v>
      </c>
      <c r="P568" s="50"/>
    </row>
    <row r="569" spans="1:16" ht="81" hidden="1" customHeight="1" outlineLevel="1">
      <c r="B569" s="38">
        <v>2023</v>
      </c>
      <c r="C569" s="38">
        <v>4</v>
      </c>
      <c r="D569" s="45" t="s">
        <v>5</v>
      </c>
      <c r="E569" s="45" t="s">
        <v>6</v>
      </c>
      <c r="F569" s="45" t="s">
        <v>1288</v>
      </c>
      <c r="G569" s="46">
        <v>44859.291666666664</v>
      </c>
      <c r="H569" s="45" t="s">
        <v>11</v>
      </c>
      <c r="I569" s="47" t="str">
        <f>VLOOKUP(H569,'Source Codes'!$A$6:$B$89,2,FALSE)</f>
        <v>AR Payments</v>
      </c>
      <c r="J569" s="132">
        <v>2895801.58</v>
      </c>
      <c r="K569" s="46">
        <v>44862.291666666664</v>
      </c>
      <c r="L569" s="48" t="s">
        <v>1298</v>
      </c>
      <c r="M569" s="49">
        <v>44863.04546296296</v>
      </c>
      <c r="N569" s="47" t="s">
        <v>407</v>
      </c>
      <c r="O569" s="47" t="s">
        <v>408</v>
      </c>
      <c r="P569" s="50"/>
    </row>
    <row r="570" spans="1:16" ht="48.75" hidden="1" customHeight="1" outlineLevel="1">
      <c r="B570" s="38">
        <v>2023</v>
      </c>
      <c r="C570" s="38">
        <v>4</v>
      </c>
      <c r="D570" s="45" t="s">
        <v>5</v>
      </c>
      <c r="E570" s="45" t="s">
        <v>6</v>
      </c>
      <c r="F570" s="45" t="s">
        <v>1289</v>
      </c>
      <c r="G570" s="46">
        <v>44848.291666666664</v>
      </c>
      <c r="H570" s="45" t="s">
        <v>9</v>
      </c>
      <c r="I570" s="47" t="str">
        <f>VLOOKUP(H570,'Source Codes'!$A$6:$B$89,2,FALSE)</f>
        <v>On Line Journal Entries</v>
      </c>
      <c r="J570" s="132">
        <v>1147661.3799999999</v>
      </c>
      <c r="K570" s="46">
        <v>44862.291666666664</v>
      </c>
      <c r="L570" s="48" t="s">
        <v>1290</v>
      </c>
      <c r="M570" s="49">
        <v>44863.165081018517</v>
      </c>
      <c r="N570" s="47" t="s">
        <v>516</v>
      </c>
      <c r="O570" s="47" t="s">
        <v>415</v>
      </c>
      <c r="P570" s="50"/>
    </row>
    <row r="571" spans="1:16" ht="33.75" hidden="1" customHeight="1" outlineLevel="1">
      <c r="B571" s="38">
        <v>2023</v>
      </c>
      <c r="C571" s="38">
        <v>4</v>
      </c>
      <c r="D571" s="45" t="s">
        <v>5</v>
      </c>
      <c r="E571" s="45" t="s">
        <v>6</v>
      </c>
      <c r="F571" s="45" t="s">
        <v>1291</v>
      </c>
      <c r="G571" s="46">
        <v>44840.291666666664</v>
      </c>
      <c r="H571" s="45" t="s">
        <v>9</v>
      </c>
      <c r="I571" s="47" t="str">
        <f>VLOOKUP(H571,'Source Codes'!$A$6:$B$89,2,FALSE)</f>
        <v>On Line Journal Entries</v>
      </c>
      <c r="J571" s="132">
        <v>1692580</v>
      </c>
      <c r="K571" s="46">
        <v>44862.291666666664</v>
      </c>
      <c r="L571" s="48" t="s">
        <v>351</v>
      </c>
      <c r="M571" s="49">
        <v>44863.165081018517</v>
      </c>
      <c r="N571" s="47" t="s">
        <v>407</v>
      </c>
      <c r="O571" s="47" t="s">
        <v>415</v>
      </c>
      <c r="P571" s="50"/>
    </row>
    <row r="572" spans="1:16" ht="33.75" hidden="1" customHeight="1" outlineLevel="1">
      <c r="B572" s="38">
        <v>2023</v>
      </c>
      <c r="C572" s="38">
        <v>4</v>
      </c>
      <c r="D572" s="45" t="s">
        <v>5</v>
      </c>
      <c r="E572" s="45" t="s">
        <v>6</v>
      </c>
      <c r="F572" s="45" t="s">
        <v>1292</v>
      </c>
      <c r="G572" s="46">
        <v>44837.291666666664</v>
      </c>
      <c r="H572" s="45" t="s">
        <v>9</v>
      </c>
      <c r="I572" s="47" t="str">
        <f>VLOOKUP(H572,'Source Codes'!$A$6:$B$89,2,FALSE)</f>
        <v>On Line Journal Entries</v>
      </c>
      <c r="J572" s="132">
        <v>4178427</v>
      </c>
      <c r="K572" s="46">
        <v>44862.291666666664</v>
      </c>
      <c r="L572" s="48" t="s">
        <v>351</v>
      </c>
      <c r="M572" s="49">
        <v>44863.165081018517</v>
      </c>
      <c r="N572" s="47" t="s">
        <v>407</v>
      </c>
      <c r="O572" s="47" t="s">
        <v>415</v>
      </c>
      <c r="P572" s="50"/>
    </row>
    <row r="573" spans="1:16" ht="33.75" hidden="1" customHeight="1" outlineLevel="1">
      <c r="B573" s="38">
        <v>2023</v>
      </c>
      <c r="C573" s="38">
        <v>4</v>
      </c>
      <c r="D573" s="45" t="s">
        <v>5</v>
      </c>
      <c r="E573" s="45" t="s">
        <v>6</v>
      </c>
      <c r="F573" s="45" t="s">
        <v>1293</v>
      </c>
      <c r="G573" s="46">
        <v>44841.291666666664</v>
      </c>
      <c r="H573" s="45" t="s">
        <v>9</v>
      </c>
      <c r="I573" s="47" t="str">
        <f>VLOOKUP(H573,'Source Codes'!$A$6:$B$89,2,FALSE)</f>
        <v>On Line Journal Entries</v>
      </c>
      <c r="J573" s="132">
        <v>6495598</v>
      </c>
      <c r="K573" s="46">
        <v>44862.291666666664</v>
      </c>
      <c r="L573" s="48" t="s">
        <v>351</v>
      </c>
      <c r="M573" s="49">
        <v>44863.165081018517</v>
      </c>
      <c r="N573" s="47" t="s">
        <v>407</v>
      </c>
      <c r="O573" s="47" t="s">
        <v>415</v>
      </c>
      <c r="P573" s="50"/>
    </row>
    <row r="574" spans="1:16" ht="33.75" hidden="1" customHeight="1" outlineLevel="1">
      <c r="B574" s="38">
        <v>2023</v>
      </c>
      <c r="C574" s="38">
        <v>4</v>
      </c>
      <c r="D574" s="45" t="s">
        <v>5</v>
      </c>
      <c r="E574" s="45" t="s">
        <v>6</v>
      </c>
      <c r="F574" s="45" t="s">
        <v>1294</v>
      </c>
      <c r="G574" s="46">
        <v>44837.291666666664</v>
      </c>
      <c r="H574" s="45" t="s">
        <v>9</v>
      </c>
      <c r="I574" s="47" t="str">
        <f>VLOOKUP(H574,'Source Codes'!$A$6:$B$89,2,FALSE)</f>
        <v>On Line Journal Entries</v>
      </c>
      <c r="J574" s="132">
        <v>7215700</v>
      </c>
      <c r="K574" s="46">
        <v>44862.291666666664</v>
      </c>
      <c r="L574" s="48" t="s">
        <v>351</v>
      </c>
      <c r="M574" s="49">
        <v>44863.165081018517</v>
      </c>
      <c r="N574" s="47" t="s">
        <v>407</v>
      </c>
      <c r="O574" s="47" t="s">
        <v>415</v>
      </c>
      <c r="P574" s="50"/>
    </row>
    <row r="575" spans="1:16" ht="12.75" customHeight="1" collapsed="1">
      <c r="I575" s="47"/>
      <c r="J575" s="133">
        <f>SUM(J567:J574)</f>
        <v>17867870.399999999</v>
      </c>
    </row>
    <row r="576" spans="1:16" ht="12.75" customHeight="1">
      <c r="I576" s="47"/>
    </row>
    <row r="577" spans="1:16" ht="12.75" customHeight="1">
      <c r="A577" s="55" t="s">
        <v>1299</v>
      </c>
      <c r="I577" s="47"/>
    </row>
    <row r="578" spans="1:16" ht="38.25" hidden="1" outlineLevel="1">
      <c r="B578" s="38">
        <v>2023</v>
      </c>
      <c r="C578" s="38">
        <v>4</v>
      </c>
      <c r="D578" s="45" t="s">
        <v>5</v>
      </c>
      <c r="E578" s="45" t="s">
        <v>6</v>
      </c>
      <c r="F578" s="45" t="s">
        <v>1300</v>
      </c>
      <c r="G578" s="46">
        <v>44861.291666666664</v>
      </c>
      <c r="H578" s="45" t="s">
        <v>12</v>
      </c>
      <c r="I578" s="47" t="str">
        <f>VLOOKUP(H578,'Source Codes'!$A$6:$B$89,2,FALSE)</f>
        <v>AR Direct Cash Journal</v>
      </c>
      <c r="J578" s="132">
        <v>1157168.8899999999</v>
      </c>
      <c r="K578" s="46">
        <v>44865.291666666664</v>
      </c>
      <c r="L578" s="48" t="s">
        <v>1316</v>
      </c>
      <c r="M578" s="49">
        <v>44866.044560185182</v>
      </c>
      <c r="N578" s="47" t="s">
        <v>407</v>
      </c>
      <c r="O578" s="47" t="s">
        <v>413</v>
      </c>
      <c r="P578" s="50"/>
    </row>
    <row r="579" spans="1:16" ht="38.25" hidden="1" outlineLevel="1">
      <c r="B579" s="38">
        <v>2023</v>
      </c>
      <c r="C579" s="38">
        <v>4</v>
      </c>
      <c r="D579" s="45" t="s">
        <v>5</v>
      </c>
      <c r="E579" s="45" t="s">
        <v>6</v>
      </c>
      <c r="F579" s="45" t="s">
        <v>1301</v>
      </c>
      <c r="G579" s="46">
        <v>44862.291666666664</v>
      </c>
      <c r="H579" s="45" t="s">
        <v>12</v>
      </c>
      <c r="I579" s="47" t="str">
        <f>VLOOKUP(H579,'Source Codes'!$A$6:$B$89,2,FALSE)</f>
        <v>AR Direct Cash Journal</v>
      </c>
      <c r="J579" s="132">
        <v>2909738</v>
      </c>
      <c r="K579" s="46">
        <v>44865.291666666664</v>
      </c>
      <c r="L579" s="48" t="s">
        <v>1310</v>
      </c>
      <c r="M579" s="49">
        <v>44866.044560185182</v>
      </c>
      <c r="N579" s="47" t="s">
        <v>407</v>
      </c>
      <c r="O579" s="47" t="s">
        <v>413</v>
      </c>
      <c r="P579" s="50"/>
    </row>
    <row r="580" spans="1:16" ht="51" hidden="1" outlineLevel="1">
      <c r="B580" s="38">
        <v>2023</v>
      </c>
      <c r="C580" s="38">
        <v>4</v>
      </c>
      <c r="D580" s="45" t="s">
        <v>5</v>
      </c>
      <c r="E580" s="45" t="s">
        <v>6</v>
      </c>
      <c r="F580" s="45" t="s">
        <v>1302</v>
      </c>
      <c r="G580" s="46">
        <v>44865.291666666664</v>
      </c>
      <c r="H580" s="45" t="s">
        <v>12</v>
      </c>
      <c r="I580" s="47" t="str">
        <f>VLOOKUP(H580,'Source Codes'!$A$6:$B$89,2,FALSE)</f>
        <v>AR Direct Cash Journal</v>
      </c>
      <c r="J580" s="132">
        <v>1154252.47</v>
      </c>
      <c r="K580" s="46">
        <v>44865.291666666664</v>
      </c>
      <c r="L580" s="48" t="s">
        <v>1311</v>
      </c>
      <c r="M580" s="49">
        <v>44866.044560185182</v>
      </c>
      <c r="N580" s="47" t="s">
        <v>407</v>
      </c>
      <c r="O580" s="47" t="s">
        <v>413</v>
      </c>
      <c r="P580" s="50"/>
    </row>
    <row r="581" spans="1:16" ht="47.25" hidden="1" customHeight="1" outlineLevel="1">
      <c r="B581" s="38">
        <v>2023</v>
      </c>
      <c r="C581" s="38">
        <v>4</v>
      </c>
      <c r="D581" s="45" t="s">
        <v>5</v>
      </c>
      <c r="E581" s="45" t="s">
        <v>6</v>
      </c>
      <c r="F581" s="45" t="s">
        <v>1303</v>
      </c>
      <c r="G581" s="46">
        <v>44859.291666666664</v>
      </c>
      <c r="H581" s="45" t="s">
        <v>11</v>
      </c>
      <c r="I581" s="47" t="str">
        <f>VLOOKUP(H581,'Source Codes'!$A$6:$B$89,2,FALSE)</f>
        <v>AR Payments</v>
      </c>
      <c r="J581" s="132">
        <v>2078873.65</v>
      </c>
      <c r="K581" s="46">
        <v>44865.291666666664</v>
      </c>
      <c r="L581" s="48" t="s">
        <v>1312</v>
      </c>
      <c r="M581" s="49">
        <v>44866.044560185182</v>
      </c>
      <c r="N581" s="47" t="s">
        <v>407</v>
      </c>
      <c r="O581" s="47" t="s">
        <v>408</v>
      </c>
      <c r="P581" s="50"/>
    </row>
    <row r="582" spans="1:16" ht="33.75" hidden="1" customHeight="1" outlineLevel="1">
      <c r="B582" s="38">
        <v>2023</v>
      </c>
      <c r="C582" s="38">
        <v>4</v>
      </c>
      <c r="D582" s="45" t="s">
        <v>5</v>
      </c>
      <c r="E582" s="45" t="s">
        <v>6</v>
      </c>
      <c r="F582" s="45" t="s">
        <v>1304</v>
      </c>
      <c r="G582" s="46">
        <v>44854.291666666664</v>
      </c>
      <c r="H582" s="45" t="s">
        <v>340</v>
      </c>
      <c r="I582" s="47" t="str">
        <f>VLOOKUP(H582,'Source Codes'!$A$6:$B$89,2,FALSE)</f>
        <v>Facilities Mngmnt Intfc Jrnls</v>
      </c>
      <c r="J582" s="132">
        <v>-3944079.66</v>
      </c>
      <c r="K582" s="46">
        <v>44865.291666666664</v>
      </c>
      <c r="L582" s="48" t="s">
        <v>1313</v>
      </c>
      <c r="M582" s="49">
        <v>44866.16511574074</v>
      </c>
      <c r="N582" s="47" t="s">
        <v>407</v>
      </c>
      <c r="O582" s="47" t="s">
        <v>418</v>
      </c>
      <c r="P582" s="50"/>
    </row>
    <row r="583" spans="1:16" ht="33.75" hidden="1" customHeight="1" outlineLevel="1">
      <c r="B583" s="38">
        <v>2023</v>
      </c>
      <c r="C583" s="38">
        <v>4</v>
      </c>
      <c r="D583" s="45" t="s">
        <v>5</v>
      </c>
      <c r="E583" s="45" t="s">
        <v>6</v>
      </c>
      <c r="F583" s="45" t="s">
        <v>1305</v>
      </c>
      <c r="G583" s="46">
        <v>44855.291666666664</v>
      </c>
      <c r="H583" s="45" t="s">
        <v>340</v>
      </c>
      <c r="I583" s="47" t="str">
        <f>VLOOKUP(H583,'Source Codes'!$A$6:$B$89,2,FALSE)</f>
        <v>Facilities Mngmnt Intfc Jrnls</v>
      </c>
      <c r="J583" s="132">
        <v>-1303592.3600000001</v>
      </c>
      <c r="K583" s="46">
        <v>44865.291666666664</v>
      </c>
      <c r="L583" s="48" t="s">
        <v>1314</v>
      </c>
      <c r="M583" s="49">
        <v>44866.16511574074</v>
      </c>
      <c r="N583" s="47" t="s">
        <v>407</v>
      </c>
      <c r="O583" s="47" t="s">
        <v>418</v>
      </c>
      <c r="P583" s="50"/>
    </row>
    <row r="584" spans="1:16" ht="33.75" hidden="1" customHeight="1" outlineLevel="1">
      <c r="B584" s="38">
        <v>2023</v>
      </c>
      <c r="C584" s="38">
        <v>4</v>
      </c>
      <c r="D584" s="45" t="s">
        <v>5</v>
      </c>
      <c r="E584" s="45" t="s">
        <v>6</v>
      </c>
      <c r="F584" s="45" t="s">
        <v>1306</v>
      </c>
      <c r="G584" s="46">
        <v>44854.291666666664</v>
      </c>
      <c r="H584" s="45" t="s">
        <v>9</v>
      </c>
      <c r="I584" s="47" t="str">
        <f>VLOOKUP(H584,'Source Codes'!$A$6:$B$89,2,FALSE)</f>
        <v>On Line Journal Entries</v>
      </c>
      <c r="J584" s="132">
        <v>1285304</v>
      </c>
      <c r="K584" s="46">
        <v>44865.291666666664</v>
      </c>
      <c r="L584" s="48" t="s">
        <v>351</v>
      </c>
      <c r="M584" s="49">
        <v>44866.165081018517</v>
      </c>
      <c r="N584" s="47" t="s">
        <v>407</v>
      </c>
      <c r="O584" s="47" t="s">
        <v>415</v>
      </c>
      <c r="P584" s="50"/>
    </row>
    <row r="585" spans="1:16" ht="33.75" hidden="1" customHeight="1" outlineLevel="1">
      <c r="B585" s="38">
        <v>2023</v>
      </c>
      <c r="C585" s="38">
        <v>4</v>
      </c>
      <c r="D585" s="45" t="s">
        <v>5</v>
      </c>
      <c r="E585" s="45" t="s">
        <v>6</v>
      </c>
      <c r="F585" s="45" t="s">
        <v>1307</v>
      </c>
      <c r="G585" s="46">
        <v>44837.291666666664</v>
      </c>
      <c r="H585" s="45" t="s">
        <v>9</v>
      </c>
      <c r="I585" s="47" t="str">
        <f>VLOOKUP(H585,'Source Codes'!$A$6:$B$89,2,FALSE)</f>
        <v>On Line Journal Entries</v>
      </c>
      <c r="J585" s="132">
        <v>5625800</v>
      </c>
      <c r="K585" s="46">
        <v>44865.291666666664</v>
      </c>
      <c r="L585" s="48" t="s">
        <v>351</v>
      </c>
      <c r="M585" s="49">
        <v>44866.165081018517</v>
      </c>
      <c r="N585" s="47" t="s">
        <v>407</v>
      </c>
      <c r="O585" s="47" t="s">
        <v>415</v>
      </c>
      <c r="P585" s="50"/>
    </row>
    <row r="586" spans="1:16" ht="33.75" hidden="1" customHeight="1" outlineLevel="1">
      <c r="B586" s="38">
        <v>2023</v>
      </c>
      <c r="C586" s="38">
        <v>4</v>
      </c>
      <c r="D586" s="45" t="s">
        <v>5</v>
      </c>
      <c r="E586" s="45" t="s">
        <v>6</v>
      </c>
      <c r="F586" s="45" t="s">
        <v>1308</v>
      </c>
      <c r="G586" s="46">
        <v>44854.291666666664</v>
      </c>
      <c r="H586" s="45" t="s">
        <v>9</v>
      </c>
      <c r="I586" s="47" t="str">
        <f>VLOOKUP(H586,'Source Codes'!$A$6:$B$89,2,FALSE)</f>
        <v>On Line Journal Entries</v>
      </c>
      <c r="J586" s="132">
        <v>6863277</v>
      </c>
      <c r="K586" s="46">
        <v>44865.291666666664</v>
      </c>
      <c r="L586" s="48" t="s">
        <v>351</v>
      </c>
      <c r="M586" s="49">
        <v>44866.165081018517</v>
      </c>
      <c r="N586" s="47" t="s">
        <v>407</v>
      </c>
      <c r="O586" s="47" t="s">
        <v>415</v>
      </c>
      <c r="P586" s="50"/>
    </row>
    <row r="587" spans="1:16" ht="33.75" hidden="1" customHeight="1" outlineLevel="1">
      <c r="B587" s="38">
        <v>2023</v>
      </c>
      <c r="C587" s="38">
        <v>4</v>
      </c>
      <c r="D587" s="45" t="s">
        <v>5</v>
      </c>
      <c r="E587" s="45" t="s">
        <v>6</v>
      </c>
      <c r="F587" s="45" t="s">
        <v>1309</v>
      </c>
      <c r="G587" s="46">
        <v>44860.291666666664</v>
      </c>
      <c r="H587" s="45" t="s">
        <v>16</v>
      </c>
      <c r="I587" s="47" t="str">
        <f>VLOOKUP(H587,'Source Codes'!$A$6:$B$89,2,FALSE)</f>
        <v>Property Tax Interface</v>
      </c>
      <c r="J587" s="132">
        <v>12723130.029999999</v>
      </c>
      <c r="K587" s="46">
        <v>44865.291666666664</v>
      </c>
      <c r="L587" s="48" t="s">
        <v>1315</v>
      </c>
      <c r="M587" s="49">
        <v>44865.810497685183</v>
      </c>
      <c r="N587" s="47" t="s">
        <v>516</v>
      </c>
      <c r="O587" s="47" t="s">
        <v>471</v>
      </c>
      <c r="P587" s="50"/>
    </row>
    <row r="588" spans="1:16" ht="12.75" customHeight="1" collapsed="1">
      <c r="I588" s="47"/>
      <c r="J588" s="133">
        <f>SUM(J578:J587)</f>
        <v>28549872.019999996</v>
      </c>
    </row>
    <row r="589" spans="1:16" ht="12.75" customHeight="1">
      <c r="I589" s="47"/>
    </row>
    <row r="590" spans="1:16" ht="12.75" customHeight="1">
      <c r="A590" s="55" t="s">
        <v>1317</v>
      </c>
      <c r="I590" s="47"/>
    </row>
    <row r="591" spans="1:16" ht="51" hidden="1" outlineLevel="1">
      <c r="B591" s="38">
        <v>2023</v>
      </c>
      <c r="C591" s="38">
        <v>4</v>
      </c>
      <c r="D591" s="45" t="s">
        <v>5</v>
      </c>
      <c r="E591" s="45" t="s">
        <v>6</v>
      </c>
      <c r="F591" s="45" t="s">
        <v>1318</v>
      </c>
      <c r="G591" s="46">
        <v>44860.291666666664</v>
      </c>
      <c r="H591" s="45" t="s">
        <v>12</v>
      </c>
      <c r="I591" s="47" t="str">
        <f>VLOOKUP(H591,'Source Codes'!$A$6:$B$89,2,FALSE)</f>
        <v>AR Direct Cash Journal</v>
      </c>
      <c r="J591" s="132">
        <v>7084392.2400000002</v>
      </c>
      <c r="K591" s="46">
        <v>44866.291666666664</v>
      </c>
      <c r="L591" s="48" t="s">
        <v>1322</v>
      </c>
      <c r="M591" s="49">
        <v>44867.044259259259</v>
      </c>
      <c r="N591" s="47" t="s">
        <v>407</v>
      </c>
      <c r="O591" s="47" t="s">
        <v>419</v>
      </c>
      <c r="P591" s="50"/>
    </row>
    <row r="592" spans="1:16" ht="69" hidden="1" customHeight="1" outlineLevel="1">
      <c r="B592" s="38">
        <v>2023</v>
      </c>
      <c r="C592" s="38">
        <v>4</v>
      </c>
      <c r="D592" s="45" t="s">
        <v>5</v>
      </c>
      <c r="E592" s="45" t="s">
        <v>6</v>
      </c>
      <c r="F592" s="45" t="s">
        <v>1319</v>
      </c>
      <c r="G592" s="46">
        <v>44862.291666666664</v>
      </c>
      <c r="H592" s="45" t="s">
        <v>12</v>
      </c>
      <c r="I592" s="47" t="str">
        <f>VLOOKUP(H592,'Source Codes'!$A$6:$B$89,2,FALSE)</f>
        <v>AR Direct Cash Journal</v>
      </c>
      <c r="J592" s="132">
        <v>2267791.54</v>
      </c>
      <c r="K592" s="46">
        <v>44866.291666666664</v>
      </c>
      <c r="L592" s="48" t="s">
        <v>1324</v>
      </c>
      <c r="M592" s="49">
        <v>44867.044259259259</v>
      </c>
      <c r="N592" s="47" t="s">
        <v>407</v>
      </c>
      <c r="O592" s="47" t="s">
        <v>419</v>
      </c>
      <c r="P592" s="50"/>
    </row>
    <row r="593" spans="1:16" ht="33.75" hidden="1" customHeight="1" outlineLevel="1">
      <c r="B593" s="38">
        <v>2023</v>
      </c>
      <c r="C593" s="38">
        <v>4</v>
      </c>
      <c r="D593" s="45" t="s">
        <v>5</v>
      </c>
      <c r="E593" s="45" t="s">
        <v>6</v>
      </c>
      <c r="F593" s="45" t="s">
        <v>1320</v>
      </c>
      <c r="G593" s="46">
        <v>44845.291666666664</v>
      </c>
      <c r="H593" s="45" t="s">
        <v>11</v>
      </c>
      <c r="I593" s="47" t="str">
        <f>VLOOKUP(H593,'Source Codes'!$A$6:$B$89,2,FALSE)</f>
        <v>AR Payments</v>
      </c>
      <c r="J593" s="132">
        <v>1428158.76</v>
      </c>
      <c r="K593" s="46">
        <v>44866.291666666664</v>
      </c>
      <c r="L593" s="48" t="s">
        <v>634</v>
      </c>
      <c r="M593" s="49">
        <v>44867.044259259259</v>
      </c>
      <c r="N593" s="47" t="s">
        <v>407</v>
      </c>
      <c r="O593" s="47" t="s">
        <v>408</v>
      </c>
      <c r="P593" s="50"/>
    </row>
    <row r="594" spans="1:16" ht="33.75" hidden="1" customHeight="1" outlineLevel="1">
      <c r="B594" s="38">
        <v>2023</v>
      </c>
      <c r="C594" s="38">
        <v>4</v>
      </c>
      <c r="D594" s="45" t="s">
        <v>5</v>
      </c>
      <c r="E594" s="45" t="s">
        <v>6</v>
      </c>
      <c r="F594" s="45" t="s">
        <v>1321</v>
      </c>
      <c r="G594" s="46">
        <v>44853.291666666664</v>
      </c>
      <c r="H594" s="45" t="s">
        <v>16</v>
      </c>
      <c r="I594" s="47" t="str">
        <f>VLOOKUP(H594,'Source Codes'!$A$6:$B$89,2,FALSE)</f>
        <v>Property Tax Interface</v>
      </c>
      <c r="J594" s="132">
        <v>4100292.96</v>
      </c>
      <c r="K594" s="46">
        <v>44866.291666666664</v>
      </c>
      <c r="L594" s="48" t="s">
        <v>1323</v>
      </c>
      <c r="M594" s="49">
        <v>44866.659490740742</v>
      </c>
      <c r="N594" s="47" t="s">
        <v>412</v>
      </c>
      <c r="O594" s="47" t="s">
        <v>471</v>
      </c>
      <c r="P594" s="50"/>
    </row>
    <row r="595" spans="1:16" ht="12.75" customHeight="1" collapsed="1">
      <c r="I595" s="47"/>
      <c r="J595" s="133">
        <f>SUM(J591:J594)</f>
        <v>14880635.5</v>
      </c>
    </row>
    <row r="596" spans="1:16" ht="12.75" customHeight="1">
      <c r="I596" s="47"/>
    </row>
    <row r="597" spans="1:16" ht="12.75" customHeight="1">
      <c r="A597" s="55" t="s">
        <v>1325</v>
      </c>
      <c r="I597" s="47"/>
    </row>
    <row r="598" spans="1:16" ht="33.75" hidden="1" customHeight="1" outlineLevel="1">
      <c r="B598" s="38">
        <v>2023</v>
      </c>
      <c r="C598" s="38">
        <v>5</v>
      </c>
      <c r="D598" s="45" t="s">
        <v>5</v>
      </c>
      <c r="E598" s="45" t="s">
        <v>6</v>
      </c>
      <c r="F598" s="45" t="s">
        <v>1326</v>
      </c>
      <c r="G598" s="46">
        <v>44867.291666666664</v>
      </c>
      <c r="H598" s="45" t="s">
        <v>14</v>
      </c>
      <c r="I598" s="47" t="str">
        <f>VLOOKUP(H598,'Source Codes'!$A$6:$B$89,2,FALSE)</f>
        <v>AP Warrant Issuance</v>
      </c>
      <c r="J598" s="132">
        <v>-1170466.6499999999</v>
      </c>
      <c r="K598" s="46">
        <v>44867.291666666664</v>
      </c>
      <c r="L598" s="48" t="s">
        <v>1352</v>
      </c>
      <c r="M598" s="49">
        <v>44868.086134259262</v>
      </c>
      <c r="N598" s="47" t="s">
        <v>407</v>
      </c>
      <c r="O598" s="47" t="s">
        <v>408</v>
      </c>
      <c r="P598" s="50"/>
    </row>
    <row r="599" spans="1:16" ht="49.5" hidden="1" customHeight="1" outlineLevel="1">
      <c r="B599" s="38">
        <v>2023</v>
      </c>
      <c r="C599" s="38">
        <v>4</v>
      </c>
      <c r="D599" s="45" t="s">
        <v>5</v>
      </c>
      <c r="E599" s="45" t="s">
        <v>6</v>
      </c>
      <c r="F599" s="45" t="s">
        <v>1327</v>
      </c>
      <c r="G599" s="46">
        <v>44861.291666666664</v>
      </c>
      <c r="H599" s="45" t="s">
        <v>11</v>
      </c>
      <c r="I599" s="47" t="str">
        <f>VLOOKUP(H599,'Source Codes'!$A$6:$B$89,2,FALSE)</f>
        <v>AR Payments</v>
      </c>
      <c r="J599" s="132">
        <v>3334939.42</v>
      </c>
      <c r="K599" s="46">
        <v>44867.291666666664</v>
      </c>
      <c r="L599" s="48" t="s">
        <v>1353</v>
      </c>
      <c r="M599" s="49">
        <v>44868.044050925928</v>
      </c>
      <c r="N599" s="47" t="s">
        <v>407</v>
      </c>
      <c r="O599" s="47" t="s">
        <v>408</v>
      </c>
      <c r="P599" s="50"/>
    </row>
    <row r="600" spans="1:16" ht="33.75" hidden="1" customHeight="1" outlineLevel="1">
      <c r="B600" s="38">
        <v>2023</v>
      </c>
      <c r="C600" s="38">
        <v>5</v>
      </c>
      <c r="D600" s="45" t="s">
        <v>5</v>
      </c>
      <c r="E600" s="45" t="s">
        <v>6</v>
      </c>
      <c r="F600" s="45" t="s">
        <v>1328</v>
      </c>
      <c r="G600" s="46">
        <v>44866.291666666664</v>
      </c>
      <c r="H600" s="45" t="s">
        <v>13</v>
      </c>
      <c r="I600" s="47" t="str">
        <f>VLOOKUP(H600,'Source Codes'!$A$6:$B$89,2,FALSE)</f>
        <v>C-IV Voucher/Payments/EBT</v>
      </c>
      <c r="J600" s="132">
        <v>-14515422.890000001</v>
      </c>
      <c r="K600" s="46">
        <v>44867.291666666664</v>
      </c>
      <c r="L600" s="48" t="s">
        <v>1347</v>
      </c>
      <c r="M600" s="49">
        <v>44868.164629629631</v>
      </c>
      <c r="N600" s="47" t="s">
        <v>407</v>
      </c>
      <c r="O600" s="47" t="s">
        <v>415</v>
      </c>
      <c r="P600" s="50"/>
    </row>
    <row r="601" spans="1:16" ht="33.75" hidden="1" customHeight="1" outlineLevel="1">
      <c r="B601" s="38">
        <v>2023</v>
      </c>
      <c r="C601" s="38">
        <v>5</v>
      </c>
      <c r="D601" s="45" t="s">
        <v>5</v>
      </c>
      <c r="E601" s="45" t="s">
        <v>6</v>
      </c>
      <c r="F601" s="45" t="s">
        <v>1329</v>
      </c>
      <c r="G601" s="46">
        <v>44866.291666666664</v>
      </c>
      <c r="H601" s="45" t="s">
        <v>13</v>
      </c>
      <c r="I601" s="47" t="str">
        <f>VLOOKUP(H601,'Source Codes'!$A$6:$B$89,2,FALSE)</f>
        <v>C-IV Voucher/Payments/EBT</v>
      </c>
      <c r="J601" s="132">
        <v>-10134944.07</v>
      </c>
      <c r="K601" s="46">
        <v>44867.291666666664</v>
      </c>
      <c r="L601" s="48" t="s">
        <v>1346</v>
      </c>
      <c r="M601" s="49">
        <v>44868.164629629631</v>
      </c>
      <c r="N601" s="47" t="s">
        <v>407</v>
      </c>
      <c r="O601" s="47" t="s">
        <v>415</v>
      </c>
      <c r="P601" s="50"/>
    </row>
    <row r="602" spans="1:16" ht="33.75" hidden="1" customHeight="1" outlineLevel="1">
      <c r="B602" s="38">
        <v>2023</v>
      </c>
      <c r="C602" s="38">
        <v>5</v>
      </c>
      <c r="D602" s="45" t="s">
        <v>5</v>
      </c>
      <c r="E602" s="45" t="s">
        <v>6</v>
      </c>
      <c r="F602" s="45" t="s">
        <v>1330</v>
      </c>
      <c r="G602" s="46">
        <v>44866.291666666664</v>
      </c>
      <c r="H602" s="45" t="s">
        <v>13</v>
      </c>
      <c r="I602" s="47" t="str">
        <f>VLOOKUP(H602,'Source Codes'!$A$6:$B$89,2,FALSE)</f>
        <v>C-IV Voucher/Payments/EBT</v>
      </c>
      <c r="J602" s="132">
        <v>-8325134.0099999998</v>
      </c>
      <c r="K602" s="46">
        <v>44867.291666666664</v>
      </c>
      <c r="L602" s="48" t="s">
        <v>521</v>
      </c>
      <c r="M602" s="49">
        <v>44868.164629629631</v>
      </c>
      <c r="N602" s="47" t="s">
        <v>407</v>
      </c>
      <c r="O602" s="47" t="s">
        <v>415</v>
      </c>
      <c r="P602" s="50"/>
    </row>
    <row r="603" spans="1:16" ht="33.75" hidden="1" customHeight="1" outlineLevel="1">
      <c r="B603" s="38">
        <v>2023</v>
      </c>
      <c r="C603" s="38">
        <v>4</v>
      </c>
      <c r="D603" s="45" t="s">
        <v>5</v>
      </c>
      <c r="E603" s="45" t="s">
        <v>6</v>
      </c>
      <c r="F603" s="45" t="s">
        <v>1331</v>
      </c>
      <c r="G603" s="46">
        <v>44862.291666666664</v>
      </c>
      <c r="H603" s="45" t="s">
        <v>9</v>
      </c>
      <c r="I603" s="47" t="str">
        <f>VLOOKUP(H603,'Source Codes'!$A$6:$B$89,2,FALSE)</f>
        <v>On Line Journal Entries</v>
      </c>
      <c r="J603" s="132">
        <v>-2500000</v>
      </c>
      <c r="K603" s="46">
        <v>44867.291666666664</v>
      </c>
      <c r="L603" s="48" t="s">
        <v>1345</v>
      </c>
      <c r="M603" s="49">
        <v>44868.164618055554</v>
      </c>
      <c r="N603" s="47" t="s">
        <v>516</v>
      </c>
      <c r="O603" s="47" t="s">
        <v>466</v>
      </c>
      <c r="P603" s="50"/>
    </row>
    <row r="604" spans="1:16" ht="33.75" hidden="1" customHeight="1" outlineLevel="1">
      <c r="B604" s="38">
        <v>2023</v>
      </c>
      <c r="C604" s="38">
        <v>4</v>
      </c>
      <c r="D604" s="45" t="s">
        <v>5</v>
      </c>
      <c r="E604" s="45" t="s">
        <v>6</v>
      </c>
      <c r="F604" s="45" t="s">
        <v>1332</v>
      </c>
      <c r="G604" s="46">
        <v>44861.291666666664</v>
      </c>
      <c r="H604" s="45" t="s">
        <v>9</v>
      </c>
      <c r="I604" s="47" t="str">
        <f>VLOOKUP(H604,'Source Codes'!$A$6:$B$89,2,FALSE)</f>
        <v>On Line Journal Entries</v>
      </c>
      <c r="J604" s="132">
        <v>1621309.41</v>
      </c>
      <c r="K604" s="46">
        <v>44867.291666666664</v>
      </c>
      <c r="L604" s="48" t="s">
        <v>1348</v>
      </c>
      <c r="M604" s="49">
        <v>44868.164618055554</v>
      </c>
      <c r="N604" s="47" t="s">
        <v>407</v>
      </c>
      <c r="O604" s="47" t="s">
        <v>422</v>
      </c>
      <c r="P604" s="50"/>
    </row>
    <row r="605" spans="1:16" ht="38.25" hidden="1" outlineLevel="1">
      <c r="B605" s="38">
        <v>2023</v>
      </c>
      <c r="C605" s="38">
        <v>4</v>
      </c>
      <c r="D605" s="45" t="s">
        <v>5</v>
      </c>
      <c r="E605" s="45" t="s">
        <v>6</v>
      </c>
      <c r="F605" s="45" t="s">
        <v>1333</v>
      </c>
      <c r="G605" s="46">
        <v>44848.291666666664</v>
      </c>
      <c r="H605" s="45" t="s">
        <v>9</v>
      </c>
      <c r="I605" s="47" t="str">
        <f>VLOOKUP(H605,'Source Codes'!$A$6:$B$89,2,FALSE)</f>
        <v>On Line Journal Entries</v>
      </c>
      <c r="J605" s="132">
        <v>2141571.5499999998</v>
      </c>
      <c r="K605" s="46">
        <v>44867.291666666664</v>
      </c>
      <c r="L605" s="48" t="s">
        <v>1349</v>
      </c>
      <c r="M605" s="49">
        <v>44868.164618055554</v>
      </c>
      <c r="N605" s="47" t="s">
        <v>412</v>
      </c>
      <c r="O605" s="47" t="s">
        <v>424</v>
      </c>
      <c r="P605" s="50"/>
    </row>
    <row r="606" spans="1:16" ht="63.75" hidden="1" outlineLevel="1">
      <c r="B606" s="38">
        <v>2023</v>
      </c>
      <c r="C606" s="38">
        <v>4</v>
      </c>
      <c r="D606" s="45" t="s">
        <v>5</v>
      </c>
      <c r="E606" s="45" t="s">
        <v>6</v>
      </c>
      <c r="F606" s="45" t="s">
        <v>1334</v>
      </c>
      <c r="G606" s="46">
        <v>44861.291666666664</v>
      </c>
      <c r="H606" s="45" t="s">
        <v>9</v>
      </c>
      <c r="I606" s="47" t="str">
        <f>VLOOKUP(H606,'Source Codes'!$A$6:$B$89,2,FALSE)</f>
        <v>On Line Journal Entries</v>
      </c>
      <c r="J606" s="132">
        <v>3348859.09</v>
      </c>
      <c r="K606" s="46">
        <v>44867.291666666664</v>
      </c>
      <c r="L606" s="48" t="s">
        <v>1351</v>
      </c>
      <c r="M606" s="49">
        <v>44868.164618055554</v>
      </c>
      <c r="N606" s="47" t="s">
        <v>407</v>
      </c>
      <c r="O606" s="47" t="s">
        <v>422</v>
      </c>
      <c r="P606" s="50"/>
    </row>
    <row r="607" spans="1:16" ht="33.75" hidden="1" customHeight="1" outlineLevel="1">
      <c r="B607" s="38">
        <v>2023</v>
      </c>
      <c r="C607" s="38">
        <v>4</v>
      </c>
      <c r="D607" s="45" t="s">
        <v>5</v>
      </c>
      <c r="E607" s="45" t="s">
        <v>6</v>
      </c>
      <c r="F607" s="45" t="s">
        <v>1335</v>
      </c>
      <c r="G607" s="46">
        <v>44837.291666666664</v>
      </c>
      <c r="H607" s="45" t="s">
        <v>9</v>
      </c>
      <c r="I607" s="47" t="str">
        <f>VLOOKUP(H607,'Source Codes'!$A$6:$B$89,2,FALSE)</f>
        <v>On Line Journal Entries</v>
      </c>
      <c r="J607" s="132">
        <v>7246745</v>
      </c>
      <c r="K607" s="46">
        <v>44867.291666666664</v>
      </c>
      <c r="L607" s="48" t="s">
        <v>351</v>
      </c>
      <c r="M607" s="49">
        <v>44868.164618055554</v>
      </c>
      <c r="N607" s="47" t="s">
        <v>407</v>
      </c>
      <c r="O607" s="47" t="s">
        <v>415</v>
      </c>
      <c r="P607" s="50"/>
    </row>
    <row r="608" spans="1:16" ht="33.75" hidden="1" customHeight="1" outlineLevel="1">
      <c r="B608" s="38">
        <v>2023</v>
      </c>
      <c r="C608" s="38">
        <v>4</v>
      </c>
      <c r="D608" s="45" t="s">
        <v>5</v>
      </c>
      <c r="E608" s="45" t="s">
        <v>6</v>
      </c>
      <c r="F608" s="45" t="s">
        <v>1336</v>
      </c>
      <c r="G608" s="46">
        <v>44854.291666666664</v>
      </c>
      <c r="H608" s="45" t="s">
        <v>9</v>
      </c>
      <c r="I608" s="47" t="str">
        <f>VLOOKUP(H608,'Source Codes'!$A$6:$B$89,2,FALSE)</f>
        <v>On Line Journal Entries</v>
      </c>
      <c r="J608" s="132">
        <v>7824261</v>
      </c>
      <c r="K608" s="46">
        <v>44867.291666666664</v>
      </c>
      <c r="L608" s="48" t="s">
        <v>351</v>
      </c>
      <c r="M608" s="49">
        <v>44868.164618055554</v>
      </c>
      <c r="N608" s="47" t="s">
        <v>407</v>
      </c>
      <c r="O608" s="47" t="s">
        <v>415</v>
      </c>
      <c r="P608" s="50"/>
    </row>
    <row r="609" spans="1:16" ht="33.75" hidden="1" customHeight="1" outlineLevel="1">
      <c r="B609" s="38">
        <v>2023</v>
      </c>
      <c r="C609" s="38">
        <v>4</v>
      </c>
      <c r="D609" s="45" t="s">
        <v>5</v>
      </c>
      <c r="E609" s="45" t="s">
        <v>6</v>
      </c>
      <c r="F609" s="45" t="s">
        <v>1337</v>
      </c>
      <c r="G609" s="46">
        <v>44837.291666666664</v>
      </c>
      <c r="H609" s="45" t="s">
        <v>9</v>
      </c>
      <c r="I609" s="47" t="str">
        <f>VLOOKUP(H609,'Source Codes'!$A$6:$B$89,2,FALSE)</f>
        <v>On Line Journal Entries</v>
      </c>
      <c r="J609" s="132">
        <v>7991593.9299999997</v>
      </c>
      <c r="K609" s="46">
        <v>44867.291666666664</v>
      </c>
      <c r="L609" s="48" t="s">
        <v>351</v>
      </c>
      <c r="M609" s="49">
        <v>44868.164618055554</v>
      </c>
      <c r="N609" s="47" t="s">
        <v>407</v>
      </c>
      <c r="O609" s="47" t="s">
        <v>415</v>
      </c>
      <c r="P609" s="50"/>
    </row>
    <row r="610" spans="1:16" ht="72" hidden="1" customHeight="1" outlineLevel="1">
      <c r="B610" s="38">
        <v>2023</v>
      </c>
      <c r="C610" s="38">
        <v>4</v>
      </c>
      <c r="D610" s="45" t="s">
        <v>5</v>
      </c>
      <c r="E610" s="45" t="s">
        <v>6</v>
      </c>
      <c r="F610" s="45" t="s">
        <v>1338</v>
      </c>
      <c r="G610" s="46">
        <v>44859.291666666664</v>
      </c>
      <c r="H610" s="45" t="s">
        <v>9</v>
      </c>
      <c r="I610" s="47" t="str">
        <f>VLOOKUP(H610,'Source Codes'!$A$6:$B$89,2,FALSE)</f>
        <v>On Line Journal Entries</v>
      </c>
      <c r="J610" s="132">
        <v>8436625</v>
      </c>
      <c r="K610" s="46">
        <v>44867.291666666664</v>
      </c>
      <c r="L610" s="48" t="s">
        <v>342</v>
      </c>
      <c r="M610" s="49">
        <v>44868.164618055554</v>
      </c>
      <c r="N610" s="47" t="s">
        <v>407</v>
      </c>
      <c r="O610" s="47" t="s">
        <v>415</v>
      </c>
      <c r="P610" s="50"/>
    </row>
    <row r="611" spans="1:16" ht="33.75" hidden="1" customHeight="1" outlineLevel="1">
      <c r="B611" s="38">
        <v>2023</v>
      </c>
      <c r="C611" s="38">
        <v>4</v>
      </c>
      <c r="D611" s="45" t="s">
        <v>5</v>
      </c>
      <c r="E611" s="45" t="s">
        <v>6</v>
      </c>
      <c r="F611" s="45" t="s">
        <v>1339</v>
      </c>
      <c r="G611" s="46">
        <v>44837.291666666664</v>
      </c>
      <c r="H611" s="45" t="s">
        <v>9</v>
      </c>
      <c r="I611" s="47" t="str">
        <f>VLOOKUP(H611,'Source Codes'!$A$6:$B$89,2,FALSE)</f>
        <v>On Line Journal Entries</v>
      </c>
      <c r="J611" s="132">
        <v>10236982</v>
      </c>
      <c r="K611" s="46">
        <v>44867.291666666664</v>
      </c>
      <c r="L611" s="48" t="s">
        <v>351</v>
      </c>
      <c r="M611" s="49">
        <v>44868.164618055554</v>
      </c>
      <c r="N611" s="47" t="s">
        <v>407</v>
      </c>
      <c r="O611" s="47" t="s">
        <v>415</v>
      </c>
      <c r="P611" s="50"/>
    </row>
    <row r="612" spans="1:16" ht="33.75" hidden="1" customHeight="1" outlineLevel="1">
      <c r="B612" s="38">
        <v>2023</v>
      </c>
      <c r="C612" s="38">
        <v>4</v>
      </c>
      <c r="D612" s="45" t="s">
        <v>5</v>
      </c>
      <c r="E612" s="45" t="s">
        <v>6</v>
      </c>
      <c r="F612" s="45" t="s">
        <v>1340</v>
      </c>
      <c r="G612" s="46">
        <v>44840.291666666664</v>
      </c>
      <c r="H612" s="45" t="s">
        <v>9</v>
      </c>
      <c r="I612" s="47" t="str">
        <f>VLOOKUP(H612,'Source Codes'!$A$6:$B$89,2,FALSE)</f>
        <v>On Line Journal Entries</v>
      </c>
      <c r="J612" s="132">
        <v>10923415.15</v>
      </c>
      <c r="K612" s="46">
        <v>44867.291666666664</v>
      </c>
      <c r="L612" s="48" t="s">
        <v>351</v>
      </c>
      <c r="M612" s="49">
        <v>44868.164618055554</v>
      </c>
      <c r="N612" s="47" t="s">
        <v>407</v>
      </c>
      <c r="O612" s="47" t="s">
        <v>415</v>
      </c>
      <c r="P612" s="50"/>
    </row>
    <row r="613" spans="1:16" ht="33.75" hidden="1" customHeight="1" outlineLevel="1">
      <c r="B613" s="38">
        <v>2023</v>
      </c>
      <c r="C613" s="38">
        <v>4</v>
      </c>
      <c r="D613" s="45" t="s">
        <v>5</v>
      </c>
      <c r="E613" s="45" t="s">
        <v>6</v>
      </c>
      <c r="F613" s="45" t="s">
        <v>1341</v>
      </c>
      <c r="G613" s="46">
        <v>44854.291666666664</v>
      </c>
      <c r="H613" s="45" t="s">
        <v>9</v>
      </c>
      <c r="I613" s="47" t="str">
        <f>VLOOKUP(H613,'Source Codes'!$A$6:$B$89,2,FALSE)</f>
        <v>On Line Journal Entries</v>
      </c>
      <c r="J613" s="132">
        <v>11677613</v>
      </c>
      <c r="K613" s="46">
        <v>44867.291666666664</v>
      </c>
      <c r="L613" s="48" t="s">
        <v>351</v>
      </c>
      <c r="M613" s="49">
        <v>44868.164618055554</v>
      </c>
      <c r="N613" s="47" t="s">
        <v>407</v>
      </c>
      <c r="O613" s="47" t="s">
        <v>415</v>
      </c>
      <c r="P613" s="50"/>
    </row>
    <row r="614" spans="1:16" ht="39" hidden="1" customHeight="1" outlineLevel="1">
      <c r="B614" s="38">
        <v>2023</v>
      </c>
      <c r="C614" s="38">
        <v>4</v>
      </c>
      <c r="D614" s="45" t="s">
        <v>5</v>
      </c>
      <c r="E614" s="45" t="s">
        <v>6</v>
      </c>
      <c r="F614" s="45" t="s">
        <v>1342</v>
      </c>
      <c r="G614" s="46">
        <v>44861.291666666664</v>
      </c>
      <c r="H614" s="45" t="s">
        <v>9</v>
      </c>
      <c r="I614" s="47" t="str">
        <f>VLOOKUP(H614,'Source Codes'!$A$6:$B$89,2,FALSE)</f>
        <v>On Line Journal Entries</v>
      </c>
      <c r="J614" s="132">
        <v>12134651.93</v>
      </c>
      <c r="K614" s="46">
        <v>44867.291666666664</v>
      </c>
      <c r="L614" s="48" t="s">
        <v>1343</v>
      </c>
      <c r="M614" s="49">
        <v>44868.164618055554</v>
      </c>
      <c r="N614" s="47" t="s">
        <v>407</v>
      </c>
      <c r="O614" s="47" t="s">
        <v>422</v>
      </c>
      <c r="P614" s="50"/>
    </row>
    <row r="615" spans="1:16" ht="31.5" hidden="1" customHeight="1" outlineLevel="1">
      <c r="B615" s="38">
        <v>2023</v>
      </c>
      <c r="C615" s="38">
        <v>4</v>
      </c>
      <c r="D615" s="45" t="s">
        <v>5</v>
      </c>
      <c r="E615" s="45" t="s">
        <v>6</v>
      </c>
      <c r="F615" s="45" t="s">
        <v>1344</v>
      </c>
      <c r="G615" s="46">
        <v>44861.291666666664</v>
      </c>
      <c r="H615" s="45" t="s">
        <v>9</v>
      </c>
      <c r="I615" s="47" t="str">
        <f>VLOOKUP(H615,'Source Codes'!$A$6:$B$89,2,FALSE)</f>
        <v>On Line Journal Entries</v>
      </c>
      <c r="J615" s="132">
        <v>23555961.710000001</v>
      </c>
      <c r="K615" s="46">
        <v>44867.291666666664</v>
      </c>
      <c r="L615" s="48" t="s">
        <v>1350</v>
      </c>
      <c r="M615" s="49">
        <v>44868.164618055554</v>
      </c>
      <c r="N615" s="47" t="s">
        <v>407</v>
      </c>
      <c r="O615" s="47" t="s">
        <v>422</v>
      </c>
      <c r="P615" s="50"/>
    </row>
    <row r="616" spans="1:16" ht="12.75" customHeight="1" collapsed="1">
      <c r="J616" s="133">
        <f>SUM(J598:J615)</f>
        <v>73828560.569999993</v>
      </c>
    </row>
    <row r="618" spans="1:16" ht="12.75" customHeight="1">
      <c r="A618" s="55" t="s">
        <v>1354</v>
      </c>
    </row>
    <row r="619" spans="1:16" ht="65.45" hidden="1" customHeight="1" outlineLevel="1">
      <c r="B619" s="38">
        <v>2023</v>
      </c>
      <c r="C619" s="38">
        <v>5</v>
      </c>
      <c r="D619" s="45" t="s">
        <v>5</v>
      </c>
      <c r="E619" s="45" t="s">
        <v>6</v>
      </c>
      <c r="F619" s="45" t="s">
        <v>1355</v>
      </c>
      <c r="G619" s="46">
        <v>44873.333333333336</v>
      </c>
      <c r="H619" s="45" t="s">
        <v>14</v>
      </c>
      <c r="I619" s="47" t="str">
        <f>VLOOKUP(H619,'Source Codes'!$A$6:$B$89,2,FALSE)</f>
        <v>AP Warrant Issuance</v>
      </c>
      <c r="J619" s="132">
        <v>-3149937.87</v>
      </c>
      <c r="K619" s="46">
        <v>44869.291666666664</v>
      </c>
      <c r="L619" s="48" t="s">
        <v>1360</v>
      </c>
      <c r="M619" s="49">
        <v>44870.086921296293</v>
      </c>
      <c r="N619" s="47" t="s">
        <v>407</v>
      </c>
      <c r="O619" s="47" t="s">
        <v>415</v>
      </c>
    </row>
    <row r="620" spans="1:16" ht="102" hidden="1" outlineLevel="1">
      <c r="B620" s="38">
        <v>2023</v>
      </c>
      <c r="C620" s="38">
        <v>5</v>
      </c>
      <c r="D620" s="45" t="s">
        <v>5</v>
      </c>
      <c r="E620" s="45" t="s">
        <v>6</v>
      </c>
      <c r="F620" s="45" t="s">
        <v>1356</v>
      </c>
      <c r="G620" s="46">
        <v>44869.291666666664</v>
      </c>
      <c r="H620" s="45" t="s">
        <v>14</v>
      </c>
      <c r="I620" s="47" t="str">
        <f>VLOOKUP(H620,'Source Codes'!$A$6:$B$89,2,FALSE)</f>
        <v>AP Warrant Issuance</v>
      </c>
      <c r="J620" s="132">
        <v>-4130340.88</v>
      </c>
      <c r="K620" s="46">
        <v>44869.291666666664</v>
      </c>
      <c r="L620" s="48" t="s">
        <v>1359</v>
      </c>
      <c r="M620" s="49">
        <v>44870.086921296293</v>
      </c>
      <c r="N620" s="47" t="s">
        <v>407</v>
      </c>
      <c r="O620" s="47" t="s">
        <v>419</v>
      </c>
    </row>
    <row r="621" spans="1:16" ht="25.15" hidden="1" customHeight="1" outlineLevel="1">
      <c r="B621" s="38">
        <v>2023</v>
      </c>
      <c r="C621" s="38">
        <v>5</v>
      </c>
      <c r="D621" s="45" t="s">
        <v>5</v>
      </c>
      <c r="E621" s="45" t="s">
        <v>6</v>
      </c>
      <c r="F621" s="45" t="s">
        <v>1357</v>
      </c>
      <c r="G621" s="46">
        <v>44873.333333333336</v>
      </c>
      <c r="H621" s="45" t="s">
        <v>14</v>
      </c>
      <c r="I621" s="47" t="str">
        <f>VLOOKUP(H621,'Source Codes'!$A$6:$B$89,2,FALSE)</f>
        <v>AP Warrant Issuance</v>
      </c>
      <c r="J621" s="132">
        <v>-2548204.64</v>
      </c>
      <c r="K621" s="46">
        <v>44869.291666666664</v>
      </c>
      <c r="L621" s="48" t="s">
        <v>1358</v>
      </c>
      <c r="M621" s="49">
        <v>44870.086921296293</v>
      </c>
      <c r="N621" s="47" t="s">
        <v>407</v>
      </c>
      <c r="O621" s="47" t="s">
        <v>419</v>
      </c>
    </row>
    <row r="622" spans="1:16" ht="12.75" customHeight="1" collapsed="1">
      <c r="J622" s="133">
        <f>SUM(J619:J621)</f>
        <v>-9828483.3900000006</v>
      </c>
    </row>
    <row r="624" spans="1:16" ht="12.75" customHeight="1">
      <c r="A624" s="55" t="s">
        <v>1361</v>
      </c>
    </row>
    <row r="625" spans="1:15" ht="12.75" hidden="1" customHeight="1" outlineLevel="1">
      <c r="B625" s="38">
        <v>2023</v>
      </c>
      <c r="C625" s="38">
        <v>5</v>
      </c>
      <c r="D625" s="45" t="s">
        <v>5</v>
      </c>
      <c r="E625" s="45" t="s">
        <v>6</v>
      </c>
      <c r="F625" s="45" t="s">
        <v>1362</v>
      </c>
      <c r="G625" s="46">
        <v>44872.333333333336</v>
      </c>
      <c r="H625" s="45" t="s">
        <v>8</v>
      </c>
      <c r="I625" s="47" t="str">
        <f>VLOOKUP(H625,'Source Codes'!$A$6:$B$89,2,FALSE)</f>
        <v>Prch,Cntrl Mail,Flt,Prntg,Sply</v>
      </c>
      <c r="J625" s="132">
        <v>-1809337.29</v>
      </c>
      <c r="K625" s="46">
        <v>44873.333333333336</v>
      </c>
      <c r="L625" s="48" t="s">
        <v>1363</v>
      </c>
      <c r="M625" s="49">
        <v>44873.900636574072</v>
      </c>
      <c r="N625" s="47" t="s">
        <v>407</v>
      </c>
      <c r="O625" s="47" t="s">
        <v>455</v>
      </c>
    </row>
    <row r="626" spans="1:15" ht="12.75" customHeight="1" collapsed="1">
      <c r="J626" s="133">
        <f>SUM(J625)</f>
        <v>-1809337.29</v>
      </c>
    </row>
    <row r="628" spans="1:15" ht="12.75" customHeight="1">
      <c r="A628" s="55" t="s">
        <v>1364</v>
      </c>
    </row>
    <row r="629" spans="1:15" ht="12.75" hidden="1" customHeight="1" outlineLevel="1">
      <c r="B629" s="38">
        <v>2023</v>
      </c>
      <c r="C629" s="38">
        <v>5</v>
      </c>
      <c r="D629" s="45" t="s">
        <v>5</v>
      </c>
      <c r="E629" s="45" t="s">
        <v>6</v>
      </c>
      <c r="F629" s="45" t="s">
        <v>1365</v>
      </c>
      <c r="G629" s="46">
        <v>44873.333333333336</v>
      </c>
      <c r="H629" s="45" t="s">
        <v>12</v>
      </c>
      <c r="I629" s="47" t="str">
        <f>VLOOKUP(H629,'Source Codes'!$A$6:$B$89,2,FALSE)</f>
        <v>AR Direct Cash Journal</v>
      </c>
      <c r="J629" s="132">
        <v>2168311.63</v>
      </c>
      <c r="K629" s="46">
        <v>44874.333333333336</v>
      </c>
      <c r="L629" s="48" t="s">
        <v>358</v>
      </c>
      <c r="M629" s="49">
        <v>44875.086099537039</v>
      </c>
      <c r="N629" s="47" t="s">
        <v>412</v>
      </c>
      <c r="O629" s="47" t="s">
        <v>413</v>
      </c>
    </row>
    <row r="630" spans="1:15" ht="26.25" hidden="1" customHeight="1" outlineLevel="1">
      <c r="B630" s="38">
        <v>2023</v>
      </c>
      <c r="C630" s="38">
        <v>5</v>
      </c>
      <c r="D630" s="45" t="s">
        <v>5</v>
      </c>
      <c r="E630" s="45" t="s">
        <v>6</v>
      </c>
      <c r="F630" s="45" t="s">
        <v>1366</v>
      </c>
      <c r="G630" s="46">
        <v>44868.291666666664</v>
      </c>
      <c r="H630" s="45" t="s">
        <v>11</v>
      </c>
      <c r="I630" s="47" t="str">
        <f>VLOOKUP(H630,'Source Codes'!$A$6:$B$89,2,FALSE)</f>
        <v>AR Payments</v>
      </c>
      <c r="J630" s="132">
        <v>3485278.36</v>
      </c>
      <c r="K630" s="46">
        <v>44874.333333333336</v>
      </c>
      <c r="L630" s="48" t="s">
        <v>369</v>
      </c>
      <c r="M630" s="49">
        <v>44875.086099537039</v>
      </c>
      <c r="N630" s="47" t="s">
        <v>410</v>
      </c>
      <c r="O630" s="47" t="s">
        <v>408</v>
      </c>
    </row>
    <row r="631" spans="1:15" ht="12.75" customHeight="1" collapsed="1">
      <c r="I631" s="47"/>
      <c r="J631" s="133">
        <f>SUM(J629:J630)</f>
        <v>5653589.9900000002</v>
      </c>
    </row>
    <row r="632" spans="1:15" ht="12.75" customHeight="1">
      <c r="A632" s="55"/>
      <c r="I632" s="47"/>
    </row>
    <row r="633" spans="1:15" ht="12.75" customHeight="1">
      <c r="A633" s="55" t="s">
        <v>1367</v>
      </c>
      <c r="I633" s="47"/>
    </row>
    <row r="634" spans="1:15" ht="26.25" hidden="1" customHeight="1" outlineLevel="1">
      <c r="B634" s="38">
        <v>2023</v>
      </c>
      <c r="C634" s="38">
        <v>5</v>
      </c>
      <c r="D634" s="45" t="s">
        <v>5</v>
      </c>
      <c r="E634" s="45" t="s">
        <v>6</v>
      </c>
      <c r="F634" s="45" t="s">
        <v>1368</v>
      </c>
      <c r="G634" s="46">
        <v>44880.333333333336</v>
      </c>
      <c r="H634" s="45" t="s">
        <v>14</v>
      </c>
      <c r="I634" s="47" t="str">
        <f>VLOOKUP(H634,'Source Codes'!$A$6:$B$89,2,FALSE)</f>
        <v>AP Warrant Issuance</v>
      </c>
      <c r="J634" s="132">
        <v>-1082345.01</v>
      </c>
      <c r="K634" s="46">
        <v>44875.333333333336</v>
      </c>
      <c r="L634" s="48" t="s">
        <v>1375</v>
      </c>
      <c r="M634" s="49">
        <v>44876.128240740742</v>
      </c>
      <c r="N634" s="47" t="s">
        <v>407</v>
      </c>
      <c r="O634" s="47" t="s">
        <v>419</v>
      </c>
    </row>
    <row r="635" spans="1:15" ht="57" hidden="1" customHeight="1" outlineLevel="1">
      <c r="B635" s="38">
        <v>2023</v>
      </c>
      <c r="C635" s="38">
        <v>5</v>
      </c>
      <c r="D635" s="45" t="s">
        <v>5</v>
      </c>
      <c r="E635" s="45" t="s">
        <v>6</v>
      </c>
      <c r="F635" s="45" t="s">
        <v>1369</v>
      </c>
      <c r="G635" s="46">
        <v>44867.291666666664</v>
      </c>
      <c r="H635" s="45" t="s">
        <v>12</v>
      </c>
      <c r="I635" s="47" t="str">
        <f>VLOOKUP(H635,'Source Codes'!$A$6:$B$89,2,FALSE)</f>
        <v>AR Direct Cash Journal</v>
      </c>
      <c r="J635" s="132">
        <v>2493185.0099999998</v>
      </c>
      <c r="K635" s="46">
        <v>44875.333333333336</v>
      </c>
      <c r="L635" s="48" t="s">
        <v>1084</v>
      </c>
      <c r="M635" s="49">
        <v>44876.0859375</v>
      </c>
      <c r="N635" s="47" t="s">
        <v>407</v>
      </c>
      <c r="O635" s="47" t="s">
        <v>419</v>
      </c>
    </row>
    <row r="636" spans="1:15" ht="43.9" hidden="1" customHeight="1" outlineLevel="1">
      <c r="B636" s="38">
        <v>2023</v>
      </c>
      <c r="C636" s="38">
        <v>5</v>
      </c>
      <c r="D636" s="45" t="s">
        <v>5</v>
      </c>
      <c r="E636" s="45" t="s">
        <v>6</v>
      </c>
      <c r="F636" s="45" t="s">
        <v>1370</v>
      </c>
      <c r="G636" s="46">
        <v>44872.333333333336</v>
      </c>
      <c r="H636" s="45" t="s">
        <v>11</v>
      </c>
      <c r="I636" s="47" t="str">
        <f>VLOOKUP(H636,'Source Codes'!$A$6:$B$89,2,FALSE)</f>
        <v>AR Payments</v>
      </c>
      <c r="J636" s="132">
        <v>1745864.12</v>
      </c>
      <c r="K636" s="46">
        <v>44875.333333333336</v>
      </c>
      <c r="L636" s="48" t="s">
        <v>1376</v>
      </c>
      <c r="M636" s="49">
        <v>44876.0859375</v>
      </c>
      <c r="N636" s="47" t="s">
        <v>407</v>
      </c>
      <c r="O636" s="47" t="s">
        <v>408</v>
      </c>
    </row>
    <row r="637" spans="1:15" ht="26.25" hidden="1" customHeight="1" outlineLevel="1">
      <c r="B637" s="38">
        <v>2023</v>
      </c>
      <c r="C637" s="38">
        <v>5</v>
      </c>
      <c r="D637" s="45" t="s">
        <v>5</v>
      </c>
      <c r="E637" s="45" t="s">
        <v>6</v>
      </c>
      <c r="F637" s="45" t="s">
        <v>1371</v>
      </c>
      <c r="G637" s="46">
        <v>44867.291666666664</v>
      </c>
      <c r="H637" s="45" t="s">
        <v>7</v>
      </c>
      <c r="I637" s="47" t="str">
        <f>VLOOKUP(H637,'Source Codes'!$A$6:$B$89,2,FALSE)</f>
        <v>HRMS Interface Journals</v>
      </c>
      <c r="J637" s="132">
        <v>-57995568.649999999</v>
      </c>
      <c r="K637" s="46">
        <v>44875.333333333336</v>
      </c>
      <c r="L637" s="48" t="s">
        <v>355</v>
      </c>
      <c r="M637" s="49">
        <v>44875.655694444446</v>
      </c>
      <c r="N637" s="47" t="s">
        <v>438</v>
      </c>
      <c r="O637" s="47" t="s">
        <v>439</v>
      </c>
    </row>
    <row r="638" spans="1:15" ht="26.25" hidden="1" customHeight="1" outlineLevel="1">
      <c r="B638" s="38">
        <v>2023</v>
      </c>
      <c r="C638" s="38">
        <v>5</v>
      </c>
      <c r="D638" s="45" t="s">
        <v>5</v>
      </c>
      <c r="E638" s="45" t="s">
        <v>6</v>
      </c>
      <c r="F638" s="45" t="s">
        <v>1372</v>
      </c>
      <c r="G638" s="46">
        <v>44867.291666666664</v>
      </c>
      <c r="H638" s="45" t="s">
        <v>7</v>
      </c>
      <c r="I638" s="47" t="str">
        <f>VLOOKUP(H638,'Source Codes'!$A$6:$B$89,2,FALSE)</f>
        <v>HRMS Interface Journals</v>
      </c>
      <c r="J638" s="132">
        <v>-7559660.7000000002</v>
      </c>
      <c r="K638" s="46">
        <v>44875.333333333336</v>
      </c>
      <c r="L638" s="48" t="s">
        <v>355</v>
      </c>
      <c r="M638" s="49">
        <v>44875.654062499998</v>
      </c>
      <c r="N638" s="47" t="s">
        <v>438</v>
      </c>
      <c r="O638" s="47" t="s">
        <v>439</v>
      </c>
    </row>
    <row r="639" spans="1:15" ht="26.25" hidden="1" customHeight="1" outlineLevel="1">
      <c r="B639" s="38">
        <v>2023</v>
      </c>
      <c r="C639" s="38">
        <v>5</v>
      </c>
      <c r="D639" s="45" t="s">
        <v>5</v>
      </c>
      <c r="E639" s="45" t="s">
        <v>6</v>
      </c>
      <c r="F639" s="45" t="s">
        <v>1373</v>
      </c>
      <c r="G639" s="46">
        <v>44867.291666666664</v>
      </c>
      <c r="H639" s="45" t="s">
        <v>7</v>
      </c>
      <c r="I639" s="47" t="str">
        <f>VLOOKUP(H639,'Source Codes'!$A$6:$B$89,2,FALSE)</f>
        <v>HRMS Interface Journals</v>
      </c>
      <c r="J639" s="132">
        <v>-1859818.25</v>
      </c>
      <c r="K639" s="46">
        <v>44875.333333333336</v>
      </c>
      <c r="L639" s="48" t="s">
        <v>357</v>
      </c>
      <c r="M639" s="49">
        <v>44875.657638888886</v>
      </c>
      <c r="N639" s="47" t="s">
        <v>438</v>
      </c>
      <c r="O639" s="47" t="s">
        <v>439</v>
      </c>
    </row>
    <row r="640" spans="1:15" ht="26.25" hidden="1" customHeight="1" outlineLevel="1">
      <c r="B640" s="38">
        <v>2023</v>
      </c>
      <c r="C640" s="38">
        <v>5</v>
      </c>
      <c r="D640" s="45" t="s">
        <v>5</v>
      </c>
      <c r="E640" s="45" t="s">
        <v>6</v>
      </c>
      <c r="F640" s="45" t="s">
        <v>1374</v>
      </c>
      <c r="G640" s="46">
        <v>44873.333333333336</v>
      </c>
      <c r="H640" s="45" t="s">
        <v>360</v>
      </c>
      <c r="I640" s="47" t="s">
        <v>346</v>
      </c>
      <c r="J640" s="132">
        <v>1503482.62</v>
      </c>
      <c r="K640" s="46">
        <v>44875.333333333336</v>
      </c>
      <c r="L640" s="48" t="s">
        <v>1377</v>
      </c>
      <c r="M640" s="49">
        <v>44876.207719907405</v>
      </c>
      <c r="N640" s="47" t="s">
        <v>412</v>
      </c>
      <c r="O640" s="47" t="s">
        <v>448</v>
      </c>
    </row>
    <row r="641" spans="1:15" ht="12.75" customHeight="1" collapsed="1">
      <c r="J641" s="133">
        <f>SUM(J634:J640)</f>
        <v>-62754860.860000007</v>
      </c>
    </row>
    <row r="643" spans="1:15" ht="12.75" customHeight="1">
      <c r="A643" s="55" t="s">
        <v>1378</v>
      </c>
    </row>
    <row r="644" spans="1:15" ht="26.25" hidden="1" customHeight="1" outlineLevel="1">
      <c r="B644" s="38">
        <v>2023</v>
      </c>
      <c r="C644" s="38">
        <v>5</v>
      </c>
      <c r="D644" s="45" t="s">
        <v>5</v>
      </c>
      <c r="E644" s="45" t="s">
        <v>6</v>
      </c>
      <c r="F644" s="45" t="s">
        <v>1379</v>
      </c>
      <c r="G644" s="46">
        <v>44879.333333333336</v>
      </c>
      <c r="H644" s="45" t="s">
        <v>12</v>
      </c>
      <c r="I644" s="47" t="str">
        <f>VLOOKUP(H644,'Source Codes'!$A$6:$B$89,2,FALSE)</f>
        <v>AR Direct Cash Journal</v>
      </c>
      <c r="J644" s="132">
        <v>1124009</v>
      </c>
      <c r="K644" s="46">
        <v>44880.333333333336</v>
      </c>
      <c r="L644" s="48" t="s">
        <v>1383</v>
      </c>
      <c r="M644" s="49">
        <v>44881.085335648146</v>
      </c>
      <c r="N644" s="47" t="s">
        <v>412</v>
      </c>
      <c r="O644" s="47" t="s">
        <v>413</v>
      </c>
    </row>
    <row r="645" spans="1:15" ht="26.25" hidden="1" customHeight="1" outlineLevel="1">
      <c r="B645" s="38">
        <v>2023</v>
      </c>
      <c r="C645" s="38">
        <v>5</v>
      </c>
      <c r="D645" s="45" t="s">
        <v>5</v>
      </c>
      <c r="E645" s="45" t="s">
        <v>6</v>
      </c>
      <c r="F645" s="45" t="s">
        <v>1380</v>
      </c>
      <c r="G645" s="46">
        <v>44866.291666666664</v>
      </c>
      <c r="H645" s="45" t="s">
        <v>9</v>
      </c>
      <c r="I645" s="47" t="str">
        <f>VLOOKUP(H645,'Source Codes'!$A$6:$B$89,2,FALSE)</f>
        <v>On Line Journal Entries</v>
      </c>
      <c r="J645" s="132">
        <v>-4626569.1100000003</v>
      </c>
      <c r="K645" s="46">
        <v>44880.333333333336</v>
      </c>
      <c r="L645" s="48" t="s">
        <v>1382</v>
      </c>
      <c r="M645" s="49">
        <v>44881.206550925926</v>
      </c>
      <c r="N645" s="47" t="s">
        <v>407</v>
      </c>
      <c r="O645" s="47" t="s">
        <v>425</v>
      </c>
    </row>
    <row r="646" spans="1:15" ht="26.25" hidden="1" customHeight="1" outlineLevel="1">
      <c r="B646" s="38">
        <v>2023</v>
      </c>
      <c r="C646" s="38">
        <v>5</v>
      </c>
      <c r="D646" s="45" t="s">
        <v>5</v>
      </c>
      <c r="E646" s="45" t="s">
        <v>6</v>
      </c>
      <c r="F646" s="45" t="s">
        <v>1381</v>
      </c>
      <c r="G646" s="46">
        <v>44874.333333333336</v>
      </c>
      <c r="H646" s="45" t="s">
        <v>340</v>
      </c>
      <c r="I646" s="47" t="str">
        <f>VLOOKUP(H646,'Source Codes'!$A$6:$B$89,2,FALSE)</f>
        <v>Facilities Mngmnt Intfc Jrnls</v>
      </c>
      <c r="J646" s="132">
        <v>-3829575.4</v>
      </c>
      <c r="K646" s="46">
        <v>44880.333333333336</v>
      </c>
      <c r="L646" s="48" t="s">
        <v>1387</v>
      </c>
      <c r="M646" s="49">
        <v>44881.206562500003</v>
      </c>
      <c r="N646" s="47" t="s">
        <v>407</v>
      </c>
      <c r="O646" s="47" t="s">
        <v>418</v>
      </c>
    </row>
    <row r="647" spans="1:15" ht="12.75" customHeight="1" collapsed="1">
      <c r="I647" s="47"/>
      <c r="J647" s="133">
        <f>SUM(J644:J646)</f>
        <v>-7332135.5099999998</v>
      </c>
    </row>
    <row r="648" spans="1:15" ht="12.75" customHeight="1">
      <c r="I648" s="47"/>
    </row>
    <row r="649" spans="1:15" ht="12.75" customHeight="1">
      <c r="A649" s="55" t="s">
        <v>1384</v>
      </c>
      <c r="I649" s="47"/>
    </row>
    <row r="650" spans="1:15" ht="62.25" hidden="1" customHeight="1" outlineLevel="1">
      <c r="B650" s="38">
        <v>2023</v>
      </c>
      <c r="C650" s="38">
        <v>5</v>
      </c>
      <c r="D650" s="45" t="s">
        <v>5</v>
      </c>
      <c r="E650" s="45" t="s">
        <v>6</v>
      </c>
      <c r="F650" s="45" t="s">
        <v>1385</v>
      </c>
      <c r="G650" s="46">
        <v>44874.333333333336</v>
      </c>
      <c r="H650" s="45" t="s">
        <v>11</v>
      </c>
      <c r="I650" s="47" t="str">
        <f>VLOOKUP(H650,'Source Codes'!$A$6:$B$89,2,FALSE)</f>
        <v>AR Payments</v>
      </c>
      <c r="J650" s="132">
        <v>2176499.94</v>
      </c>
      <c r="K650" s="46">
        <v>44881.333333333336</v>
      </c>
      <c r="L650" s="48" t="s">
        <v>1386</v>
      </c>
      <c r="M650" s="49">
        <v>44882.085729166669</v>
      </c>
      <c r="N650" s="47" t="s">
        <v>407</v>
      </c>
      <c r="O650" s="47" t="s">
        <v>408</v>
      </c>
    </row>
    <row r="651" spans="1:15" ht="12.75" customHeight="1" collapsed="1">
      <c r="I651" s="47"/>
      <c r="J651" s="133">
        <f>SUM(J650)</f>
        <v>2176499.94</v>
      </c>
    </row>
    <row r="652" spans="1:15" ht="12.75" customHeight="1">
      <c r="I652" s="47"/>
    </row>
    <row r="653" spans="1:15" ht="12.75" customHeight="1">
      <c r="A653" s="55" t="s">
        <v>1388</v>
      </c>
      <c r="I653" s="47"/>
    </row>
    <row r="654" spans="1:15" ht="62.25" hidden="1" customHeight="1" outlineLevel="1">
      <c r="B654" s="38">
        <v>2023</v>
      </c>
      <c r="C654" s="38">
        <v>5</v>
      </c>
      <c r="D654" s="45" t="s">
        <v>5</v>
      </c>
      <c r="E654" s="45" t="s">
        <v>6</v>
      </c>
      <c r="F654" s="45" t="s">
        <v>1389</v>
      </c>
      <c r="G654" s="46">
        <v>44867.291666666664</v>
      </c>
      <c r="H654" s="45" t="s">
        <v>9</v>
      </c>
      <c r="I654" s="47" t="str">
        <f>VLOOKUP(H654,'Source Codes'!$A$6:$B$89,2,FALSE)</f>
        <v>On Line Journal Entries</v>
      </c>
      <c r="J654" s="132">
        <v>-1542083</v>
      </c>
      <c r="K654" s="46">
        <v>44882.333333333336</v>
      </c>
      <c r="L654" s="48" t="s">
        <v>1390</v>
      </c>
      <c r="M654" s="49">
        <v>44883.206608796296</v>
      </c>
      <c r="N654" s="47" t="s">
        <v>407</v>
      </c>
      <c r="O654" s="47" t="s">
        <v>419</v>
      </c>
    </row>
    <row r="655" spans="1:15" ht="12.75" customHeight="1" collapsed="1">
      <c r="J655" s="133">
        <f>SUM(J654)</f>
        <v>-1542083</v>
      </c>
    </row>
    <row r="657" spans="1:15" ht="12.75" customHeight="1">
      <c r="A657" s="55" t="s">
        <v>1392</v>
      </c>
    </row>
    <row r="658" spans="1:15" ht="70.5" hidden="1" customHeight="1" outlineLevel="1">
      <c r="B658" s="38">
        <v>2023</v>
      </c>
      <c r="C658" s="38">
        <v>5</v>
      </c>
      <c r="D658" s="45" t="s">
        <v>5</v>
      </c>
      <c r="E658" s="45" t="s">
        <v>6</v>
      </c>
      <c r="F658" s="45" t="s">
        <v>1393</v>
      </c>
      <c r="G658" s="46">
        <v>44886.333333333336</v>
      </c>
      <c r="H658" s="45" t="s">
        <v>14</v>
      </c>
      <c r="I658" s="47" t="str">
        <f>VLOOKUP(H658,'Source Codes'!$A$6:$B$89,2,FALSE)</f>
        <v>AP Warrant Issuance</v>
      </c>
      <c r="J658" s="132">
        <v>-1015682.96</v>
      </c>
      <c r="K658" s="46">
        <v>44886.333333333336</v>
      </c>
      <c r="L658" s="48" t="s">
        <v>1408</v>
      </c>
      <c r="M658" s="49">
        <v>44887.127939814818</v>
      </c>
      <c r="N658" s="47" t="s">
        <v>407</v>
      </c>
      <c r="O658" s="47" t="s">
        <v>429</v>
      </c>
    </row>
    <row r="659" spans="1:15" ht="54.75" hidden="1" customHeight="1" outlineLevel="1">
      <c r="B659" s="38">
        <v>2023</v>
      </c>
      <c r="C659" s="38">
        <v>5</v>
      </c>
      <c r="D659" s="45" t="s">
        <v>5</v>
      </c>
      <c r="E659" s="45" t="s">
        <v>6</v>
      </c>
      <c r="F659" s="45" t="s">
        <v>1394</v>
      </c>
      <c r="G659" s="46">
        <v>44875.333333333336</v>
      </c>
      <c r="H659" s="45" t="s">
        <v>12</v>
      </c>
      <c r="I659" s="47" t="str">
        <f>VLOOKUP(H659,'Source Codes'!$A$6:$B$89,2,FALSE)</f>
        <v>AR Direct Cash Journal</v>
      </c>
      <c r="J659" s="132">
        <v>5652174</v>
      </c>
      <c r="K659" s="46">
        <v>44886.333333333336</v>
      </c>
      <c r="L659" s="48" t="s">
        <v>1404</v>
      </c>
      <c r="M659" s="49">
        <v>44887.161192129628</v>
      </c>
      <c r="N659" s="47" t="s">
        <v>434</v>
      </c>
      <c r="O659" s="47" t="s">
        <v>1403</v>
      </c>
    </row>
    <row r="660" spans="1:15" ht="28.5" hidden="1" customHeight="1" outlineLevel="1">
      <c r="B660" s="38">
        <v>2023</v>
      </c>
      <c r="C660" s="38">
        <v>5</v>
      </c>
      <c r="D660" s="45" t="s">
        <v>5</v>
      </c>
      <c r="E660" s="45" t="s">
        <v>6</v>
      </c>
      <c r="F660" s="45" t="s">
        <v>1395</v>
      </c>
      <c r="G660" s="46">
        <v>44882.333333333336</v>
      </c>
      <c r="H660" s="45" t="s">
        <v>11</v>
      </c>
      <c r="I660" s="47" t="str">
        <f>VLOOKUP(H660,'Source Codes'!$A$6:$B$89,2,FALSE)</f>
        <v>AR Payments</v>
      </c>
      <c r="J660" s="132">
        <v>1236485.49</v>
      </c>
      <c r="K660" s="46">
        <v>44886.333333333336</v>
      </c>
      <c r="L660" s="48" t="s">
        <v>369</v>
      </c>
      <c r="M660" s="49">
        <v>44887.161192129628</v>
      </c>
      <c r="N660" s="47" t="s">
        <v>410</v>
      </c>
      <c r="O660" s="47" t="s">
        <v>408</v>
      </c>
    </row>
    <row r="661" spans="1:15" ht="52.5" hidden="1" customHeight="1" outlineLevel="1">
      <c r="B661" s="38">
        <v>2023</v>
      </c>
      <c r="C661" s="38">
        <v>5</v>
      </c>
      <c r="D661" s="45" t="s">
        <v>5</v>
      </c>
      <c r="E661" s="45" t="s">
        <v>6</v>
      </c>
      <c r="F661" s="45" t="s">
        <v>1396</v>
      </c>
      <c r="G661" s="46">
        <v>44886.333333333336</v>
      </c>
      <c r="H661" s="45" t="s">
        <v>9</v>
      </c>
      <c r="I661" s="47" t="str">
        <f>VLOOKUP(H661,'Source Codes'!$A$6:$B$89,2,FALSE)</f>
        <v>On Line Journal Entries</v>
      </c>
      <c r="J661" s="132">
        <v>-10299811</v>
      </c>
      <c r="K661" s="46">
        <v>44886.333333333336</v>
      </c>
      <c r="L661" s="48" t="s">
        <v>359</v>
      </c>
      <c r="M661" s="49">
        <v>44887.206712962965</v>
      </c>
      <c r="N661" s="47" t="s">
        <v>430</v>
      </c>
      <c r="O661" s="47" t="s">
        <v>422</v>
      </c>
    </row>
    <row r="662" spans="1:15" ht="87" hidden="1" customHeight="1" outlineLevel="1">
      <c r="B662" s="38">
        <v>2023</v>
      </c>
      <c r="C662" s="38">
        <v>5</v>
      </c>
      <c r="D662" s="45" t="s">
        <v>5</v>
      </c>
      <c r="E662" s="45" t="s">
        <v>6</v>
      </c>
      <c r="F662" s="45" t="s">
        <v>1397</v>
      </c>
      <c r="G662" s="46">
        <v>44873.333333333336</v>
      </c>
      <c r="H662" s="45" t="s">
        <v>9</v>
      </c>
      <c r="I662" s="47" t="str">
        <f>VLOOKUP(H662,'Source Codes'!$A$6:$B$89,2,FALSE)</f>
        <v>On Line Journal Entries</v>
      </c>
      <c r="J662" s="132">
        <v>1826672</v>
      </c>
      <c r="K662" s="46">
        <v>44886.333333333336</v>
      </c>
      <c r="L662" s="48" t="s">
        <v>342</v>
      </c>
      <c r="M662" s="49">
        <v>44887.206712962965</v>
      </c>
      <c r="N662" s="47" t="s">
        <v>410</v>
      </c>
      <c r="O662" s="47" t="s">
        <v>415</v>
      </c>
    </row>
    <row r="663" spans="1:15" ht="29.25" hidden="1" customHeight="1" outlineLevel="1">
      <c r="B663" s="38">
        <v>2023</v>
      </c>
      <c r="C663" s="38">
        <v>5</v>
      </c>
      <c r="D663" s="45" t="s">
        <v>5</v>
      </c>
      <c r="E663" s="45" t="s">
        <v>6</v>
      </c>
      <c r="F663" s="45" t="s">
        <v>1398</v>
      </c>
      <c r="G663" s="46">
        <v>44881.333333333336</v>
      </c>
      <c r="H663" s="45" t="s">
        <v>9</v>
      </c>
      <c r="I663" s="47" t="str">
        <f>VLOOKUP(H663,'Source Codes'!$A$6:$B$89,2,FALSE)</f>
        <v>On Line Journal Entries</v>
      </c>
      <c r="J663" s="132">
        <v>2546761.96</v>
      </c>
      <c r="K663" s="46">
        <v>44886.333333333336</v>
      </c>
      <c r="L663" s="48" t="s">
        <v>1405</v>
      </c>
      <c r="M663" s="49">
        <v>44887.206712962965</v>
      </c>
      <c r="N663" s="47" t="s">
        <v>407</v>
      </c>
      <c r="O663" s="47" t="s">
        <v>419</v>
      </c>
    </row>
    <row r="664" spans="1:15" ht="27" hidden="1" customHeight="1" outlineLevel="1">
      <c r="B664" s="38">
        <v>2023</v>
      </c>
      <c r="C664" s="38">
        <v>5</v>
      </c>
      <c r="D664" s="45" t="s">
        <v>5</v>
      </c>
      <c r="E664" s="45" t="s">
        <v>6</v>
      </c>
      <c r="F664" s="45" t="s">
        <v>1399</v>
      </c>
      <c r="G664" s="46">
        <v>44881.333333333336</v>
      </c>
      <c r="H664" s="45" t="s">
        <v>9</v>
      </c>
      <c r="I664" s="47" t="str">
        <f>VLOOKUP(H664,'Source Codes'!$A$6:$B$89,2,FALSE)</f>
        <v>On Line Journal Entries</v>
      </c>
      <c r="J664" s="132">
        <v>8331778</v>
      </c>
      <c r="K664" s="46">
        <v>44886.333333333336</v>
      </c>
      <c r="L664" s="48" t="s">
        <v>1406</v>
      </c>
      <c r="M664" s="49">
        <v>44887.206712962965</v>
      </c>
      <c r="N664" s="47" t="s">
        <v>407</v>
      </c>
      <c r="O664" s="47" t="s">
        <v>419</v>
      </c>
    </row>
    <row r="665" spans="1:15" ht="79.5" hidden="1" customHeight="1" outlineLevel="1">
      <c r="B665" s="38">
        <v>2023</v>
      </c>
      <c r="C665" s="38">
        <v>5</v>
      </c>
      <c r="D665" s="45" t="s">
        <v>5</v>
      </c>
      <c r="E665" s="45" t="s">
        <v>6</v>
      </c>
      <c r="F665" s="45" t="s">
        <v>1400</v>
      </c>
      <c r="G665" s="46">
        <v>44874.333333333336</v>
      </c>
      <c r="H665" s="45" t="s">
        <v>9</v>
      </c>
      <c r="I665" s="47" t="str">
        <f>VLOOKUP(H665,'Source Codes'!$A$6:$B$89,2,FALSE)</f>
        <v>On Line Journal Entries</v>
      </c>
      <c r="J665" s="132">
        <v>8845837</v>
      </c>
      <c r="K665" s="46">
        <v>44886.333333333336</v>
      </c>
      <c r="L665" s="48" t="s">
        <v>342</v>
      </c>
      <c r="M665" s="49">
        <v>44887.206712962965</v>
      </c>
      <c r="N665" s="47" t="s">
        <v>410</v>
      </c>
      <c r="O665" s="47" t="s">
        <v>415</v>
      </c>
    </row>
    <row r="666" spans="1:15" ht="42.75" hidden="1" customHeight="1" outlineLevel="1">
      <c r="B666" s="38">
        <v>2023</v>
      </c>
      <c r="C666" s="38">
        <v>5</v>
      </c>
      <c r="D666" s="45" t="s">
        <v>5</v>
      </c>
      <c r="E666" s="45" t="s">
        <v>6</v>
      </c>
      <c r="F666" s="45" t="s">
        <v>1401</v>
      </c>
      <c r="G666" s="46">
        <v>44873.333333333336</v>
      </c>
      <c r="H666" s="45" t="s">
        <v>9</v>
      </c>
      <c r="I666" s="47" t="str">
        <f>VLOOKUP(H666,'Source Codes'!$A$6:$B$89,2,FALSE)</f>
        <v>On Line Journal Entries</v>
      </c>
      <c r="J666" s="132">
        <v>10502092.970000001</v>
      </c>
      <c r="K666" s="46">
        <v>44886.333333333336</v>
      </c>
      <c r="L666" s="48" t="s">
        <v>351</v>
      </c>
      <c r="M666" s="49">
        <v>44887.206712962965</v>
      </c>
      <c r="N666" s="47" t="s">
        <v>410</v>
      </c>
      <c r="O666" s="47" t="s">
        <v>415</v>
      </c>
    </row>
    <row r="667" spans="1:15" ht="30" hidden="1" customHeight="1" outlineLevel="1">
      <c r="B667" s="38">
        <v>2023</v>
      </c>
      <c r="C667" s="38">
        <v>5</v>
      </c>
      <c r="D667" s="45" t="s">
        <v>5</v>
      </c>
      <c r="E667" s="45" t="s">
        <v>6</v>
      </c>
      <c r="F667" s="45" t="s">
        <v>1402</v>
      </c>
      <c r="G667" s="46">
        <v>44886.333333333336</v>
      </c>
      <c r="H667" s="45" t="s">
        <v>9</v>
      </c>
      <c r="I667" s="47" t="str">
        <f>VLOOKUP(H667,'Source Codes'!$A$6:$B$89,2,FALSE)</f>
        <v>On Line Journal Entries</v>
      </c>
      <c r="J667" s="132">
        <v>18000000</v>
      </c>
      <c r="K667" s="46">
        <v>44886.333333333336</v>
      </c>
      <c r="L667" s="48" t="s">
        <v>1407</v>
      </c>
      <c r="M667" s="49">
        <v>44887.206712962965</v>
      </c>
      <c r="N667" s="47" t="s">
        <v>516</v>
      </c>
      <c r="O667" s="47" t="s">
        <v>409</v>
      </c>
    </row>
    <row r="668" spans="1:15" ht="12.75" customHeight="1" collapsed="1">
      <c r="I668" s="47"/>
      <c r="J668" s="133">
        <f>SUM(J658:J667)</f>
        <v>45626307.460000001</v>
      </c>
    </row>
    <row r="669" spans="1:15" ht="12.75" customHeight="1">
      <c r="I669" s="47"/>
    </row>
    <row r="670" spans="1:15" ht="12.75" customHeight="1">
      <c r="A670" s="55" t="s">
        <v>1409</v>
      </c>
      <c r="I670" s="47"/>
    </row>
    <row r="671" spans="1:15" ht="30" hidden="1" customHeight="1" outlineLevel="1">
      <c r="B671" s="38">
        <v>2023</v>
      </c>
      <c r="C671" s="38">
        <v>5</v>
      </c>
      <c r="D671" s="45" t="s">
        <v>5</v>
      </c>
      <c r="E671" s="45" t="s">
        <v>6</v>
      </c>
      <c r="F671" s="45" t="s">
        <v>1410</v>
      </c>
      <c r="G671" s="46">
        <v>44893.333333333336</v>
      </c>
      <c r="H671" s="45" t="s">
        <v>14</v>
      </c>
      <c r="I671" s="47" t="str">
        <f>VLOOKUP(H671,'Source Codes'!$A$6:$B$89,2,FALSE)</f>
        <v>AP Warrant Issuance</v>
      </c>
      <c r="J671" s="132">
        <v>-1605079.67</v>
      </c>
      <c r="K671" s="46">
        <v>44887.333333333336</v>
      </c>
      <c r="L671" s="48" t="s">
        <v>1411</v>
      </c>
      <c r="M671" s="49">
        <v>44888.127939814818</v>
      </c>
      <c r="N671" s="47" t="s">
        <v>407</v>
      </c>
      <c r="O671" s="47" t="s">
        <v>419</v>
      </c>
    </row>
    <row r="672" spans="1:15" ht="12.75" customHeight="1" collapsed="1">
      <c r="I672" s="47"/>
      <c r="J672" s="133">
        <f>SUM(J671)</f>
        <v>-1605079.67</v>
      </c>
      <c r="K672" s="131"/>
      <c r="L672" s="23"/>
    </row>
    <row r="673" spans="1:15" ht="12.75" customHeight="1">
      <c r="I673" s="47"/>
    </row>
    <row r="674" spans="1:15" ht="12.75" customHeight="1">
      <c r="A674" s="55" t="s">
        <v>1412</v>
      </c>
      <c r="I674" s="47"/>
    </row>
    <row r="675" spans="1:15" ht="30" hidden="1" customHeight="1" outlineLevel="1">
      <c r="B675" s="38">
        <v>2023</v>
      </c>
      <c r="C675" s="38">
        <v>5</v>
      </c>
      <c r="D675" s="45" t="s">
        <v>5</v>
      </c>
      <c r="E675" s="45" t="s">
        <v>6</v>
      </c>
      <c r="F675" s="45" t="s">
        <v>1413</v>
      </c>
      <c r="G675" s="46">
        <v>44888.333333333336</v>
      </c>
      <c r="H675" s="45" t="s">
        <v>12</v>
      </c>
      <c r="I675" s="47" t="str">
        <f>VLOOKUP(H675,'Source Codes'!$A$6:$B$89,2,FALSE)</f>
        <v>AR Direct Cash Journal</v>
      </c>
      <c r="J675" s="132">
        <v>2144114.58</v>
      </c>
      <c r="K675" s="46">
        <v>44888.333333333336</v>
      </c>
      <c r="L675" s="48" t="s">
        <v>1136</v>
      </c>
      <c r="M675" s="49">
        <v>44889.085752314815</v>
      </c>
      <c r="N675" s="47" t="s">
        <v>407</v>
      </c>
      <c r="O675" s="47" t="s">
        <v>422</v>
      </c>
    </row>
    <row r="676" spans="1:15" ht="48" hidden="1" customHeight="1" outlineLevel="1">
      <c r="B676" s="38">
        <v>2023</v>
      </c>
      <c r="C676" s="38">
        <v>5</v>
      </c>
      <c r="D676" s="45" t="s">
        <v>5</v>
      </c>
      <c r="E676" s="45" t="s">
        <v>6</v>
      </c>
      <c r="F676" s="45" t="s">
        <v>1414</v>
      </c>
      <c r="G676" s="46">
        <v>44879.333333333336</v>
      </c>
      <c r="H676" s="45" t="s">
        <v>12</v>
      </c>
      <c r="I676" s="47" t="str">
        <f>VLOOKUP(H676,'Source Codes'!$A$6:$B$89,2,FALSE)</f>
        <v>AR Direct Cash Journal</v>
      </c>
      <c r="J676" s="132">
        <v>2670924.48</v>
      </c>
      <c r="K676" s="46">
        <v>44888.333333333336</v>
      </c>
      <c r="L676" s="48" t="s">
        <v>995</v>
      </c>
      <c r="M676" s="49">
        <v>44889.085752314815</v>
      </c>
      <c r="N676" s="47" t="s">
        <v>407</v>
      </c>
      <c r="O676" s="47" t="s">
        <v>419</v>
      </c>
    </row>
    <row r="677" spans="1:15" ht="73.5" hidden="1" customHeight="1" outlineLevel="1">
      <c r="B677" s="38">
        <v>2023</v>
      </c>
      <c r="C677" s="38">
        <v>5</v>
      </c>
      <c r="D677" s="45" t="s">
        <v>5</v>
      </c>
      <c r="E677" s="45" t="s">
        <v>6</v>
      </c>
      <c r="F677" s="45" t="s">
        <v>1415</v>
      </c>
      <c r="G677" s="46">
        <v>44883.333333333336</v>
      </c>
      <c r="H677" s="45" t="s">
        <v>11</v>
      </c>
      <c r="I677" s="47" t="str">
        <f>VLOOKUP(H677,'Source Codes'!$A$6:$B$89,2,FALSE)</f>
        <v>AR Payments</v>
      </c>
      <c r="J677" s="132">
        <v>2897045.86</v>
      </c>
      <c r="K677" s="46">
        <v>44888.333333333336</v>
      </c>
      <c r="L677" s="48" t="s">
        <v>1421</v>
      </c>
      <c r="M677" s="49">
        <v>44889.085752314815</v>
      </c>
      <c r="N677" s="47" t="s">
        <v>407</v>
      </c>
      <c r="O677" s="47" t="s">
        <v>408</v>
      </c>
    </row>
    <row r="678" spans="1:15" ht="30" hidden="1" customHeight="1" outlineLevel="1">
      <c r="B678" s="38">
        <v>2023</v>
      </c>
      <c r="C678" s="38">
        <v>5</v>
      </c>
      <c r="D678" s="45" t="s">
        <v>5</v>
      </c>
      <c r="E678" s="45" t="s">
        <v>6</v>
      </c>
      <c r="F678" s="45" t="s">
        <v>1416</v>
      </c>
      <c r="G678" s="46">
        <v>44881.333333333336</v>
      </c>
      <c r="H678" s="45" t="s">
        <v>7</v>
      </c>
      <c r="I678" s="47" t="str">
        <f>VLOOKUP(H678,'Source Codes'!$A$6:$B$89,2,FALSE)</f>
        <v>HRMS Interface Journals</v>
      </c>
      <c r="J678" s="132">
        <v>-57678632.619999997</v>
      </c>
      <c r="K678" s="46">
        <v>44888.333333333336</v>
      </c>
      <c r="L678" s="48" t="s">
        <v>355</v>
      </c>
      <c r="M678" s="49">
        <v>44888.656261574077</v>
      </c>
      <c r="N678" s="47" t="s">
        <v>438</v>
      </c>
      <c r="O678" s="47" t="s">
        <v>439</v>
      </c>
    </row>
    <row r="679" spans="1:15" ht="30" hidden="1" customHeight="1" outlineLevel="1">
      <c r="B679" s="38">
        <v>2023</v>
      </c>
      <c r="C679" s="38">
        <v>5</v>
      </c>
      <c r="D679" s="45" t="s">
        <v>5</v>
      </c>
      <c r="E679" s="45" t="s">
        <v>6</v>
      </c>
      <c r="F679" s="45" t="s">
        <v>1417</v>
      </c>
      <c r="G679" s="46">
        <v>44881.333333333336</v>
      </c>
      <c r="H679" s="45" t="s">
        <v>7</v>
      </c>
      <c r="I679" s="47" t="str">
        <f>VLOOKUP(H679,'Source Codes'!$A$6:$B$89,2,FALSE)</f>
        <v>HRMS Interface Journals</v>
      </c>
      <c r="J679" s="132">
        <v>-7424740.0300000003</v>
      </c>
      <c r="K679" s="46">
        <v>44888.333333333336</v>
      </c>
      <c r="L679" s="48" t="s">
        <v>356</v>
      </c>
      <c r="M679" s="49">
        <v>44888.654687499999</v>
      </c>
      <c r="N679" s="47" t="s">
        <v>438</v>
      </c>
      <c r="O679" s="47" t="s">
        <v>439</v>
      </c>
    </row>
    <row r="680" spans="1:15" ht="30" hidden="1" customHeight="1" outlineLevel="1">
      <c r="B680" s="38">
        <v>2023</v>
      </c>
      <c r="C680" s="38">
        <v>5</v>
      </c>
      <c r="D680" s="45" t="s">
        <v>5</v>
      </c>
      <c r="E680" s="45" t="s">
        <v>6</v>
      </c>
      <c r="F680" s="45" t="s">
        <v>1418</v>
      </c>
      <c r="G680" s="46">
        <v>44881.333333333336</v>
      </c>
      <c r="H680" s="45" t="s">
        <v>7</v>
      </c>
      <c r="I680" s="47" t="str">
        <f>VLOOKUP(H680,'Source Codes'!$A$6:$B$89,2,FALSE)</f>
        <v>HRMS Interface Journals</v>
      </c>
      <c r="J680" s="132">
        <v>-1836062.31</v>
      </c>
      <c r="K680" s="46">
        <v>44888.333333333336</v>
      </c>
      <c r="L680" s="48" t="s">
        <v>357</v>
      </c>
      <c r="M680" s="49">
        <v>44888.65766203704</v>
      </c>
      <c r="N680" s="47" t="s">
        <v>438</v>
      </c>
      <c r="O680" s="47" t="s">
        <v>439</v>
      </c>
    </row>
    <row r="681" spans="1:15" ht="30" hidden="1" customHeight="1" outlineLevel="1">
      <c r="B681" s="38">
        <v>2023</v>
      </c>
      <c r="C681" s="38">
        <v>5</v>
      </c>
      <c r="D681" s="45" t="s">
        <v>5</v>
      </c>
      <c r="E681" s="45" t="s">
        <v>6</v>
      </c>
      <c r="F681" s="45" t="s">
        <v>1419</v>
      </c>
      <c r="G681" s="46">
        <v>44887.333333333336</v>
      </c>
      <c r="H681" s="45" t="s">
        <v>340</v>
      </c>
      <c r="I681" s="47" t="str">
        <f>VLOOKUP(H681,'Source Codes'!$A$6:$B$89,2,FALSE)</f>
        <v>Facilities Mngmnt Intfc Jrnls</v>
      </c>
      <c r="J681" s="132">
        <v>-1303592.3600000001</v>
      </c>
      <c r="K681" s="46">
        <v>44888.333333333336</v>
      </c>
      <c r="L681" s="48" t="s">
        <v>1420</v>
      </c>
      <c r="M681" s="49">
        <v>44889.206238425926</v>
      </c>
      <c r="N681" s="47" t="s">
        <v>407</v>
      </c>
      <c r="O681" s="47" t="s">
        <v>418</v>
      </c>
    </row>
    <row r="682" spans="1:15" ht="12.75" customHeight="1" collapsed="1">
      <c r="I682" s="47"/>
      <c r="J682" s="133">
        <f>SUM(J675:J681)</f>
        <v>-60530942.399999999</v>
      </c>
    </row>
    <row r="683" spans="1:15" ht="12.75" customHeight="1">
      <c r="I683" s="47"/>
    </row>
    <row r="684" spans="1:15" ht="12.75" customHeight="1">
      <c r="A684" s="55" t="s">
        <v>1422</v>
      </c>
      <c r="I684" s="47"/>
    </row>
    <row r="685" spans="1:15" ht="30" hidden="1" customHeight="1" outlineLevel="1">
      <c r="B685" s="38">
        <v>2023</v>
      </c>
      <c r="C685" s="38">
        <v>5</v>
      </c>
      <c r="D685" s="45" t="s">
        <v>5</v>
      </c>
      <c r="E685" s="45" t="s">
        <v>6</v>
      </c>
      <c r="F685" s="45" t="s">
        <v>1423</v>
      </c>
      <c r="G685" s="46">
        <v>44893.333333333336</v>
      </c>
      <c r="H685" s="45" t="s">
        <v>14</v>
      </c>
      <c r="I685" s="47" t="str">
        <f>VLOOKUP(H685,'Source Codes'!$A$6:$B$89,2,FALSE)</f>
        <v>AP Warrant Issuance</v>
      </c>
      <c r="J685" s="132">
        <v>-1413264.27</v>
      </c>
      <c r="K685" s="46">
        <v>44893.333333333336</v>
      </c>
      <c r="L685" s="48" t="s">
        <v>1435</v>
      </c>
      <c r="M685" s="49">
        <v>44894.12777777778</v>
      </c>
      <c r="N685" s="47" t="s">
        <v>407</v>
      </c>
      <c r="O685" s="47" t="s">
        <v>419</v>
      </c>
    </row>
    <row r="686" spans="1:15" ht="30" hidden="1" customHeight="1" outlineLevel="1">
      <c r="B686" s="38">
        <v>2023</v>
      </c>
      <c r="C686" s="38">
        <v>5</v>
      </c>
      <c r="D686" s="45" t="s">
        <v>5</v>
      </c>
      <c r="E686" s="45" t="s">
        <v>6</v>
      </c>
      <c r="F686" s="45" t="s">
        <v>1441</v>
      </c>
      <c r="G686" s="46">
        <v>44893.333333333336</v>
      </c>
      <c r="H686" s="45" t="s">
        <v>11</v>
      </c>
      <c r="I686" s="47" t="str">
        <f>VLOOKUP(H686,'Source Codes'!$A$6:$B$89,2,FALSE)</f>
        <v>AR Payments</v>
      </c>
      <c r="J686" s="132">
        <v>1411806.33</v>
      </c>
      <c r="K686" s="46">
        <v>44893.333333333336</v>
      </c>
      <c r="L686" s="48" t="s">
        <v>634</v>
      </c>
      <c r="M686" s="49">
        <v>44894.085694444446</v>
      </c>
      <c r="N686" s="47" t="s">
        <v>407</v>
      </c>
      <c r="O686" s="47" t="s">
        <v>408</v>
      </c>
    </row>
    <row r="687" spans="1:15" ht="30" hidden="1" customHeight="1" outlineLevel="1">
      <c r="B687" s="38">
        <v>2023</v>
      </c>
      <c r="C687" s="38">
        <v>5</v>
      </c>
      <c r="D687" s="45" t="s">
        <v>5</v>
      </c>
      <c r="E687" s="45" t="s">
        <v>6</v>
      </c>
      <c r="F687" s="45" t="s">
        <v>1424</v>
      </c>
      <c r="G687" s="46">
        <v>44866.291666666664</v>
      </c>
      <c r="H687" s="45" t="s">
        <v>9</v>
      </c>
      <c r="I687" s="47" t="str">
        <f>VLOOKUP(H687,'Source Codes'!$A$6:$B$89,2,FALSE)</f>
        <v>On Line Journal Entries</v>
      </c>
      <c r="J687" s="132">
        <v>-4991682.03</v>
      </c>
      <c r="K687" s="46">
        <v>44893.333333333336</v>
      </c>
      <c r="L687" s="48" t="s">
        <v>1436</v>
      </c>
      <c r="M687" s="49">
        <v>44894.207071759258</v>
      </c>
      <c r="N687" s="47" t="s">
        <v>407</v>
      </c>
      <c r="O687" s="47" t="s">
        <v>424</v>
      </c>
    </row>
    <row r="688" spans="1:15" ht="30" hidden="1" customHeight="1" outlineLevel="1">
      <c r="B688" s="38">
        <v>2023</v>
      </c>
      <c r="C688" s="38">
        <v>5</v>
      </c>
      <c r="D688" s="45" t="s">
        <v>5</v>
      </c>
      <c r="E688" s="45" t="s">
        <v>6</v>
      </c>
      <c r="F688" s="45" t="s">
        <v>1425</v>
      </c>
      <c r="G688" s="46">
        <v>44866.291666666664</v>
      </c>
      <c r="H688" s="45" t="s">
        <v>9</v>
      </c>
      <c r="I688" s="47" t="str">
        <f>VLOOKUP(H688,'Source Codes'!$A$6:$B$89,2,FALSE)</f>
        <v>On Line Journal Entries</v>
      </c>
      <c r="J688" s="132">
        <v>-4991682.03</v>
      </c>
      <c r="K688" s="46">
        <v>44893.333333333336</v>
      </c>
      <c r="L688" s="48" t="s">
        <v>1437</v>
      </c>
      <c r="M688" s="49">
        <v>44894.207071759258</v>
      </c>
      <c r="N688" s="47" t="s">
        <v>407</v>
      </c>
      <c r="O688" s="47" t="s">
        <v>424</v>
      </c>
    </row>
    <row r="689" spans="1:18" ht="30" hidden="1" customHeight="1" outlineLevel="1">
      <c r="B689" s="38">
        <v>2023</v>
      </c>
      <c r="C689" s="38">
        <v>5</v>
      </c>
      <c r="D689" s="45" t="s">
        <v>5</v>
      </c>
      <c r="E689" s="45" t="s">
        <v>6</v>
      </c>
      <c r="F689" s="45" t="s">
        <v>1426</v>
      </c>
      <c r="G689" s="46">
        <v>44866.291666666664</v>
      </c>
      <c r="H689" s="45" t="s">
        <v>9</v>
      </c>
      <c r="I689" s="47" t="str">
        <f>VLOOKUP(H689,'Source Codes'!$A$6:$B$89,2,FALSE)</f>
        <v>On Line Journal Entries</v>
      </c>
      <c r="J689" s="132">
        <v>-3328101.24</v>
      </c>
      <c r="K689" s="46">
        <v>44893.333333333336</v>
      </c>
      <c r="L689" s="48" t="s">
        <v>1438</v>
      </c>
      <c r="M689" s="49">
        <v>44894.207071759258</v>
      </c>
      <c r="N689" s="47" t="s">
        <v>407</v>
      </c>
      <c r="O689" s="47" t="s">
        <v>424</v>
      </c>
    </row>
    <row r="690" spans="1:18" ht="30" hidden="1" customHeight="1" outlineLevel="1">
      <c r="B690" s="38">
        <v>2023</v>
      </c>
      <c r="C690" s="38">
        <v>5</v>
      </c>
      <c r="D690" s="45" t="s">
        <v>5</v>
      </c>
      <c r="E690" s="45" t="s">
        <v>6</v>
      </c>
      <c r="F690" s="45" t="s">
        <v>1427</v>
      </c>
      <c r="G690" s="46">
        <v>44866.291666666664</v>
      </c>
      <c r="H690" s="45" t="s">
        <v>9</v>
      </c>
      <c r="I690" s="47" t="str">
        <f>VLOOKUP(H690,'Source Codes'!$A$6:$B$89,2,FALSE)</f>
        <v>On Line Journal Entries</v>
      </c>
      <c r="J690" s="132">
        <v>-3328101.24</v>
      </c>
      <c r="K690" s="46">
        <v>44893.333333333336</v>
      </c>
      <c r="L690" s="48" t="s">
        <v>1439</v>
      </c>
      <c r="M690" s="49">
        <v>44894.207071759258</v>
      </c>
      <c r="N690" s="47" t="s">
        <v>407</v>
      </c>
      <c r="O690" s="47" t="s">
        <v>424</v>
      </c>
    </row>
    <row r="691" spans="1:18" ht="68.25" hidden="1" customHeight="1" outlineLevel="1">
      <c r="B691" s="38">
        <v>2023</v>
      </c>
      <c r="C691" s="38">
        <v>5</v>
      </c>
      <c r="D691" s="45" t="s">
        <v>5</v>
      </c>
      <c r="E691" s="45" t="s">
        <v>6</v>
      </c>
      <c r="F691" s="45" t="s">
        <v>1428</v>
      </c>
      <c r="G691" s="46">
        <v>44883.333333333336</v>
      </c>
      <c r="H691" s="45" t="s">
        <v>9</v>
      </c>
      <c r="I691" s="47" t="str">
        <f>VLOOKUP(H691,'Source Codes'!$A$6:$B$89,2,FALSE)</f>
        <v>On Line Journal Entries</v>
      </c>
      <c r="J691" s="132">
        <v>1503700</v>
      </c>
      <c r="K691" s="46">
        <v>44893.333333333336</v>
      </c>
      <c r="L691" s="48" t="s">
        <v>1429</v>
      </c>
      <c r="M691" s="49">
        <v>44894.207071759258</v>
      </c>
      <c r="N691" s="47" t="s">
        <v>411</v>
      </c>
      <c r="O691" s="47" t="s">
        <v>415</v>
      </c>
    </row>
    <row r="692" spans="1:18" ht="30" hidden="1" customHeight="1" outlineLevel="1">
      <c r="B692" s="38">
        <v>2023</v>
      </c>
      <c r="C692" s="38">
        <v>5</v>
      </c>
      <c r="D692" s="45" t="s">
        <v>5</v>
      </c>
      <c r="E692" s="45" t="s">
        <v>6</v>
      </c>
      <c r="F692" s="45" t="s">
        <v>1430</v>
      </c>
      <c r="G692" s="46">
        <v>44880.333333333336</v>
      </c>
      <c r="H692" s="45" t="s">
        <v>9</v>
      </c>
      <c r="I692" s="47" t="str">
        <f>VLOOKUP(H692,'Source Codes'!$A$6:$B$89,2,FALSE)</f>
        <v>On Line Journal Entries</v>
      </c>
      <c r="J692" s="132">
        <v>4175517</v>
      </c>
      <c r="K692" s="46">
        <v>44893.333333333336</v>
      </c>
      <c r="L692" s="48" t="s">
        <v>1440</v>
      </c>
      <c r="M692" s="49">
        <v>44894.207071759258</v>
      </c>
      <c r="N692" s="47" t="s">
        <v>407</v>
      </c>
      <c r="O692" s="47" t="s">
        <v>420</v>
      </c>
    </row>
    <row r="693" spans="1:18" ht="93.75" hidden="1" customHeight="1" outlineLevel="1">
      <c r="B693" s="38">
        <v>2023</v>
      </c>
      <c r="C693" s="38">
        <v>5</v>
      </c>
      <c r="D693" s="45" t="s">
        <v>5</v>
      </c>
      <c r="E693" s="45" t="s">
        <v>6</v>
      </c>
      <c r="F693" s="45" t="s">
        <v>1431</v>
      </c>
      <c r="G693" s="46">
        <v>44887.333333333336</v>
      </c>
      <c r="H693" s="45" t="s">
        <v>9</v>
      </c>
      <c r="I693" s="47" t="str">
        <f>VLOOKUP(H693,'Source Codes'!$A$6:$B$89,2,FALSE)</f>
        <v>On Line Journal Entries</v>
      </c>
      <c r="J693" s="132">
        <v>4634858</v>
      </c>
      <c r="K693" s="46">
        <v>44893.333333333336</v>
      </c>
      <c r="L693" s="48" t="s">
        <v>342</v>
      </c>
      <c r="M693" s="49">
        <v>44894.207071759258</v>
      </c>
      <c r="N693" s="47" t="s">
        <v>407</v>
      </c>
      <c r="O693" s="47" t="s">
        <v>415</v>
      </c>
    </row>
    <row r="694" spans="1:18" ht="93.75" hidden="1" customHeight="1" outlineLevel="1">
      <c r="B694" s="38">
        <v>2023</v>
      </c>
      <c r="C694" s="38">
        <v>5</v>
      </c>
      <c r="D694" s="45" t="s">
        <v>5</v>
      </c>
      <c r="E694" s="45" t="s">
        <v>6</v>
      </c>
      <c r="F694" s="45" t="s">
        <v>1432</v>
      </c>
      <c r="G694" s="46">
        <v>44887.333333333336</v>
      </c>
      <c r="H694" s="45" t="s">
        <v>9</v>
      </c>
      <c r="I694" s="47" t="str">
        <f>VLOOKUP(H694,'Source Codes'!$A$6:$B$89,2,FALSE)</f>
        <v>On Line Journal Entries</v>
      </c>
      <c r="J694" s="132">
        <v>5941495</v>
      </c>
      <c r="K694" s="46">
        <v>44893.333333333336</v>
      </c>
      <c r="L694" s="48" t="s">
        <v>342</v>
      </c>
      <c r="M694" s="49">
        <v>44894.207071759258</v>
      </c>
      <c r="N694" s="47" t="s">
        <v>407</v>
      </c>
      <c r="O694" s="47" t="s">
        <v>415</v>
      </c>
    </row>
    <row r="695" spans="1:18" ht="93.75" hidden="1" customHeight="1" outlineLevel="1">
      <c r="B695" s="38">
        <v>2023</v>
      </c>
      <c r="C695" s="38">
        <v>5</v>
      </c>
      <c r="D695" s="45" t="s">
        <v>5</v>
      </c>
      <c r="E695" s="45" t="s">
        <v>6</v>
      </c>
      <c r="F695" s="45" t="s">
        <v>1433</v>
      </c>
      <c r="G695" s="46">
        <v>44887.333333333336</v>
      </c>
      <c r="H695" s="45" t="s">
        <v>9</v>
      </c>
      <c r="I695" s="47" t="str">
        <f>VLOOKUP(H695,'Source Codes'!$A$6:$B$89,2,FALSE)</f>
        <v>On Line Journal Entries</v>
      </c>
      <c r="J695" s="132">
        <v>6138367</v>
      </c>
      <c r="K695" s="46">
        <v>44893.333333333336</v>
      </c>
      <c r="L695" s="48" t="s">
        <v>342</v>
      </c>
      <c r="M695" s="49">
        <v>44894.207071759258</v>
      </c>
      <c r="N695" s="47" t="s">
        <v>407</v>
      </c>
      <c r="O695" s="47" t="s">
        <v>415</v>
      </c>
    </row>
    <row r="696" spans="1:18" ht="93.75" hidden="1" customHeight="1" outlineLevel="1">
      <c r="B696" s="38">
        <v>2023</v>
      </c>
      <c r="C696" s="38">
        <v>5</v>
      </c>
      <c r="D696" s="45" t="s">
        <v>5</v>
      </c>
      <c r="E696" s="45" t="s">
        <v>6</v>
      </c>
      <c r="F696" s="45" t="s">
        <v>1434</v>
      </c>
      <c r="G696" s="46">
        <v>44887.333333333336</v>
      </c>
      <c r="H696" s="45" t="s">
        <v>9</v>
      </c>
      <c r="I696" s="47" t="str">
        <f>VLOOKUP(H696,'Source Codes'!$A$6:$B$89,2,FALSE)</f>
        <v>On Line Journal Entries</v>
      </c>
      <c r="J696" s="132">
        <v>6313662</v>
      </c>
      <c r="K696" s="46">
        <v>44893.333333333336</v>
      </c>
      <c r="L696" s="48" t="s">
        <v>342</v>
      </c>
      <c r="M696" s="49">
        <v>44894.207071759258</v>
      </c>
      <c r="N696" s="47" t="s">
        <v>407</v>
      </c>
      <c r="O696" s="47" t="s">
        <v>415</v>
      </c>
    </row>
    <row r="697" spans="1:18" ht="12.75" customHeight="1" collapsed="1">
      <c r="I697" s="47"/>
      <c r="J697" s="133">
        <f>SUM(J685:J696)</f>
        <v>12066574.52</v>
      </c>
    </row>
    <row r="698" spans="1:18" ht="12.75" customHeight="1">
      <c r="I698" s="47"/>
    </row>
    <row r="699" spans="1:18" ht="12.75" customHeight="1">
      <c r="A699" s="55" t="s">
        <v>1442</v>
      </c>
      <c r="I699" s="47"/>
    </row>
    <row r="700" spans="1:18" ht="30" hidden="1" customHeight="1" outlineLevel="1">
      <c r="B700" s="38">
        <v>2023</v>
      </c>
      <c r="C700" s="38">
        <v>5</v>
      </c>
      <c r="D700" s="45" t="s">
        <v>5</v>
      </c>
      <c r="E700" s="45" t="s">
        <v>6</v>
      </c>
      <c r="F700" s="45" t="s">
        <v>1443</v>
      </c>
      <c r="G700" s="46">
        <v>44894.333333333336</v>
      </c>
      <c r="H700" s="45" t="s">
        <v>12</v>
      </c>
      <c r="I700" s="47" t="str">
        <f>VLOOKUP(H700,'Source Codes'!$A$6:$B$89,2,FALSE)</f>
        <v>AR Direct Cash Journal</v>
      </c>
      <c r="J700" s="132">
        <v>4788794.55</v>
      </c>
      <c r="K700" s="46">
        <v>44894.333333333336</v>
      </c>
      <c r="L700" s="48" t="s">
        <v>804</v>
      </c>
      <c r="M700" s="49">
        <v>44895.085972222223</v>
      </c>
      <c r="N700" s="47" t="s">
        <v>407</v>
      </c>
      <c r="O700" s="47" t="s">
        <v>422</v>
      </c>
      <c r="P700" s="50"/>
    </row>
    <row r="701" spans="1:18" ht="39.75" hidden="1" customHeight="1" outlineLevel="1">
      <c r="B701" s="38">
        <v>2023</v>
      </c>
      <c r="C701" s="38">
        <v>5</v>
      </c>
      <c r="D701" s="45" t="s">
        <v>5</v>
      </c>
      <c r="E701" s="45" t="s">
        <v>6</v>
      </c>
      <c r="F701" s="45" t="s">
        <v>1444</v>
      </c>
      <c r="G701" s="46">
        <v>44893.333333333336</v>
      </c>
      <c r="H701" s="45" t="s">
        <v>12</v>
      </c>
      <c r="I701" s="47" t="str">
        <f>VLOOKUP(H701,'Source Codes'!$A$6:$B$89,2,FALSE)</f>
        <v>AR Direct Cash Journal</v>
      </c>
      <c r="J701" s="132">
        <v>1783708.84</v>
      </c>
      <c r="K701" s="46">
        <v>44894.333333333336</v>
      </c>
      <c r="L701" s="48" t="s">
        <v>995</v>
      </c>
      <c r="M701" s="49">
        <v>44895.085972222223</v>
      </c>
      <c r="N701" s="47" t="s">
        <v>407</v>
      </c>
      <c r="O701" s="47" t="s">
        <v>419</v>
      </c>
      <c r="P701" s="50"/>
    </row>
    <row r="702" spans="1:18" ht="55.5" hidden="1" customHeight="1" outlineLevel="1">
      <c r="B702" s="38">
        <v>2023</v>
      </c>
      <c r="C702" s="38">
        <v>5</v>
      </c>
      <c r="D702" s="45" t="s">
        <v>5</v>
      </c>
      <c r="E702" s="45" t="s">
        <v>6</v>
      </c>
      <c r="F702" s="45" t="s">
        <v>1445</v>
      </c>
      <c r="G702" s="46">
        <v>44874.333333333336</v>
      </c>
      <c r="H702" s="45" t="s">
        <v>9</v>
      </c>
      <c r="I702" s="47" t="str">
        <f>VLOOKUP(H702,'Source Codes'!$A$6:$B$89,2,FALSE)</f>
        <v>On Line Journal Entries</v>
      </c>
      <c r="J702" s="132">
        <v>6386936.29</v>
      </c>
      <c r="K702" s="46">
        <v>44894.333333333336</v>
      </c>
      <c r="L702" s="48" t="s">
        <v>1446</v>
      </c>
      <c r="M702" s="49">
        <v>44895.206273148149</v>
      </c>
      <c r="N702" s="47" t="s">
        <v>516</v>
      </c>
      <c r="O702" s="47" t="s">
        <v>429</v>
      </c>
      <c r="P702" s="50"/>
      <c r="R702" s="50"/>
    </row>
    <row r="703" spans="1:18" ht="12.75" customHeight="1" collapsed="1">
      <c r="I703" s="47"/>
      <c r="J703" s="133">
        <f>SUM(J700:J702)</f>
        <v>12959439.68</v>
      </c>
      <c r="L703" s="48"/>
    </row>
    <row r="704" spans="1:18" ht="12.75" customHeight="1">
      <c r="I704" s="47"/>
    </row>
    <row r="705" spans="1:16" ht="12.75" customHeight="1">
      <c r="A705" s="55" t="s">
        <v>1447</v>
      </c>
      <c r="I705" s="47"/>
    </row>
    <row r="706" spans="1:16" ht="30" hidden="1" customHeight="1" outlineLevel="1">
      <c r="B706" s="38">
        <v>2023</v>
      </c>
      <c r="C706" s="38">
        <v>5</v>
      </c>
      <c r="D706" s="45" t="s">
        <v>5</v>
      </c>
      <c r="E706" s="45" t="s">
        <v>6</v>
      </c>
      <c r="F706" s="45" t="s">
        <v>1448</v>
      </c>
      <c r="G706" s="46">
        <v>44894.333333333336</v>
      </c>
      <c r="H706" s="45" t="s">
        <v>12</v>
      </c>
      <c r="I706" s="47" t="str">
        <f>VLOOKUP(H706,'Source Codes'!$A$6:$B$89,2,FALSE)</f>
        <v>AR Direct Cash Journal</v>
      </c>
      <c r="J706" s="132">
        <v>2062695.87</v>
      </c>
      <c r="K706" s="46">
        <v>44895.333333333336</v>
      </c>
      <c r="L706" s="48" t="s">
        <v>1147</v>
      </c>
      <c r="M706" s="49">
        <v>44896.086053240739</v>
      </c>
      <c r="N706" s="47" t="s">
        <v>407</v>
      </c>
      <c r="O706" s="47" t="s">
        <v>419</v>
      </c>
      <c r="P706" s="50"/>
    </row>
    <row r="707" spans="1:16" ht="12.75" customHeight="1" collapsed="1">
      <c r="I707" s="47"/>
      <c r="J707" s="133">
        <f>SUM(J706)</f>
        <v>2062695.87</v>
      </c>
    </row>
    <row r="708" spans="1:16" ht="12.75" customHeight="1">
      <c r="I708" s="47"/>
    </row>
    <row r="709" spans="1:16" ht="12.75" customHeight="1">
      <c r="A709" s="55" t="s">
        <v>1449</v>
      </c>
      <c r="I709" s="47"/>
    </row>
    <row r="710" spans="1:16" ht="42.75" hidden="1" customHeight="1" outlineLevel="1">
      <c r="B710" s="38">
        <v>2023</v>
      </c>
      <c r="C710" s="38">
        <v>5</v>
      </c>
      <c r="D710" s="45" t="s">
        <v>5</v>
      </c>
      <c r="E710" s="45" t="s">
        <v>6</v>
      </c>
      <c r="F710" s="45" t="s">
        <v>1450</v>
      </c>
      <c r="G710" s="46">
        <v>44895.333333333336</v>
      </c>
      <c r="H710" s="45" t="s">
        <v>11</v>
      </c>
      <c r="I710" s="47" t="str">
        <f>VLOOKUP(H710,'Source Codes'!$A$6:$B$89,2,FALSE)</f>
        <v>AR Payments</v>
      </c>
      <c r="J710" s="132">
        <v>1652662.23</v>
      </c>
      <c r="K710" s="46">
        <v>44896.333333333336</v>
      </c>
      <c r="L710" s="48" t="s">
        <v>1451</v>
      </c>
      <c r="M710" s="49">
        <v>44897.085578703707</v>
      </c>
      <c r="N710" s="47" t="s">
        <v>407</v>
      </c>
      <c r="O710" s="47" t="s">
        <v>408</v>
      </c>
      <c r="P710" s="50"/>
    </row>
    <row r="711" spans="1:16" ht="12.75" customHeight="1" collapsed="1">
      <c r="I711" s="47"/>
      <c r="J711" s="133">
        <f>SUM(J710)</f>
        <v>1652662.23</v>
      </c>
    </row>
    <row r="712" spans="1:16" ht="12.75" customHeight="1">
      <c r="I712" s="47"/>
    </row>
    <row r="713" spans="1:16" ht="12.75" customHeight="1">
      <c r="A713" s="55" t="s">
        <v>1452</v>
      </c>
      <c r="I713" s="47"/>
    </row>
    <row r="714" spans="1:16" ht="42.75" hidden="1" customHeight="1" outlineLevel="1">
      <c r="B714" s="38">
        <v>2023</v>
      </c>
      <c r="C714" s="38">
        <v>6</v>
      </c>
      <c r="D714" s="45" t="s">
        <v>5</v>
      </c>
      <c r="E714" s="45" t="s">
        <v>6</v>
      </c>
      <c r="F714" s="45" t="s">
        <v>1453</v>
      </c>
      <c r="G714" s="46">
        <v>44901.333333333336</v>
      </c>
      <c r="H714" s="45" t="s">
        <v>14</v>
      </c>
      <c r="I714" s="47" t="str">
        <f>VLOOKUP(H714,'Source Codes'!$A$6:$B$89,2,FALSE)</f>
        <v>AP Warrant Issuance</v>
      </c>
      <c r="J714" s="132">
        <v>-1036418.92</v>
      </c>
      <c r="K714" s="46">
        <v>44897.333333333336</v>
      </c>
      <c r="L714" s="48" t="s">
        <v>1459</v>
      </c>
      <c r="M714" s="49">
        <v>44898.128506944442</v>
      </c>
      <c r="N714" s="47" t="s">
        <v>407</v>
      </c>
      <c r="O714" s="47" t="s">
        <v>419</v>
      </c>
      <c r="P714" s="50"/>
    </row>
    <row r="715" spans="1:16" ht="42.75" hidden="1" customHeight="1" outlineLevel="1">
      <c r="B715" s="38">
        <v>2023</v>
      </c>
      <c r="C715" s="38">
        <v>5</v>
      </c>
      <c r="D715" s="45" t="s">
        <v>5</v>
      </c>
      <c r="E715" s="45" t="s">
        <v>6</v>
      </c>
      <c r="F715" s="45" t="s">
        <v>1454</v>
      </c>
      <c r="G715" s="46">
        <v>44895.333333333336</v>
      </c>
      <c r="H715" s="45" t="s">
        <v>7</v>
      </c>
      <c r="I715" s="47" t="str">
        <f>VLOOKUP(H715,'Source Codes'!$A$6:$B$89,2,FALSE)</f>
        <v>HRMS Interface Journals</v>
      </c>
      <c r="J715" s="132">
        <v>-7559353.0099999998</v>
      </c>
      <c r="K715" s="46">
        <v>44897.333333333336</v>
      </c>
      <c r="L715" s="48" t="s">
        <v>356</v>
      </c>
      <c r="M715" s="49">
        <v>44897.73537037037</v>
      </c>
      <c r="N715" s="47" t="s">
        <v>438</v>
      </c>
      <c r="O715" s="47" t="s">
        <v>439</v>
      </c>
      <c r="P715" s="50"/>
    </row>
    <row r="716" spans="1:16" ht="42.75" hidden="1" customHeight="1" outlineLevel="1">
      <c r="B716" s="38">
        <v>2023</v>
      </c>
      <c r="C716" s="38">
        <v>5</v>
      </c>
      <c r="D716" s="45" t="s">
        <v>5</v>
      </c>
      <c r="E716" s="45" t="s">
        <v>6</v>
      </c>
      <c r="F716" s="45" t="s">
        <v>1455</v>
      </c>
      <c r="G716" s="46">
        <v>44888.333333333336</v>
      </c>
      <c r="H716" s="45" t="s">
        <v>9</v>
      </c>
      <c r="I716" s="47" t="str">
        <f>VLOOKUP(H716,'Source Codes'!$A$6:$B$89,2,FALSE)</f>
        <v>On Line Journal Entries</v>
      </c>
      <c r="J716" s="132">
        <v>-1060931.22</v>
      </c>
      <c r="K716" s="46">
        <v>44897.333333333336</v>
      </c>
      <c r="L716" s="48" t="s">
        <v>1456</v>
      </c>
      <c r="M716" s="49">
        <v>44898.206620370373</v>
      </c>
      <c r="N716" s="47" t="s">
        <v>407</v>
      </c>
      <c r="O716" s="47" t="s">
        <v>422</v>
      </c>
      <c r="P716" s="50"/>
    </row>
    <row r="717" spans="1:16" ht="60.75" hidden="1" customHeight="1" outlineLevel="1">
      <c r="B717" s="38">
        <v>2023</v>
      </c>
      <c r="C717" s="38">
        <v>5</v>
      </c>
      <c r="D717" s="45" t="s">
        <v>5</v>
      </c>
      <c r="E717" s="45" t="s">
        <v>6</v>
      </c>
      <c r="F717" s="45" t="s">
        <v>1457</v>
      </c>
      <c r="G717" s="46">
        <v>44888.333333333336</v>
      </c>
      <c r="H717" s="45" t="s">
        <v>9</v>
      </c>
      <c r="I717" s="47" t="str">
        <f>VLOOKUP(H717,'Source Codes'!$A$6:$B$89,2,FALSE)</f>
        <v>On Line Journal Entries</v>
      </c>
      <c r="J717" s="132">
        <v>3348859.09</v>
      </c>
      <c r="K717" s="46">
        <v>44897.333333333336</v>
      </c>
      <c r="L717" s="48" t="s">
        <v>1458</v>
      </c>
      <c r="M717" s="49">
        <v>44898.206620370373</v>
      </c>
      <c r="N717" s="47" t="s">
        <v>407</v>
      </c>
      <c r="O717" s="47" t="s">
        <v>422</v>
      </c>
      <c r="P717" s="50"/>
    </row>
    <row r="718" spans="1:16" ht="12.75" customHeight="1" collapsed="1">
      <c r="I718" s="47"/>
      <c r="J718" s="133">
        <f>SUM(J714:J717)</f>
        <v>-6307844.0600000005</v>
      </c>
    </row>
    <row r="719" spans="1:16" ht="12.75" customHeight="1">
      <c r="I719" s="47"/>
    </row>
    <row r="720" spans="1:16" ht="12.75" customHeight="1">
      <c r="A720" s="55" t="s">
        <v>1460</v>
      </c>
      <c r="I720" s="47"/>
    </row>
    <row r="721" spans="1:17" ht="78.75" hidden="1" customHeight="1" outlineLevel="1">
      <c r="B721" s="38">
        <v>2023</v>
      </c>
      <c r="C721" s="38">
        <v>6</v>
      </c>
      <c r="D721" s="45" t="s">
        <v>5</v>
      </c>
      <c r="E721" s="45" t="s">
        <v>6</v>
      </c>
      <c r="F721" s="45" t="s">
        <v>1461</v>
      </c>
      <c r="G721" s="46">
        <v>44900.333333333336</v>
      </c>
      <c r="H721" s="45" t="s">
        <v>14</v>
      </c>
      <c r="I721" s="47" t="str">
        <f>VLOOKUP(H721,'Source Codes'!$A$6:$B$89,2,FALSE)</f>
        <v>AP Warrant Issuance</v>
      </c>
      <c r="J721" s="132">
        <v>-1138831.95</v>
      </c>
      <c r="K721" s="46">
        <v>44900.333333333336</v>
      </c>
      <c r="L721" s="48" t="s">
        <v>1466</v>
      </c>
      <c r="M721" s="49">
        <v>44901.127592592595</v>
      </c>
      <c r="N721" s="47" t="s">
        <v>516</v>
      </c>
      <c r="O721" s="47" t="s">
        <v>502</v>
      </c>
      <c r="P721" s="50"/>
    </row>
    <row r="722" spans="1:17" ht="63" hidden="1" customHeight="1" outlineLevel="1">
      <c r="B722" s="38">
        <v>2023</v>
      </c>
      <c r="C722" s="38">
        <v>6</v>
      </c>
      <c r="D722" s="45" t="s">
        <v>5</v>
      </c>
      <c r="E722" s="45" t="s">
        <v>6</v>
      </c>
      <c r="F722" s="45" t="s">
        <v>1462</v>
      </c>
      <c r="G722" s="46">
        <v>44900.333333333336</v>
      </c>
      <c r="H722" s="45" t="s">
        <v>14</v>
      </c>
      <c r="I722" s="47" t="str">
        <f>VLOOKUP(H722,'Source Codes'!$A$6:$B$89,2,FALSE)</f>
        <v>AP Warrant Issuance</v>
      </c>
      <c r="J722" s="132">
        <v>-1622623.77</v>
      </c>
      <c r="K722" s="46">
        <v>44900.333333333336</v>
      </c>
      <c r="L722" s="48" t="s">
        <v>1467</v>
      </c>
      <c r="M722" s="49">
        <v>44901.127592592595</v>
      </c>
      <c r="N722" s="47" t="s">
        <v>407</v>
      </c>
      <c r="O722" s="47" t="s">
        <v>419</v>
      </c>
      <c r="P722" s="50"/>
    </row>
    <row r="723" spans="1:17" ht="45.75" hidden="1" customHeight="1" outlineLevel="1">
      <c r="B723" s="38">
        <v>2023</v>
      </c>
      <c r="C723" s="38">
        <v>6</v>
      </c>
      <c r="D723" s="45" t="s">
        <v>5</v>
      </c>
      <c r="E723" s="45" t="s">
        <v>6</v>
      </c>
      <c r="F723" s="45" t="s">
        <v>1463</v>
      </c>
      <c r="G723" s="46">
        <v>44902.333333333336</v>
      </c>
      <c r="H723" s="45" t="s">
        <v>14</v>
      </c>
      <c r="I723" s="47" t="str">
        <f>VLOOKUP(H723,'Source Codes'!$A$6:$B$89,2,FALSE)</f>
        <v>AP Warrant Issuance</v>
      </c>
      <c r="J723" s="132">
        <v>-1080400.1200000001</v>
      </c>
      <c r="K723" s="46">
        <v>44900.333333333336</v>
      </c>
      <c r="L723" s="48" t="s">
        <v>1468</v>
      </c>
      <c r="M723" s="49">
        <v>44901.127592592595</v>
      </c>
      <c r="N723" s="47" t="s">
        <v>407</v>
      </c>
      <c r="O723" s="47" t="s">
        <v>419</v>
      </c>
      <c r="P723" s="50"/>
    </row>
    <row r="724" spans="1:17" ht="42.75" hidden="1" customHeight="1" outlineLevel="1">
      <c r="B724" s="38">
        <v>2023</v>
      </c>
      <c r="C724" s="38">
        <v>5</v>
      </c>
      <c r="D724" s="45" t="s">
        <v>5</v>
      </c>
      <c r="E724" s="45" t="s">
        <v>6</v>
      </c>
      <c r="F724" s="45" t="s">
        <v>1464</v>
      </c>
      <c r="G724" s="46">
        <v>44895.333333333336</v>
      </c>
      <c r="H724" s="45" t="s">
        <v>7</v>
      </c>
      <c r="I724" s="47" t="str">
        <f>VLOOKUP(H724,'Source Codes'!$A$6:$B$89,2,FALSE)</f>
        <v>HRMS Interface Journals</v>
      </c>
      <c r="J724" s="132">
        <v>-53524175.770000003</v>
      </c>
      <c r="K724" s="46">
        <v>44900.333333333336</v>
      </c>
      <c r="L724" s="48" t="s">
        <v>355</v>
      </c>
      <c r="M724" s="49">
        <v>44900.716481481482</v>
      </c>
      <c r="N724" s="47" t="s">
        <v>438</v>
      </c>
      <c r="O724" s="47" t="s">
        <v>439</v>
      </c>
      <c r="P724" s="50"/>
    </row>
    <row r="725" spans="1:17" ht="42.75" hidden="1" customHeight="1" outlineLevel="1">
      <c r="B725" s="38">
        <v>2023</v>
      </c>
      <c r="C725" s="38">
        <v>5</v>
      </c>
      <c r="D725" s="45" t="s">
        <v>5</v>
      </c>
      <c r="E725" s="45" t="s">
        <v>6</v>
      </c>
      <c r="F725" s="45" t="s">
        <v>1465</v>
      </c>
      <c r="G725" s="46">
        <v>44895.333333333336</v>
      </c>
      <c r="H725" s="45" t="s">
        <v>7</v>
      </c>
      <c r="I725" s="47" t="str">
        <f>VLOOKUP(H725,'Source Codes'!$A$6:$B$89,2,FALSE)</f>
        <v>HRMS Interface Journals</v>
      </c>
      <c r="J725" s="132">
        <v>-1916335.16</v>
      </c>
      <c r="K725" s="46">
        <v>44900.333333333336</v>
      </c>
      <c r="L725" s="48" t="s">
        <v>357</v>
      </c>
      <c r="M725" s="49">
        <v>44900.717442129629</v>
      </c>
      <c r="N725" s="47" t="s">
        <v>438</v>
      </c>
      <c r="O725" s="47" t="s">
        <v>439</v>
      </c>
      <c r="P725" s="50"/>
    </row>
    <row r="726" spans="1:17" ht="12.75" customHeight="1" collapsed="1">
      <c r="I726" s="47"/>
      <c r="J726" s="133">
        <f>SUM(J721:J725)</f>
        <v>-59282366.769999996</v>
      </c>
    </row>
    <row r="727" spans="1:17" ht="12.75" customHeight="1">
      <c r="I727" s="47"/>
    </row>
    <row r="728" spans="1:17" ht="12.75" customHeight="1">
      <c r="A728" s="55" t="s">
        <v>1469</v>
      </c>
      <c r="I728" s="47"/>
    </row>
    <row r="729" spans="1:17" ht="42.75" hidden="1" customHeight="1" outlineLevel="1">
      <c r="B729" s="38">
        <v>2023</v>
      </c>
      <c r="C729" s="38">
        <v>5</v>
      </c>
      <c r="D729" s="45" t="s">
        <v>5</v>
      </c>
      <c r="E729" s="45" t="s">
        <v>6</v>
      </c>
      <c r="F729" s="45" t="s">
        <v>1470</v>
      </c>
      <c r="G729" s="46">
        <v>44886.333333333336</v>
      </c>
      <c r="H729" s="45" t="s">
        <v>9</v>
      </c>
      <c r="I729" s="47" t="str">
        <f>VLOOKUP(H729,'Source Codes'!$A$6:$B$89,2,FALSE)</f>
        <v>On Line Journal Entries</v>
      </c>
      <c r="J729" s="132">
        <v>1333199.6399999999</v>
      </c>
      <c r="K729" s="46">
        <v>44901.333333333336</v>
      </c>
      <c r="L729" s="48" t="s">
        <v>1475</v>
      </c>
      <c r="M729" s="49">
        <v>44902.207268518519</v>
      </c>
      <c r="N729" s="47" t="s">
        <v>407</v>
      </c>
      <c r="O729" s="47" t="s">
        <v>422</v>
      </c>
      <c r="Q729" s="50"/>
    </row>
    <row r="730" spans="1:17" ht="42.75" hidden="1" customHeight="1" outlineLevel="1">
      <c r="B730" s="38">
        <v>2023</v>
      </c>
      <c r="C730" s="38">
        <v>5</v>
      </c>
      <c r="D730" s="45" t="s">
        <v>5</v>
      </c>
      <c r="E730" s="45" t="s">
        <v>6</v>
      </c>
      <c r="F730" s="45" t="s">
        <v>1471</v>
      </c>
      <c r="G730" s="46">
        <v>44888.333333333336</v>
      </c>
      <c r="H730" s="45" t="s">
        <v>9</v>
      </c>
      <c r="I730" s="47" t="str">
        <f>VLOOKUP(H730,'Source Codes'!$A$6:$B$89,2,FALSE)</f>
        <v>On Line Journal Entries</v>
      </c>
      <c r="J730" s="132">
        <v>2041273.57</v>
      </c>
      <c r="K730" s="46">
        <v>44901.333333333336</v>
      </c>
      <c r="L730" s="48" t="s">
        <v>1476</v>
      </c>
      <c r="M730" s="49">
        <v>44902.207268518519</v>
      </c>
      <c r="N730" s="47" t="s">
        <v>407</v>
      </c>
      <c r="O730" s="47" t="s">
        <v>422</v>
      </c>
    </row>
    <row r="731" spans="1:17" ht="42.75" hidden="1" customHeight="1" outlineLevel="1">
      <c r="B731" s="38">
        <v>2023</v>
      </c>
      <c r="C731" s="38">
        <v>5</v>
      </c>
      <c r="D731" s="45" t="s">
        <v>5</v>
      </c>
      <c r="E731" s="45" t="s">
        <v>6</v>
      </c>
      <c r="F731" s="45" t="s">
        <v>1472</v>
      </c>
      <c r="G731" s="46">
        <v>44888.333333333336</v>
      </c>
      <c r="H731" s="45" t="s">
        <v>9</v>
      </c>
      <c r="I731" s="47" t="str">
        <f>VLOOKUP(H731,'Source Codes'!$A$6:$B$89,2,FALSE)</f>
        <v>On Line Journal Entries</v>
      </c>
      <c r="J731" s="132">
        <v>4269918.84</v>
      </c>
      <c r="K731" s="46">
        <v>44901.333333333336</v>
      </c>
      <c r="L731" s="48" t="s">
        <v>1477</v>
      </c>
      <c r="M731" s="49">
        <v>44902.207268518519</v>
      </c>
      <c r="N731" s="47" t="s">
        <v>407</v>
      </c>
      <c r="O731" s="47" t="s">
        <v>422</v>
      </c>
    </row>
    <row r="732" spans="1:17" ht="56.25" hidden="1" customHeight="1" outlineLevel="1">
      <c r="B732" s="38">
        <v>2023</v>
      </c>
      <c r="C732" s="38">
        <v>5</v>
      </c>
      <c r="D732" s="45" t="s">
        <v>5</v>
      </c>
      <c r="E732" s="45" t="s">
        <v>6</v>
      </c>
      <c r="F732" s="45" t="s">
        <v>1473</v>
      </c>
      <c r="G732" s="46">
        <v>44888.333333333336</v>
      </c>
      <c r="H732" s="45" t="s">
        <v>9</v>
      </c>
      <c r="I732" s="47" t="str">
        <f>VLOOKUP(H732,'Source Codes'!$A$6:$B$89,2,FALSE)</f>
        <v>On Line Journal Entries</v>
      </c>
      <c r="J732" s="132">
        <v>13737334.380000001</v>
      </c>
      <c r="K732" s="46">
        <v>44901.333333333336</v>
      </c>
      <c r="L732" s="48" t="s">
        <v>1478</v>
      </c>
      <c r="M732" s="49">
        <v>44902.207268518519</v>
      </c>
      <c r="N732" s="47" t="s">
        <v>407</v>
      </c>
      <c r="O732" s="47" t="s">
        <v>422</v>
      </c>
    </row>
    <row r="733" spans="1:17" ht="42.75" hidden="1" customHeight="1" outlineLevel="1">
      <c r="B733" s="38">
        <v>2023</v>
      </c>
      <c r="C733" s="38">
        <v>5</v>
      </c>
      <c r="D733" s="45" t="s">
        <v>5</v>
      </c>
      <c r="E733" s="45" t="s">
        <v>6</v>
      </c>
      <c r="F733" s="45" t="s">
        <v>1474</v>
      </c>
      <c r="G733" s="46">
        <v>44888.333333333336</v>
      </c>
      <c r="H733" s="45" t="s">
        <v>9</v>
      </c>
      <c r="I733" s="47" t="str">
        <f>VLOOKUP(H733,'Source Codes'!$A$6:$B$89,2,FALSE)</f>
        <v>On Line Journal Entries</v>
      </c>
      <c r="J733" s="132">
        <v>28346601.199999999</v>
      </c>
      <c r="K733" s="46">
        <v>44901.333333333336</v>
      </c>
      <c r="L733" s="48" t="s">
        <v>1479</v>
      </c>
      <c r="M733" s="49">
        <v>44902.207268518519</v>
      </c>
      <c r="N733" s="47" t="s">
        <v>407</v>
      </c>
      <c r="O733" s="47" t="s">
        <v>422</v>
      </c>
    </row>
    <row r="734" spans="1:17" ht="12.75" customHeight="1" collapsed="1">
      <c r="I734" s="47"/>
      <c r="J734" s="133">
        <f>SUM(J729:J733)</f>
        <v>49728327.629999995</v>
      </c>
    </row>
    <row r="735" spans="1:17" ht="12.75" customHeight="1">
      <c r="I735" s="47"/>
    </row>
    <row r="736" spans="1:17" ht="12.75" customHeight="1">
      <c r="A736" s="55" t="s">
        <v>1480</v>
      </c>
      <c r="I736" s="47"/>
    </row>
    <row r="737" spans="1:15" ht="42.75" hidden="1" customHeight="1" outlineLevel="1">
      <c r="B737" s="38">
        <v>2023</v>
      </c>
      <c r="C737" s="38">
        <v>6</v>
      </c>
      <c r="D737" s="45" t="s">
        <v>5</v>
      </c>
      <c r="E737" s="45" t="s">
        <v>6</v>
      </c>
      <c r="F737" s="45" t="s">
        <v>1481</v>
      </c>
      <c r="G737" s="46">
        <v>44896.333333333336</v>
      </c>
      <c r="H737" s="45" t="s">
        <v>13</v>
      </c>
      <c r="I737" s="47" t="str">
        <f>VLOOKUP(H737,'Source Codes'!$A$6:$B$89,2,FALSE)</f>
        <v>C-IV Voucher/Payments/EBT</v>
      </c>
      <c r="J737" s="132">
        <v>-14770253.859999999</v>
      </c>
      <c r="K737" s="46">
        <v>44902.333333333336</v>
      </c>
      <c r="L737" s="48" t="s">
        <v>1483</v>
      </c>
      <c r="M737" s="49">
        <v>44903.206666666665</v>
      </c>
      <c r="N737" s="47" t="s">
        <v>407</v>
      </c>
      <c r="O737" s="47" t="s">
        <v>415</v>
      </c>
    </row>
    <row r="738" spans="1:15" ht="42.75" hidden="1" customHeight="1" outlineLevel="1">
      <c r="B738" s="38">
        <v>2023</v>
      </c>
      <c r="C738" s="38">
        <v>6</v>
      </c>
      <c r="D738" s="45" t="s">
        <v>5</v>
      </c>
      <c r="E738" s="45" t="s">
        <v>6</v>
      </c>
      <c r="F738" s="45" t="s">
        <v>1482</v>
      </c>
      <c r="G738" s="46">
        <v>44896.333333333336</v>
      </c>
      <c r="H738" s="45" t="s">
        <v>13</v>
      </c>
      <c r="I738" s="47" t="str">
        <f>VLOOKUP(H738,'Source Codes'!$A$6:$B$89,2,FALSE)</f>
        <v>C-IV Voucher/Payments/EBT</v>
      </c>
      <c r="J738" s="132">
        <v>-10155801.130000001</v>
      </c>
      <c r="K738" s="46">
        <v>44902.333333333336</v>
      </c>
      <c r="L738" s="48" t="s">
        <v>1484</v>
      </c>
      <c r="M738" s="49">
        <v>44903.206666666665</v>
      </c>
      <c r="N738" s="47" t="s">
        <v>407</v>
      </c>
      <c r="O738" s="47" t="s">
        <v>415</v>
      </c>
    </row>
    <row r="739" spans="1:15" ht="42.75" hidden="1" customHeight="1" outlineLevel="1">
      <c r="B739" s="38">
        <v>2023</v>
      </c>
      <c r="C739" s="38">
        <v>6</v>
      </c>
      <c r="D739" s="45" t="s">
        <v>5</v>
      </c>
      <c r="E739" s="45" t="s">
        <v>6</v>
      </c>
      <c r="F739" s="45" t="s">
        <v>1485</v>
      </c>
      <c r="G739" s="46">
        <v>44896.333333333336</v>
      </c>
      <c r="H739" s="45" t="s">
        <v>13</v>
      </c>
      <c r="I739" s="47" t="str">
        <f>VLOOKUP(H739,'Source Codes'!$A$6:$B$89,2,FALSE)</f>
        <v>C-IV Voucher/Payments/EBT</v>
      </c>
      <c r="J739" s="132">
        <v>-8406358.1099999994</v>
      </c>
      <c r="K739" s="46">
        <v>44902.333333333336</v>
      </c>
      <c r="L739" s="48" t="s">
        <v>521</v>
      </c>
      <c r="M739" s="49">
        <v>44903.206666666665</v>
      </c>
      <c r="N739" s="47" t="s">
        <v>407</v>
      </c>
      <c r="O739" s="47" t="s">
        <v>415</v>
      </c>
    </row>
    <row r="740" spans="1:15" ht="12.75" customHeight="1" collapsed="1">
      <c r="A740"/>
      <c r="J740" s="133">
        <f>SUM(J737:J739)</f>
        <v>-33332413.100000001</v>
      </c>
      <c r="K740"/>
    </row>
    <row r="742" spans="1:15" ht="12.75" customHeight="1">
      <c r="A742" s="55" t="s">
        <v>1486</v>
      </c>
    </row>
    <row r="743" spans="1:15" ht="25.5" hidden="1" customHeight="1" outlineLevel="1">
      <c r="B743" s="38">
        <v>2023</v>
      </c>
      <c r="C743" s="38">
        <v>6</v>
      </c>
      <c r="D743" s="45" t="s">
        <v>5</v>
      </c>
      <c r="E743" s="45" t="s">
        <v>6</v>
      </c>
      <c r="F743" s="45" t="s">
        <v>1487</v>
      </c>
      <c r="G743" s="46">
        <v>44907.333333333336</v>
      </c>
      <c r="H743" s="45" t="s">
        <v>14</v>
      </c>
      <c r="I743" s="47" t="str">
        <f>VLOOKUP(H743,'Source Codes'!$A$6:$B$89,2,FALSE)</f>
        <v>AP Warrant Issuance</v>
      </c>
      <c r="J743" s="132">
        <v>-1238299.06</v>
      </c>
      <c r="K743" s="46">
        <v>44903.333333333336</v>
      </c>
      <c r="L743" s="48" t="s">
        <v>1490</v>
      </c>
      <c r="M743" s="49">
        <v>44904.128425925926</v>
      </c>
      <c r="N743" s="47" t="s">
        <v>407</v>
      </c>
      <c r="O743" s="47" t="s">
        <v>419</v>
      </c>
    </row>
    <row r="744" spans="1:15" ht="29.25" hidden="1" customHeight="1" outlineLevel="1">
      <c r="B744" s="38">
        <v>2023</v>
      </c>
      <c r="C744" s="38">
        <v>6</v>
      </c>
      <c r="D744" s="45" t="s">
        <v>5</v>
      </c>
      <c r="E744" s="45" t="s">
        <v>6</v>
      </c>
      <c r="F744" s="45" t="s">
        <v>1488</v>
      </c>
      <c r="G744" s="46">
        <v>44901.333333333336</v>
      </c>
      <c r="H744" s="45" t="s">
        <v>11</v>
      </c>
      <c r="I744" s="47" t="str">
        <f>VLOOKUP(H744,'Source Codes'!$A$6:$B$89,2,FALSE)</f>
        <v>AR Payments</v>
      </c>
      <c r="J744" s="132">
        <v>2626996.06</v>
      </c>
      <c r="K744" s="46">
        <v>44903.333333333336</v>
      </c>
      <c r="L744" s="48" t="s">
        <v>369</v>
      </c>
      <c r="M744" s="49">
        <v>44904.085868055554</v>
      </c>
      <c r="N744" s="47" t="s">
        <v>407</v>
      </c>
      <c r="O744" s="47" t="s">
        <v>408</v>
      </c>
    </row>
    <row r="745" spans="1:15" ht="34.5" hidden="1" customHeight="1" outlineLevel="1">
      <c r="B745" s="38">
        <v>2023</v>
      </c>
      <c r="C745" s="38">
        <v>6</v>
      </c>
      <c r="D745" s="45" t="s">
        <v>5</v>
      </c>
      <c r="E745" s="45" t="s">
        <v>6</v>
      </c>
      <c r="F745" s="45" t="s">
        <v>1489</v>
      </c>
      <c r="G745" s="46">
        <v>44903.333333333336</v>
      </c>
      <c r="H745" s="45" t="s">
        <v>11</v>
      </c>
      <c r="I745" s="47" t="str">
        <f>VLOOKUP(H745,'Source Codes'!$A$6:$B$89,2,FALSE)</f>
        <v>AR Payments</v>
      </c>
      <c r="J745" s="132">
        <v>3719791.07</v>
      </c>
      <c r="K745" s="46">
        <v>44903.333333333336</v>
      </c>
      <c r="L745" s="48" t="s">
        <v>369</v>
      </c>
      <c r="M745" s="49">
        <v>44904.085868055554</v>
      </c>
      <c r="N745" s="47" t="s">
        <v>407</v>
      </c>
      <c r="O745" s="47" t="s">
        <v>408</v>
      </c>
    </row>
    <row r="746" spans="1:15" ht="12.75" customHeight="1" collapsed="1">
      <c r="I746" s="47"/>
      <c r="J746" s="133">
        <f>SUM(J743:J745)</f>
        <v>5108488.07</v>
      </c>
    </row>
    <row r="747" spans="1:15" ht="12.75" customHeight="1">
      <c r="I747" s="47"/>
    </row>
    <row r="748" spans="1:15" ht="12.75" customHeight="1">
      <c r="A748" s="55" t="s">
        <v>1491</v>
      </c>
      <c r="I748" s="47"/>
    </row>
    <row r="749" spans="1:15" ht="34.5" hidden="1" customHeight="1" outlineLevel="1">
      <c r="B749" s="38">
        <v>2023</v>
      </c>
      <c r="C749" s="38">
        <v>6</v>
      </c>
      <c r="D749" s="45" t="s">
        <v>5</v>
      </c>
      <c r="E749" s="45" t="s">
        <v>6</v>
      </c>
      <c r="F749" s="45" t="s">
        <v>1492</v>
      </c>
      <c r="G749" s="46">
        <v>44908.333333333336</v>
      </c>
      <c r="H749" s="45" t="s">
        <v>14</v>
      </c>
      <c r="I749" s="47" t="str">
        <f>VLOOKUP(H749,'Source Codes'!$A$6:$B$89,2,FALSE)</f>
        <v>AP Warrant Issuance</v>
      </c>
      <c r="J749" s="132">
        <v>-1567476.59</v>
      </c>
      <c r="K749" s="46">
        <v>44904.333333333336</v>
      </c>
      <c r="L749" s="48" t="s">
        <v>1496</v>
      </c>
      <c r="M749" s="49">
        <v>44905.128460648149</v>
      </c>
      <c r="N749" s="47" t="s">
        <v>407</v>
      </c>
      <c r="O749" s="47" t="s">
        <v>419</v>
      </c>
    </row>
    <row r="750" spans="1:15" ht="34.5" hidden="1" customHeight="1" outlineLevel="1">
      <c r="B750" s="38">
        <v>2023</v>
      </c>
      <c r="C750" s="38">
        <v>6</v>
      </c>
      <c r="D750" s="45" t="s">
        <v>5</v>
      </c>
      <c r="E750" s="45" t="s">
        <v>6</v>
      </c>
      <c r="F750" s="45" t="s">
        <v>1493</v>
      </c>
      <c r="G750" s="46">
        <v>44901.333333333336</v>
      </c>
      <c r="H750" s="45" t="s">
        <v>12</v>
      </c>
      <c r="I750" s="47" t="str">
        <f>VLOOKUP(H750,'Source Codes'!$A$6:$B$89,2,FALSE)</f>
        <v>AR Direct Cash Journal</v>
      </c>
      <c r="J750" s="132">
        <v>4363222.72</v>
      </c>
      <c r="K750" s="46">
        <v>44904.333333333336</v>
      </c>
      <c r="L750" s="48" t="s">
        <v>587</v>
      </c>
      <c r="M750" s="49">
        <v>44905.087488425925</v>
      </c>
      <c r="N750" s="47" t="s">
        <v>412</v>
      </c>
      <c r="O750" s="47" t="s">
        <v>413</v>
      </c>
    </row>
    <row r="751" spans="1:15" ht="149.25" hidden="1" customHeight="1" outlineLevel="1">
      <c r="B751" s="38">
        <v>2023</v>
      </c>
      <c r="C751" s="38">
        <v>6</v>
      </c>
      <c r="D751" s="45" t="s">
        <v>5</v>
      </c>
      <c r="E751" s="45" t="s">
        <v>6</v>
      </c>
      <c r="F751" s="45" t="s">
        <v>1494</v>
      </c>
      <c r="G751" s="46">
        <v>44901.333333333336</v>
      </c>
      <c r="H751" s="45" t="s">
        <v>11</v>
      </c>
      <c r="I751" s="47" t="str">
        <f>VLOOKUP(H751,'Source Codes'!$A$6:$B$89,2,FALSE)</f>
        <v>AR Payments</v>
      </c>
      <c r="J751" s="132">
        <v>5741949.7999999998</v>
      </c>
      <c r="K751" s="46">
        <v>44904.333333333336</v>
      </c>
      <c r="L751" s="48" t="s">
        <v>1495</v>
      </c>
      <c r="M751" s="49">
        <v>44905.087488425925</v>
      </c>
      <c r="N751" s="47" t="s">
        <v>407</v>
      </c>
      <c r="O751" s="47" t="s">
        <v>408</v>
      </c>
    </row>
    <row r="752" spans="1:15" ht="12.75" customHeight="1" collapsed="1">
      <c r="I752" s="47"/>
      <c r="J752" s="133">
        <f>SUM(J749:J751)</f>
        <v>8537695.9299999997</v>
      </c>
    </row>
    <row r="753" spans="1:15" ht="12.75" customHeight="1">
      <c r="I753" s="47"/>
    </row>
    <row r="754" spans="1:15" ht="12.75" customHeight="1">
      <c r="A754" s="55" t="s">
        <v>1497</v>
      </c>
      <c r="I754" s="47"/>
    </row>
    <row r="755" spans="1:15" ht="34.5" hidden="1" customHeight="1" outlineLevel="1">
      <c r="B755" s="38">
        <v>2023</v>
      </c>
      <c r="C755" s="38">
        <v>6</v>
      </c>
      <c r="D755" s="45" t="s">
        <v>5</v>
      </c>
      <c r="E755" s="45" t="s">
        <v>6</v>
      </c>
      <c r="F755" s="45" t="s">
        <v>1498</v>
      </c>
      <c r="G755" s="46">
        <v>44896.333333333336</v>
      </c>
      <c r="H755" s="45" t="s">
        <v>9</v>
      </c>
      <c r="I755" s="47" t="str">
        <f>VLOOKUP(H755,'Source Codes'!$A$6:$B$89,2,FALSE)</f>
        <v>On Line Journal Entries</v>
      </c>
      <c r="J755" s="132">
        <v>-4626569.1100000003</v>
      </c>
      <c r="K755" s="46">
        <v>44908.333333333336</v>
      </c>
      <c r="L755" s="48" t="s">
        <v>1501</v>
      </c>
      <c r="M755" s="49">
        <v>44909.206585648149</v>
      </c>
      <c r="N755" s="47" t="s">
        <v>407</v>
      </c>
      <c r="O755" s="47" t="s">
        <v>425</v>
      </c>
    </row>
    <row r="756" spans="1:15" ht="34.5" hidden="1" customHeight="1" outlineLevel="1">
      <c r="B756" s="38">
        <v>2023</v>
      </c>
      <c r="C756" s="38">
        <v>6</v>
      </c>
      <c r="D756" s="45" t="s">
        <v>5</v>
      </c>
      <c r="E756" s="45" t="s">
        <v>6</v>
      </c>
      <c r="F756" s="45" t="s">
        <v>1499</v>
      </c>
      <c r="G756" s="46">
        <v>44896.333333333336</v>
      </c>
      <c r="H756" s="45" t="s">
        <v>9</v>
      </c>
      <c r="I756" s="47" t="str">
        <f>VLOOKUP(H756,'Source Codes'!$A$6:$B$89,2,FALSE)</f>
        <v>On Line Journal Entries</v>
      </c>
      <c r="J756" s="132">
        <v>-1542083</v>
      </c>
      <c r="K756" s="46">
        <v>44908.333333333336</v>
      </c>
      <c r="L756" s="48" t="s">
        <v>1502</v>
      </c>
      <c r="M756" s="49">
        <v>44909.206585648149</v>
      </c>
      <c r="N756" s="47" t="s">
        <v>407</v>
      </c>
      <c r="O756" s="47" t="s">
        <v>419</v>
      </c>
    </row>
    <row r="757" spans="1:15" ht="34.5" hidden="1" customHeight="1" outlineLevel="1">
      <c r="B757" s="38">
        <v>2023</v>
      </c>
      <c r="C757" s="38">
        <v>6</v>
      </c>
      <c r="D757" s="45" t="s">
        <v>5</v>
      </c>
      <c r="E757" s="45" t="s">
        <v>6</v>
      </c>
      <c r="F757" s="45" t="s">
        <v>1500</v>
      </c>
      <c r="G757" s="46">
        <v>44902.333333333336</v>
      </c>
      <c r="H757" s="45" t="s">
        <v>9</v>
      </c>
      <c r="I757" s="47" t="str">
        <f>VLOOKUP(H757,'Source Codes'!$A$6:$B$89,2,FALSE)</f>
        <v>On Line Journal Entries</v>
      </c>
      <c r="J757" s="132">
        <v>4466892.76</v>
      </c>
      <c r="K757" s="46">
        <v>44908.333333333336</v>
      </c>
      <c r="L757" s="48" t="s">
        <v>1503</v>
      </c>
      <c r="M757" s="49">
        <v>44909.206585648149</v>
      </c>
      <c r="N757" s="47" t="s">
        <v>412</v>
      </c>
      <c r="O757" s="47" t="s">
        <v>419</v>
      </c>
    </row>
    <row r="758" spans="1:15" ht="12.75" customHeight="1" collapsed="1">
      <c r="I758" s="47"/>
      <c r="J758" s="133">
        <f>SUM(J755:J757)</f>
        <v>-1701759.3500000006</v>
      </c>
    </row>
    <row r="759" spans="1:15" ht="12.75" customHeight="1">
      <c r="I759" s="47"/>
    </row>
    <row r="760" spans="1:15" ht="12.75" customHeight="1">
      <c r="A760" s="55" t="s">
        <v>1504</v>
      </c>
      <c r="I760" s="47"/>
    </row>
    <row r="761" spans="1:15" ht="34.5" hidden="1" customHeight="1" outlineLevel="1">
      <c r="B761" s="38">
        <v>2023</v>
      </c>
      <c r="C761" s="38">
        <v>6</v>
      </c>
      <c r="D761" s="45" t="s">
        <v>5</v>
      </c>
      <c r="E761" s="45" t="s">
        <v>6</v>
      </c>
      <c r="F761" s="45" t="s">
        <v>1505</v>
      </c>
      <c r="G761" s="46">
        <v>44896.333333333336</v>
      </c>
      <c r="H761" s="45" t="s">
        <v>9</v>
      </c>
      <c r="I761" s="47" t="str">
        <f>VLOOKUP(H761,'Source Codes'!$A$6:$B$89,2,FALSE)</f>
        <v>On Line Journal Entries</v>
      </c>
      <c r="J761" s="132">
        <v>-4991682.03</v>
      </c>
      <c r="K761" s="46">
        <v>44909.333333333336</v>
      </c>
      <c r="L761" s="48" t="s">
        <v>1515</v>
      </c>
      <c r="M761" s="49">
        <v>44910.206365740742</v>
      </c>
      <c r="N761" s="47" t="s">
        <v>407</v>
      </c>
      <c r="O761" s="47" t="s">
        <v>424</v>
      </c>
    </row>
    <row r="762" spans="1:15" ht="34.5" hidden="1" customHeight="1" outlineLevel="1">
      <c r="B762" s="38">
        <v>2023</v>
      </c>
      <c r="C762" s="38">
        <v>6</v>
      </c>
      <c r="D762" s="45" t="s">
        <v>5</v>
      </c>
      <c r="E762" s="45" t="s">
        <v>6</v>
      </c>
      <c r="F762" s="45" t="s">
        <v>1506</v>
      </c>
      <c r="G762" s="46">
        <v>44896.333333333336</v>
      </c>
      <c r="H762" s="45" t="s">
        <v>9</v>
      </c>
      <c r="I762" s="47" t="str">
        <f>VLOOKUP(H762,'Source Codes'!$A$6:$B$89,2,FALSE)</f>
        <v>On Line Journal Entries</v>
      </c>
      <c r="J762" s="132">
        <v>-1006377.77</v>
      </c>
      <c r="K762" s="46">
        <v>44909.333333333336</v>
      </c>
      <c r="L762" s="48" t="s">
        <v>1516</v>
      </c>
      <c r="M762" s="49">
        <v>44910.206365740742</v>
      </c>
      <c r="N762" s="47" t="s">
        <v>407</v>
      </c>
      <c r="O762" s="47" t="s">
        <v>424</v>
      </c>
    </row>
    <row r="763" spans="1:15" ht="68.25" hidden="1" customHeight="1" outlineLevel="1">
      <c r="B763" s="38">
        <v>2023</v>
      </c>
      <c r="C763" s="38">
        <v>6</v>
      </c>
      <c r="D763" s="45" t="s">
        <v>5</v>
      </c>
      <c r="E763" s="45" t="s">
        <v>6</v>
      </c>
      <c r="F763" s="45" t="s">
        <v>1507</v>
      </c>
      <c r="G763" s="46">
        <v>44896.333333333336</v>
      </c>
      <c r="H763" s="45" t="s">
        <v>9</v>
      </c>
      <c r="I763" s="47" t="str">
        <f>VLOOKUP(H763,'Source Codes'!$A$6:$B$89,2,FALSE)</f>
        <v>On Line Journal Entries</v>
      </c>
      <c r="J763" s="132">
        <v>1503700</v>
      </c>
      <c r="K763" s="46">
        <v>44909.333333333336</v>
      </c>
      <c r="L763" s="48" t="s">
        <v>1508</v>
      </c>
      <c r="M763" s="49">
        <v>44910.206365740742</v>
      </c>
      <c r="N763" s="47" t="s">
        <v>407</v>
      </c>
      <c r="O763" s="47" t="s">
        <v>415</v>
      </c>
    </row>
    <row r="764" spans="1:15" ht="34.5" hidden="1" customHeight="1" outlineLevel="1">
      <c r="B764" s="38">
        <v>2023</v>
      </c>
      <c r="C764" s="38">
        <v>6</v>
      </c>
      <c r="D764" s="45" t="s">
        <v>5</v>
      </c>
      <c r="E764" s="45" t="s">
        <v>6</v>
      </c>
      <c r="F764" s="45" t="s">
        <v>1509</v>
      </c>
      <c r="G764" s="46">
        <v>44903.333333333336</v>
      </c>
      <c r="H764" s="45" t="s">
        <v>9</v>
      </c>
      <c r="I764" s="47" t="str">
        <f>VLOOKUP(H764,'Source Codes'!$A$6:$B$89,2,FALSE)</f>
        <v>On Line Journal Entries</v>
      </c>
      <c r="J764" s="132">
        <v>2073653</v>
      </c>
      <c r="K764" s="46">
        <v>44909.333333333336</v>
      </c>
      <c r="L764" s="48" t="s">
        <v>1513</v>
      </c>
      <c r="M764" s="49">
        <v>44910.206365740742</v>
      </c>
      <c r="N764" s="47" t="s">
        <v>407</v>
      </c>
      <c r="O764" s="47" t="s">
        <v>420</v>
      </c>
    </row>
    <row r="765" spans="1:15" ht="88.5" hidden="1" customHeight="1" outlineLevel="1">
      <c r="B765" s="38">
        <v>2023</v>
      </c>
      <c r="C765" s="38">
        <v>6</v>
      </c>
      <c r="D765" s="45" t="s">
        <v>5</v>
      </c>
      <c r="E765" s="45" t="s">
        <v>6</v>
      </c>
      <c r="F765" s="45" t="s">
        <v>1510</v>
      </c>
      <c r="G765" s="46">
        <v>44902.333333333336</v>
      </c>
      <c r="H765" s="45" t="s">
        <v>9</v>
      </c>
      <c r="I765" s="47" t="str">
        <f>VLOOKUP(H765,'Source Codes'!$A$6:$B$89,2,FALSE)</f>
        <v>On Line Journal Entries</v>
      </c>
      <c r="J765" s="132">
        <v>2229194</v>
      </c>
      <c r="K765" s="46">
        <v>44909.333333333336</v>
      </c>
      <c r="L765" s="48" t="s">
        <v>342</v>
      </c>
      <c r="M765" s="49">
        <v>44910.206365740742</v>
      </c>
      <c r="N765" s="47" t="s">
        <v>407</v>
      </c>
      <c r="O765" s="47" t="s">
        <v>415</v>
      </c>
    </row>
    <row r="766" spans="1:15" ht="44.25" hidden="1" customHeight="1" outlineLevel="1">
      <c r="B766" s="38">
        <v>2023</v>
      </c>
      <c r="C766" s="38">
        <v>6</v>
      </c>
      <c r="D766" s="45" t="s">
        <v>5</v>
      </c>
      <c r="E766" s="45" t="s">
        <v>6</v>
      </c>
      <c r="F766" s="45" t="s">
        <v>1511</v>
      </c>
      <c r="G766" s="46">
        <v>44902.333333333336</v>
      </c>
      <c r="H766" s="45" t="s">
        <v>9</v>
      </c>
      <c r="I766" s="47" t="str">
        <f>VLOOKUP(H766,'Source Codes'!$A$6:$B$89,2,FALSE)</f>
        <v>On Line Journal Entries</v>
      </c>
      <c r="J766" s="132">
        <v>6235861.75</v>
      </c>
      <c r="K766" s="46">
        <v>44909.333333333336</v>
      </c>
      <c r="L766" s="48" t="s">
        <v>351</v>
      </c>
      <c r="M766" s="49">
        <v>44910.206365740742</v>
      </c>
      <c r="N766" s="47" t="s">
        <v>407</v>
      </c>
      <c r="O766" s="47" t="s">
        <v>415</v>
      </c>
    </row>
    <row r="767" spans="1:15" ht="92.25" hidden="1" customHeight="1" outlineLevel="1">
      <c r="B767" s="38">
        <v>2023</v>
      </c>
      <c r="C767" s="38">
        <v>6</v>
      </c>
      <c r="D767" s="45" t="s">
        <v>5</v>
      </c>
      <c r="E767" s="45" t="s">
        <v>6</v>
      </c>
      <c r="F767" s="45" t="s">
        <v>1512</v>
      </c>
      <c r="G767" s="46">
        <v>44902.333333333336</v>
      </c>
      <c r="H767" s="45" t="s">
        <v>9</v>
      </c>
      <c r="I767" s="47" t="str">
        <f>VLOOKUP(H767,'Source Codes'!$A$6:$B$89,2,FALSE)</f>
        <v>On Line Journal Entries</v>
      </c>
      <c r="J767" s="132">
        <v>8110242</v>
      </c>
      <c r="K767" s="46">
        <v>44909.333333333336</v>
      </c>
      <c r="L767" s="48" t="s">
        <v>342</v>
      </c>
      <c r="M767" s="49">
        <v>44910.206365740742</v>
      </c>
      <c r="N767" s="47" t="s">
        <v>407</v>
      </c>
      <c r="O767" s="47" t="s">
        <v>415</v>
      </c>
    </row>
    <row r="768" spans="1:15" ht="12.75" customHeight="1" collapsed="1">
      <c r="I768" s="47"/>
      <c r="J768" s="133">
        <f>SUM(J761:J767)</f>
        <v>14154590.949999999</v>
      </c>
    </row>
    <row r="769" spans="1:16" ht="12.75" customHeight="1">
      <c r="I769" s="47"/>
    </row>
    <row r="770" spans="1:16" ht="12.75" customHeight="1">
      <c r="A770" s="55" t="s">
        <v>1517</v>
      </c>
      <c r="I770" s="47"/>
    </row>
    <row r="771" spans="1:16" ht="44.25" hidden="1" customHeight="1" outlineLevel="1">
      <c r="B771" s="38">
        <v>2023</v>
      </c>
      <c r="C771" s="38">
        <v>6</v>
      </c>
      <c r="D771" s="45" t="s">
        <v>5</v>
      </c>
      <c r="E771" s="45" t="s">
        <v>6</v>
      </c>
      <c r="F771" s="45" t="s">
        <v>1518</v>
      </c>
      <c r="G771" s="46">
        <v>44910.333333333336</v>
      </c>
      <c r="H771" s="45" t="s">
        <v>12</v>
      </c>
      <c r="I771" s="47" t="str">
        <f>VLOOKUP(H771,'Source Codes'!$A$6:$B$89,2,FALSE)</f>
        <v>AR Direct Cash Journal</v>
      </c>
      <c r="J771" s="132">
        <v>3917374.02</v>
      </c>
      <c r="K771" s="46">
        <v>44910.333333333336</v>
      </c>
      <c r="L771" s="48" t="s">
        <v>1528</v>
      </c>
      <c r="M771" s="49">
        <v>44911.085613425923</v>
      </c>
      <c r="N771" s="47" t="s">
        <v>516</v>
      </c>
      <c r="O771" s="47" t="s">
        <v>409</v>
      </c>
    </row>
    <row r="772" spans="1:16" ht="44.25" hidden="1" customHeight="1" outlineLevel="1">
      <c r="B772" s="38">
        <v>2023</v>
      </c>
      <c r="C772" s="38">
        <v>6</v>
      </c>
      <c r="D772" s="45" t="s">
        <v>5</v>
      </c>
      <c r="E772" s="45" t="s">
        <v>6</v>
      </c>
      <c r="F772" s="45" t="s">
        <v>1519</v>
      </c>
      <c r="G772" s="46">
        <v>44896.333333333336</v>
      </c>
      <c r="H772" s="45" t="s">
        <v>9</v>
      </c>
      <c r="I772" s="47" t="str">
        <f>VLOOKUP(H772,'Source Codes'!$A$6:$B$89,2,FALSE)</f>
        <v>On Line Journal Entries</v>
      </c>
      <c r="J772" s="132">
        <v>-3328101.24</v>
      </c>
      <c r="K772" s="46">
        <v>44910.333333333336</v>
      </c>
      <c r="L772" s="48" t="s">
        <v>1524</v>
      </c>
      <c r="M772" s="49">
        <v>44911.206655092596</v>
      </c>
      <c r="N772" s="47" t="s">
        <v>407</v>
      </c>
      <c r="O772" s="47" t="s">
        <v>424</v>
      </c>
    </row>
    <row r="773" spans="1:16" ht="44.25" hidden="1" customHeight="1" outlineLevel="1">
      <c r="B773" s="38">
        <v>2023</v>
      </c>
      <c r="C773" s="38">
        <v>6</v>
      </c>
      <c r="D773" s="45" t="s">
        <v>5</v>
      </c>
      <c r="E773" s="45" t="s">
        <v>6</v>
      </c>
      <c r="F773" s="45" t="s">
        <v>1520</v>
      </c>
      <c r="G773" s="46">
        <v>44910.333333333336</v>
      </c>
      <c r="H773" s="45" t="s">
        <v>8</v>
      </c>
      <c r="I773" s="47" t="str">
        <f>VLOOKUP(H773,'Source Codes'!$A$6:$B$89,2,FALSE)</f>
        <v>Prch,Cntrl Mail,Flt,Prntg,Sply</v>
      </c>
      <c r="J773" s="132">
        <v>-1644616.2</v>
      </c>
      <c r="K773" s="46">
        <v>44910.333333333336</v>
      </c>
      <c r="L773" s="48" t="s">
        <v>1527</v>
      </c>
      <c r="M773" s="49">
        <v>44910.800567129627</v>
      </c>
      <c r="N773" s="47" t="s">
        <v>407</v>
      </c>
      <c r="O773" s="47" t="s">
        <v>455</v>
      </c>
    </row>
    <row r="774" spans="1:16" ht="44.25" hidden="1" customHeight="1" outlineLevel="1">
      <c r="B774" s="38">
        <v>2023</v>
      </c>
      <c r="C774" s="38">
        <v>6</v>
      </c>
      <c r="D774" s="45" t="s">
        <v>5</v>
      </c>
      <c r="E774" s="45" t="s">
        <v>6</v>
      </c>
      <c r="F774" s="45" t="s">
        <v>1521</v>
      </c>
      <c r="G774" s="46">
        <v>44896.333333333336</v>
      </c>
      <c r="H774" s="45" t="s">
        <v>9</v>
      </c>
      <c r="I774" s="47" t="str">
        <f>VLOOKUP(H774,'Source Codes'!$A$6:$B$89,2,FALSE)</f>
        <v>On Line Journal Entries</v>
      </c>
      <c r="J774" s="132">
        <v>-1006377.77</v>
      </c>
      <c r="K774" s="46">
        <v>44910.333333333336</v>
      </c>
      <c r="L774" s="48" t="s">
        <v>1525</v>
      </c>
      <c r="M774" s="49">
        <v>44911.206655092596</v>
      </c>
      <c r="N774" s="47" t="s">
        <v>407</v>
      </c>
      <c r="O774" s="47" t="s">
        <v>424</v>
      </c>
    </row>
    <row r="775" spans="1:16" ht="44.25" hidden="1" customHeight="1" outlineLevel="1">
      <c r="B775" s="38">
        <v>2023</v>
      </c>
      <c r="C775" s="38">
        <v>6</v>
      </c>
      <c r="D775" s="45" t="s">
        <v>5</v>
      </c>
      <c r="E775" s="45" t="s">
        <v>6</v>
      </c>
      <c r="F775" s="45" t="s">
        <v>1522</v>
      </c>
      <c r="G775" s="46">
        <v>44896.333333333336</v>
      </c>
      <c r="H775" s="45" t="s">
        <v>9</v>
      </c>
      <c r="I775" s="47" t="str">
        <f>VLOOKUP(H775,'Source Codes'!$A$6:$B$89,2,FALSE)</f>
        <v>On Line Journal Entries</v>
      </c>
      <c r="J775" s="132">
        <v>-1006377.77</v>
      </c>
      <c r="K775" s="46">
        <v>44910.333333333336</v>
      </c>
      <c r="L775" s="48" t="s">
        <v>1526</v>
      </c>
      <c r="M775" s="49">
        <v>44911.206655092596</v>
      </c>
      <c r="N775" s="47" t="s">
        <v>407</v>
      </c>
      <c r="O775" s="47" t="s">
        <v>424</v>
      </c>
    </row>
    <row r="776" spans="1:16" ht="44.25" hidden="1" customHeight="1" outlineLevel="1">
      <c r="B776" s="38">
        <v>2023</v>
      </c>
      <c r="C776" s="38">
        <v>6</v>
      </c>
      <c r="D776" s="45" t="s">
        <v>5</v>
      </c>
      <c r="E776" s="45" t="s">
        <v>6</v>
      </c>
      <c r="F776" s="45" t="s">
        <v>1523</v>
      </c>
      <c r="G776" s="46">
        <v>44907.333333333336</v>
      </c>
      <c r="H776" s="45" t="s">
        <v>9</v>
      </c>
      <c r="I776" s="47" t="str">
        <f>VLOOKUP(H776,'Source Codes'!$A$6:$B$89,2,FALSE)</f>
        <v>On Line Journal Entries</v>
      </c>
      <c r="J776" s="132">
        <v>8331778</v>
      </c>
      <c r="K776" s="46">
        <v>44910.333333333336</v>
      </c>
      <c r="L776" s="48" t="s">
        <v>1529</v>
      </c>
      <c r="M776" s="49">
        <v>44911.206655092596</v>
      </c>
      <c r="N776" s="47" t="s">
        <v>407</v>
      </c>
      <c r="O776" s="47" t="s">
        <v>419</v>
      </c>
    </row>
    <row r="777" spans="1:16" ht="12.75" customHeight="1" collapsed="1">
      <c r="I777" s="47"/>
      <c r="J777" s="133">
        <f>SUM(J771:J776)</f>
        <v>5263679.04</v>
      </c>
    </row>
    <row r="778" spans="1:16" ht="12.75" customHeight="1">
      <c r="I778" s="47"/>
    </row>
    <row r="779" spans="1:16" s="5" customFormat="1" ht="12.75" customHeight="1">
      <c r="A779" s="55" t="s">
        <v>1530</v>
      </c>
      <c r="I779" s="47"/>
      <c r="J779" s="136"/>
      <c r="K779" s="141"/>
    </row>
    <row r="780" spans="1:16" ht="44.25" hidden="1" customHeight="1" outlineLevel="1">
      <c r="B780" s="38">
        <v>2023</v>
      </c>
      <c r="C780" s="38">
        <v>6</v>
      </c>
      <c r="D780" s="45" t="s">
        <v>5</v>
      </c>
      <c r="E780" s="45" t="s">
        <v>6</v>
      </c>
      <c r="F780" s="45" t="s">
        <v>1531</v>
      </c>
      <c r="G780" s="46">
        <v>44914.333333333336</v>
      </c>
      <c r="H780" s="45" t="s">
        <v>14</v>
      </c>
      <c r="I780" s="47" t="str">
        <f>VLOOKUP(H780,'Source Codes'!$A$6:$B$89,2,FALSE)</f>
        <v>AP Warrant Issuance</v>
      </c>
      <c r="J780" s="132">
        <v>-1035473.07</v>
      </c>
      <c r="K780" s="46">
        <v>44914.333333333336</v>
      </c>
      <c r="L780" s="48" t="s">
        <v>1536</v>
      </c>
      <c r="M780" s="49">
        <v>44915.127974537034</v>
      </c>
      <c r="N780" s="47" t="s">
        <v>411</v>
      </c>
      <c r="O780" s="47" t="s">
        <v>426</v>
      </c>
    </row>
    <row r="781" spans="1:16" ht="44.25" hidden="1" customHeight="1" outlineLevel="1">
      <c r="B781" s="38">
        <v>2023</v>
      </c>
      <c r="C781" s="38">
        <v>6</v>
      </c>
      <c r="D781" s="45" t="s">
        <v>5</v>
      </c>
      <c r="E781" s="45" t="s">
        <v>6</v>
      </c>
      <c r="F781" s="45" t="s">
        <v>1532</v>
      </c>
      <c r="G781" s="46">
        <v>44909.333333333336</v>
      </c>
      <c r="H781" s="45" t="s">
        <v>7</v>
      </c>
      <c r="I781" s="47" t="str">
        <f>VLOOKUP(H781,'Source Codes'!$A$6:$B$89,2,FALSE)</f>
        <v>HRMS Interface Journals</v>
      </c>
      <c r="J781" s="132">
        <v>-7617121.6500000004</v>
      </c>
      <c r="K781" s="46">
        <v>44914.333333333336</v>
      </c>
      <c r="L781" s="48" t="s">
        <v>356</v>
      </c>
      <c r="M781" s="49">
        <v>44914.702951388892</v>
      </c>
      <c r="N781" s="47" t="s">
        <v>438</v>
      </c>
      <c r="O781" s="47" t="s">
        <v>439</v>
      </c>
    </row>
    <row r="782" spans="1:16" ht="44.25" hidden="1" customHeight="1" outlineLevel="1">
      <c r="B782" s="38">
        <v>2023</v>
      </c>
      <c r="C782" s="38">
        <v>6</v>
      </c>
      <c r="D782" s="45" t="s">
        <v>5</v>
      </c>
      <c r="E782" s="45" t="s">
        <v>6</v>
      </c>
      <c r="F782" s="45" t="s">
        <v>1533</v>
      </c>
      <c r="G782" s="46">
        <v>44909.333333333336</v>
      </c>
      <c r="H782" s="45" t="s">
        <v>7</v>
      </c>
      <c r="I782" s="47" t="str">
        <f>VLOOKUP(H782,'Source Codes'!$A$6:$B$89,2,FALSE)</f>
        <v>HRMS Interface Journals</v>
      </c>
      <c r="J782" s="132">
        <v>-1836745</v>
      </c>
      <c r="K782" s="46">
        <v>44914.333333333336</v>
      </c>
      <c r="L782" s="48" t="s">
        <v>357</v>
      </c>
      <c r="M782" s="49">
        <v>44914.704918981479</v>
      </c>
      <c r="N782" s="47" t="s">
        <v>438</v>
      </c>
      <c r="O782" s="47" t="s">
        <v>439</v>
      </c>
    </row>
    <row r="783" spans="1:16" ht="44.25" hidden="1" customHeight="1" outlineLevel="1">
      <c r="B783" s="38">
        <v>2023</v>
      </c>
      <c r="C783" s="38">
        <v>6</v>
      </c>
      <c r="D783" s="45" t="s">
        <v>5</v>
      </c>
      <c r="E783" s="45" t="s">
        <v>6</v>
      </c>
      <c r="F783" s="45" t="s">
        <v>1534</v>
      </c>
      <c r="G783" s="46">
        <v>44911.333333333336</v>
      </c>
      <c r="H783" s="45" t="s">
        <v>16</v>
      </c>
      <c r="I783" s="47" t="str">
        <f>VLOOKUP(H783,'Source Codes'!$A$6:$B$89,2,FALSE)</f>
        <v>Property Tax Interface</v>
      </c>
      <c r="J783" s="132">
        <v>5607210.0199999996</v>
      </c>
      <c r="K783" s="46">
        <v>44914.333333333336</v>
      </c>
      <c r="L783" s="48" t="s">
        <v>1538</v>
      </c>
      <c r="M783" s="49">
        <v>44915.032673611109</v>
      </c>
      <c r="N783" s="47" t="s">
        <v>430</v>
      </c>
      <c r="O783" s="47" t="s">
        <v>422</v>
      </c>
      <c r="P783" s="50"/>
    </row>
    <row r="784" spans="1:16" ht="44.25" hidden="1" customHeight="1" outlineLevel="1">
      <c r="B784" s="38">
        <v>2023</v>
      </c>
      <c r="C784" s="38">
        <v>6</v>
      </c>
      <c r="D784" s="45" t="s">
        <v>5</v>
      </c>
      <c r="E784" s="45" t="s">
        <v>6</v>
      </c>
      <c r="F784" s="45" t="s">
        <v>1535</v>
      </c>
      <c r="G784" s="46">
        <v>44903.333333333336</v>
      </c>
      <c r="H784" s="45" t="s">
        <v>16</v>
      </c>
      <c r="I784" s="47" t="str">
        <f>VLOOKUP(H784,'Source Codes'!$A$6:$B$89,2,FALSE)</f>
        <v>Property Tax Interface</v>
      </c>
      <c r="J784" s="132">
        <v>89588813.230000004</v>
      </c>
      <c r="K784" s="46">
        <v>44914.333333333336</v>
      </c>
      <c r="L784" s="48" t="s">
        <v>1537</v>
      </c>
      <c r="M784" s="49">
        <v>44914.764166666668</v>
      </c>
      <c r="N784" s="47" t="s">
        <v>412</v>
      </c>
      <c r="O784" s="47" t="s">
        <v>471</v>
      </c>
      <c r="P784" s="50"/>
    </row>
    <row r="785" spans="1:18" ht="12.75" customHeight="1" collapsed="1">
      <c r="I785" s="47"/>
      <c r="J785" s="133">
        <f>SUM(J780:J784)</f>
        <v>84706683.530000001</v>
      </c>
    </row>
    <row r="786" spans="1:18" ht="12.75" customHeight="1">
      <c r="I786" s="47"/>
    </row>
    <row r="787" spans="1:18" ht="12.75" customHeight="1">
      <c r="A787" s="55" t="s">
        <v>1539</v>
      </c>
      <c r="I787" s="47"/>
    </row>
    <row r="788" spans="1:18" ht="80.25" hidden="1" customHeight="1" outlineLevel="1">
      <c r="B788" s="38">
        <v>2023</v>
      </c>
      <c r="C788" s="38">
        <v>6</v>
      </c>
      <c r="D788" s="45" t="s">
        <v>5</v>
      </c>
      <c r="E788" s="45" t="s">
        <v>6</v>
      </c>
      <c r="F788" s="45" t="s">
        <v>1540</v>
      </c>
      <c r="G788" s="46">
        <v>44915.333333333336</v>
      </c>
      <c r="H788" s="45" t="s">
        <v>14</v>
      </c>
      <c r="I788" s="47" t="str">
        <f>VLOOKUP(H788,'Source Codes'!$A$6:$B$89,2,FALSE)</f>
        <v>AP Warrant Issuance</v>
      </c>
      <c r="J788" s="132">
        <v>-1266303.3799999999</v>
      </c>
      <c r="K788" s="46">
        <v>44915.333333333336</v>
      </c>
      <c r="L788" s="48" t="s">
        <v>1550</v>
      </c>
      <c r="M788" s="49">
        <v>44916.127905092595</v>
      </c>
      <c r="N788" s="47" t="s">
        <v>412</v>
      </c>
      <c r="O788" s="47" t="s">
        <v>426</v>
      </c>
      <c r="P788" s="50"/>
    </row>
    <row r="789" spans="1:18" ht="57" hidden="1" customHeight="1" outlineLevel="1">
      <c r="B789" s="38">
        <v>2023</v>
      </c>
      <c r="C789" s="38">
        <v>6</v>
      </c>
      <c r="D789" s="45" t="s">
        <v>5</v>
      </c>
      <c r="E789" s="45" t="s">
        <v>6</v>
      </c>
      <c r="F789" s="45" t="s">
        <v>1541</v>
      </c>
      <c r="G789" s="46">
        <v>44901.333333333336</v>
      </c>
      <c r="H789" s="45" t="s">
        <v>9</v>
      </c>
      <c r="I789" s="47" t="str">
        <f>VLOOKUP(H789,'Source Codes'!$A$6:$B$89,2,FALSE)</f>
        <v>On Line Journal Entries</v>
      </c>
      <c r="J789" s="132">
        <v>1555418.2</v>
      </c>
      <c r="K789" s="46">
        <v>44915.333333333336</v>
      </c>
      <c r="L789" s="48" t="s">
        <v>354</v>
      </c>
      <c r="M789" s="49">
        <v>44916.207083333335</v>
      </c>
      <c r="N789" s="47" t="s">
        <v>412</v>
      </c>
      <c r="O789" s="47" t="s">
        <v>453</v>
      </c>
      <c r="P789" s="50"/>
    </row>
    <row r="790" spans="1:18" ht="44.25" hidden="1" customHeight="1" outlineLevel="1">
      <c r="B790" s="38">
        <v>2023</v>
      </c>
      <c r="C790" s="38">
        <v>6</v>
      </c>
      <c r="D790" s="45" t="s">
        <v>5</v>
      </c>
      <c r="E790" s="45" t="s">
        <v>6</v>
      </c>
      <c r="F790" s="45" t="s">
        <v>1542</v>
      </c>
      <c r="G790" s="46">
        <v>44902.333333333336</v>
      </c>
      <c r="H790" s="45" t="s">
        <v>9</v>
      </c>
      <c r="I790" s="47" t="str">
        <f>VLOOKUP(H790,'Source Codes'!$A$6:$B$89,2,FALSE)</f>
        <v>On Line Journal Entries</v>
      </c>
      <c r="J790" s="132">
        <v>2402842</v>
      </c>
      <c r="K790" s="46">
        <v>44915.333333333336</v>
      </c>
      <c r="L790" s="48" t="s">
        <v>337</v>
      </c>
      <c r="M790" s="49">
        <v>44916.207083333335</v>
      </c>
      <c r="N790" s="47" t="s">
        <v>407</v>
      </c>
      <c r="O790" s="47" t="s">
        <v>453</v>
      </c>
      <c r="P790" s="50"/>
    </row>
    <row r="791" spans="1:18" ht="44.25" hidden="1" customHeight="1" outlineLevel="1">
      <c r="B791" s="38">
        <v>2023</v>
      </c>
      <c r="C791" s="38">
        <v>6</v>
      </c>
      <c r="D791" s="45" t="s">
        <v>5</v>
      </c>
      <c r="E791" s="45" t="s">
        <v>6</v>
      </c>
      <c r="F791" s="45" t="s">
        <v>1543</v>
      </c>
      <c r="G791" s="46">
        <v>44903.333333333336</v>
      </c>
      <c r="H791" s="45" t="s">
        <v>9</v>
      </c>
      <c r="I791" s="47" t="str">
        <f>VLOOKUP(H791,'Source Codes'!$A$6:$B$89,2,FALSE)</f>
        <v>On Line Journal Entries</v>
      </c>
      <c r="J791" s="132">
        <v>2471103</v>
      </c>
      <c r="K791" s="46">
        <v>44915.333333333336</v>
      </c>
      <c r="L791" s="48" t="s">
        <v>337</v>
      </c>
      <c r="M791" s="49">
        <v>44916.207083333335</v>
      </c>
      <c r="N791" s="47" t="s">
        <v>407</v>
      </c>
      <c r="O791" s="47" t="s">
        <v>453</v>
      </c>
      <c r="P791" s="50"/>
    </row>
    <row r="792" spans="1:18" ht="44.25" hidden="1" customHeight="1" outlineLevel="1">
      <c r="B792" s="38">
        <v>2023</v>
      </c>
      <c r="C792" s="38">
        <v>6</v>
      </c>
      <c r="D792" s="45" t="s">
        <v>5</v>
      </c>
      <c r="E792" s="45" t="s">
        <v>6</v>
      </c>
      <c r="F792" s="45" t="s">
        <v>1544</v>
      </c>
      <c r="G792" s="46">
        <v>44903.333333333336</v>
      </c>
      <c r="H792" s="45" t="s">
        <v>9</v>
      </c>
      <c r="I792" s="47" t="str">
        <f>VLOOKUP(H792,'Source Codes'!$A$6:$B$89,2,FALSE)</f>
        <v>On Line Journal Entries</v>
      </c>
      <c r="J792" s="132">
        <v>2474340</v>
      </c>
      <c r="K792" s="46">
        <v>44915.333333333336</v>
      </c>
      <c r="L792" s="48" t="s">
        <v>337</v>
      </c>
      <c r="M792" s="49">
        <v>44916.207083333335</v>
      </c>
      <c r="N792" s="47" t="s">
        <v>407</v>
      </c>
      <c r="O792" s="47" t="s">
        <v>453</v>
      </c>
      <c r="P792" s="50"/>
    </row>
    <row r="793" spans="1:18" ht="44.25" hidden="1" customHeight="1" outlineLevel="1">
      <c r="B793" s="38">
        <v>2023</v>
      </c>
      <c r="C793" s="38">
        <v>6</v>
      </c>
      <c r="D793" s="45" t="s">
        <v>5</v>
      </c>
      <c r="E793" s="45" t="s">
        <v>6</v>
      </c>
      <c r="F793" s="45" t="s">
        <v>1545</v>
      </c>
      <c r="G793" s="46">
        <v>44907.333333333336</v>
      </c>
      <c r="H793" s="45" t="s">
        <v>9</v>
      </c>
      <c r="I793" s="47" t="str">
        <f>VLOOKUP(H793,'Source Codes'!$A$6:$B$89,2,FALSE)</f>
        <v>On Line Journal Entries</v>
      </c>
      <c r="J793" s="132">
        <v>2546761.96</v>
      </c>
      <c r="K793" s="46">
        <v>44915.333333333336</v>
      </c>
      <c r="L793" s="48" t="s">
        <v>1546</v>
      </c>
      <c r="M793" s="49">
        <v>44916.207083333335</v>
      </c>
      <c r="N793" s="47" t="s">
        <v>407</v>
      </c>
      <c r="O793" s="47" t="s">
        <v>419</v>
      </c>
      <c r="P793" s="50"/>
    </row>
    <row r="794" spans="1:18" ht="63" hidden="1" customHeight="1" outlineLevel="1">
      <c r="B794" s="38">
        <v>2023</v>
      </c>
      <c r="C794" s="38">
        <v>6</v>
      </c>
      <c r="D794" s="45" t="s">
        <v>5</v>
      </c>
      <c r="E794" s="45" t="s">
        <v>6</v>
      </c>
      <c r="F794" s="45" t="s">
        <v>1547</v>
      </c>
      <c r="G794" s="46">
        <v>44901.333333333336</v>
      </c>
      <c r="H794" s="45" t="s">
        <v>9</v>
      </c>
      <c r="I794" s="47" t="str">
        <f>VLOOKUP(H794,'Source Codes'!$A$6:$B$89,2,FALSE)</f>
        <v>On Line Journal Entries</v>
      </c>
      <c r="J794" s="132">
        <v>5882608</v>
      </c>
      <c r="K794" s="46">
        <v>44915.333333333336</v>
      </c>
      <c r="L794" s="48" t="s">
        <v>354</v>
      </c>
      <c r="M794" s="49">
        <v>44916.207083333335</v>
      </c>
      <c r="N794" s="47" t="s">
        <v>412</v>
      </c>
      <c r="O794" s="47" t="s">
        <v>453</v>
      </c>
      <c r="P794" s="50"/>
    </row>
    <row r="795" spans="1:18" ht="63" hidden="1" customHeight="1" outlineLevel="1">
      <c r="B795" s="38">
        <v>2023</v>
      </c>
      <c r="C795" s="38">
        <v>6</v>
      </c>
      <c r="D795" s="45" t="s">
        <v>5</v>
      </c>
      <c r="E795" s="45" t="s">
        <v>6</v>
      </c>
      <c r="F795" s="45" t="s">
        <v>1548</v>
      </c>
      <c r="G795" s="46">
        <v>44901.333333333336</v>
      </c>
      <c r="H795" s="45" t="s">
        <v>9</v>
      </c>
      <c r="I795" s="47" t="str">
        <f>VLOOKUP(H795,'Source Codes'!$A$6:$B$89,2,FALSE)</f>
        <v>On Line Journal Entries</v>
      </c>
      <c r="J795" s="132">
        <v>5882608</v>
      </c>
      <c r="K795" s="46">
        <v>44915.333333333336</v>
      </c>
      <c r="L795" s="48" t="s">
        <v>354</v>
      </c>
      <c r="M795" s="49">
        <v>44916.207083333335</v>
      </c>
      <c r="N795" s="47" t="s">
        <v>412</v>
      </c>
      <c r="O795" s="47" t="s">
        <v>453</v>
      </c>
      <c r="P795" s="50"/>
    </row>
    <row r="796" spans="1:18" ht="63" hidden="1" customHeight="1" outlineLevel="1">
      <c r="B796" s="38">
        <v>2023</v>
      </c>
      <c r="C796" s="38">
        <v>6</v>
      </c>
      <c r="D796" s="45" t="s">
        <v>5</v>
      </c>
      <c r="E796" s="45" t="s">
        <v>6</v>
      </c>
      <c r="F796" s="45" t="s">
        <v>1549</v>
      </c>
      <c r="G796" s="46">
        <v>44901.333333333336</v>
      </c>
      <c r="H796" s="45" t="s">
        <v>9</v>
      </c>
      <c r="I796" s="47" t="str">
        <f>VLOOKUP(H796,'Source Codes'!$A$6:$B$89,2,FALSE)</f>
        <v>On Line Journal Entries</v>
      </c>
      <c r="J796" s="132">
        <v>5882608</v>
      </c>
      <c r="K796" s="46">
        <v>44915.333333333336</v>
      </c>
      <c r="L796" s="48" t="s">
        <v>354</v>
      </c>
      <c r="M796" s="49">
        <v>44916.207083333335</v>
      </c>
      <c r="N796" s="47" t="s">
        <v>412</v>
      </c>
      <c r="O796" s="47" t="s">
        <v>453</v>
      </c>
      <c r="P796" s="50"/>
    </row>
    <row r="797" spans="1:18" ht="12.75" customHeight="1" collapsed="1">
      <c r="I797" s="47"/>
      <c r="J797" s="133">
        <f>SUM(J788:J796)</f>
        <v>27831985.780000001</v>
      </c>
    </row>
    <row r="798" spans="1:18" ht="12.75" customHeight="1">
      <c r="I798" s="47"/>
    </row>
    <row r="799" spans="1:18" ht="12.75" customHeight="1">
      <c r="A799" s="55" t="s">
        <v>1551</v>
      </c>
      <c r="I799" s="47"/>
      <c r="P799" s="143"/>
      <c r="R799" s="143"/>
    </row>
    <row r="800" spans="1:18" ht="71.45" hidden="1" customHeight="1" outlineLevel="1">
      <c r="B800" s="38">
        <v>2023</v>
      </c>
      <c r="C800" s="38">
        <v>6</v>
      </c>
      <c r="D800" s="45" t="s">
        <v>5</v>
      </c>
      <c r="E800" s="45" t="s">
        <v>6</v>
      </c>
      <c r="F800" s="45" t="s">
        <v>1552</v>
      </c>
      <c r="G800" s="46">
        <v>44900.333333333336</v>
      </c>
      <c r="H800" s="45" t="s">
        <v>12</v>
      </c>
      <c r="I800" s="47" t="str">
        <f>VLOOKUP(H800,'Source Codes'!$A$6:$B$89,2,FALSE)</f>
        <v>AR Direct Cash Journal</v>
      </c>
      <c r="J800" s="132">
        <v>8328070.8300000001</v>
      </c>
      <c r="K800" s="46">
        <v>44916.333333333336</v>
      </c>
      <c r="L800" s="48" t="s">
        <v>1556</v>
      </c>
      <c r="M800" s="49">
        <v>44917.0859375</v>
      </c>
      <c r="N800" s="47" t="s">
        <v>407</v>
      </c>
      <c r="O800" s="47" t="s">
        <v>419</v>
      </c>
      <c r="P800" s="142"/>
      <c r="R800" s="142"/>
    </row>
    <row r="801" spans="1:18" ht="33.6" hidden="1" customHeight="1" outlineLevel="1">
      <c r="B801" s="38">
        <v>2023</v>
      </c>
      <c r="C801" s="38">
        <v>6</v>
      </c>
      <c r="D801" s="45" t="s">
        <v>5</v>
      </c>
      <c r="E801" s="45" t="s">
        <v>6</v>
      </c>
      <c r="F801" s="45" t="s">
        <v>1553</v>
      </c>
      <c r="G801" s="46">
        <v>44909.333333333336</v>
      </c>
      <c r="H801" s="45" t="s">
        <v>7</v>
      </c>
      <c r="I801" s="47" t="str">
        <f>VLOOKUP(H801,'Source Codes'!$A$6:$B$89,2,FALSE)</f>
        <v>HRMS Interface Journals</v>
      </c>
      <c r="J801" s="132">
        <v>-58678292.619999997</v>
      </c>
      <c r="K801" s="46">
        <v>44916.333333333336</v>
      </c>
      <c r="L801" s="48" t="s">
        <v>355</v>
      </c>
      <c r="M801" s="49">
        <v>44916.66202546296</v>
      </c>
      <c r="N801" s="47" t="s">
        <v>438</v>
      </c>
      <c r="O801" s="47" t="s">
        <v>439</v>
      </c>
      <c r="P801" s="50"/>
    </row>
    <row r="802" spans="1:18" ht="32.450000000000003" hidden="1" customHeight="1" outlineLevel="1">
      <c r="B802" s="38">
        <v>2023</v>
      </c>
      <c r="C802" s="38">
        <v>6</v>
      </c>
      <c r="D802" s="45" t="s">
        <v>5</v>
      </c>
      <c r="E802" s="45" t="s">
        <v>6</v>
      </c>
      <c r="F802" s="45" t="s">
        <v>1554</v>
      </c>
      <c r="G802" s="46">
        <v>44915.333333333336</v>
      </c>
      <c r="H802" s="45" t="s">
        <v>340</v>
      </c>
      <c r="I802" s="47" t="str">
        <f>VLOOKUP(H802,'Source Codes'!$A$6:$B$89,2,FALSE)</f>
        <v>Facilities Mngmnt Intfc Jrnls</v>
      </c>
      <c r="J802" s="132">
        <v>-3926449.61</v>
      </c>
      <c r="K802" s="46">
        <v>44916.333333333336</v>
      </c>
      <c r="L802" s="48" t="s">
        <v>1555</v>
      </c>
      <c r="M802" s="49">
        <v>44917.207569444443</v>
      </c>
      <c r="N802" s="47" t="s">
        <v>407</v>
      </c>
      <c r="O802" s="47" t="s">
        <v>418</v>
      </c>
      <c r="P802" s="50"/>
    </row>
    <row r="803" spans="1:18" ht="12.75" customHeight="1" collapsed="1">
      <c r="J803" s="133">
        <f>SUM(J800:J802)</f>
        <v>-54276671.399999999</v>
      </c>
    </row>
    <row r="805" spans="1:18" ht="12.75" customHeight="1">
      <c r="A805" s="55" t="s">
        <v>1557</v>
      </c>
    </row>
    <row r="806" spans="1:18" ht="12.75" hidden="1" customHeight="1" outlineLevel="1">
      <c r="B806" s="38">
        <v>2023</v>
      </c>
      <c r="C806" s="38">
        <v>6</v>
      </c>
      <c r="D806" s="45" t="s">
        <v>5</v>
      </c>
      <c r="E806" s="45" t="s">
        <v>6</v>
      </c>
      <c r="F806" s="45" t="s">
        <v>1558</v>
      </c>
      <c r="G806" s="46">
        <v>44916.333333333336</v>
      </c>
      <c r="H806" s="45" t="s">
        <v>340</v>
      </c>
      <c r="I806" s="47" t="str">
        <f>VLOOKUP(H806,'Source Codes'!$A$6:$B$89,2,FALSE)</f>
        <v>Facilities Mngmnt Intfc Jrnls</v>
      </c>
      <c r="J806" s="132">
        <v>1052076.56</v>
      </c>
      <c r="K806" s="46">
        <v>44917.333333333336</v>
      </c>
      <c r="L806" s="48" t="s">
        <v>1559</v>
      </c>
      <c r="M806" s="49">
        <v>44918.251319444447</v>
      </c>
      <c r="N806" s="47" t="s">
        <v>407</v>
      </c>
      <c r="O806" s="47" t="s">
        <v>418</v>
      </c>
    </row>
    <row r="807" spans="1:18" ht="12.75" customHeight="1" collapsed="1">
      <c r="I807" s="47"/>
      <c r="J807" s="133">
        <f>SUM(J806)</f>
        <v>1052076.56</v>
      </c>
    </row>
    <row r="808" spans="1:18" ht="12.75" customHeight="1">
      <c r="I808" s="47"/>
    </row>
    <row r="809" spans="1:18" ht="12.75" customHeight="1">
      <c r="A809" s="55" t="s">
        <v>1560</v>
      </c>
      <c r="I809" s="47"/>
    </row>
    <row r="810" spans="1:18" ht="32.450000000000003" hidden="1" customHeight="1" outlineLevel="1">
      <c r="B810" s="38">
        <v>2023</v>
      </c>
      <c r="C810" s="38">
        <v>6</v>
      </c>
      <c r="D810" s="45" t="s">
        <v>5</v>
      </c>
      <c r="E810" s="45" t="s">
        <v>6</v>
      </c>
      <c r="F810" s="45" t="s">
        <v>1561</v>
      </c>
      <c r="G810" s="46">
        <v>44923.333333333336</v>
      </c>
      <c r="H810" s="45" t="s">
        <v>14</v>
      </c>
      <c r="I810" s="47" t="str">
        <f>VLOOKUP(H810,'Source Codes'!$A$6:$B$89,2,FALSE)</f>
        <v>AP Warrant Issuance</v>
      </c>
      <c r="J810" s="132">
        <v>-2169302.4500000002</v>
      </c>
      <c r="K810" s="46">
        <v>44918.333333333336</v>
      </c>
      <c r="L810" s="48" t="s">
        <v>1567</v>
      </c>
      <c r="M810" s="49">
        <v>44919.258842592593</v>
      </c>
      <c r="N810" s="47" t="s">
        <v>407</v>
      </c>
      <c r="O810" s="47" t="s">
        <v>419</v>
      </c>
      <c r="P810" s="50"/>
    </row>
    <row r="811" spans="1:18" ht="32.450000000000003" hidden="1" customHeight="1" outlineLevel="1">
      <c r="B811" s="38">
        <v>2023</v>
      </c>
      <c r="C811" s="38">
        <v>6</v>
      </c>
      <c r="D811" s="45" t="s">
        <v>5</v>
      </c>
      <c r="E811" s="45" t="s">
        <v>6</v>
      </c>
      <c r="F811" s="45" t="s">
        <v>1562</v>
      </c>
      <c r="G811" s="46">
        <v>44902.333333333336</v>
      </c>
      <c r="H811" s="45" t="s">
        <v>12</v>
      </c>
      <c r="I811" s="47" t="str">
        <f>VLOOKUP(H811,'Source Codes'!$A$6:$B$89,2,FALSE)</f>
        <v>AR Direct Cash Journal</v>
      </c>
      <c r="J811" s="132">
        <v>2812702</v>
      </c>
      <c r="K811" s="46">
        <v>44918.333333333336</v>
      </c>
      <c r="L811" s="48" t="s">
        <v>1147</v>
      </c>
      <c r="M811" s="49">
        <v>44919.086493055554</v>
      </c>
      <c r="N811" s="47" t="s">
        <v>407</v>
      </c>
      <c r="O811" s="47" t="s">
        <v>419</v>
      </c>
      <c r="P811" s="50"/>
    </row>
    <row r="812" spans="1:18" ht="32.450000000000003" hidden="1" customHeight="1" outlineLevel="1">
      <c r="B812" s="38">
        <v>2023</v>
      </c>
      <c r="C812" s="38">
        <v>6</v>
      </c>
      <c r="D812" s="45" t="s">
        <v>5</v>
      </c>
      <c r="E812" s="45" t="s">
        <v>6</v>
      </c>
      <c r="F812" s="45" t="s">
        <v>1563</v>
      </c>
      <c r="G812" s="46">
        <v>44903.333333333336</v>
      </c>
      <c r="H812" s="45" t="s">
        <v>12</v>
      </c>
      <c r="I812" s="47" t="str">
        <f>VLOOKUP(H812,'Source Codes'!$A$6:$B$89,2,FALSE)</f>
        <v>AR Direct Cash Journal</v>
      </c>
      <c r="J812" s="132">
        <v>1075543.1599999999</v>
      </c>
      <c r="K812" s="46">
        <v>44918.333333333336</v>
      </c>
      <c r="L812" s="48" t="s">
        <v>1147</v>
      </c>
      <c r="M812" s="49">
        <v>44919.086493055554</v>
      </c>
      <c r="N812" s="47" t="s">
        <v>407</v>
      </c>
      <c r="O812" s="47" t="s">
        <v>419</v>
      </c>
      <c r="P812" s="50"/>
      <c r="R812" s="144"/>
    </row>
    <row r="813" spans="1:18" ht="43.5" hidden="1" customHeight="1" outlineLevel="1">
      <c r="B813" s="38">
        <v>2023</v>
      </c>
      <c r="C813" s="38">
        <v>6</v>
      </c>
      <c r="D813" s="45" t="s">
        <v>5</v>
      </c>
      <c r="E813" s="45" t="s">
        <v>6</v>
      </c>
      <c r="F813" s="45" t="s">
        <v>1564</v>
      </c>
      <c r="G813" s="46">
        <v>44918.333333333336</v>
      </c>
      <c r="H813" s="45" t="s">
        <v>9</v>
      </c>
      <c r="I813" s="47" t="str">
        <f>VLOOKUP(H813,'Source Codes'!$A$6:$B$89,2,FALSE)</f>
        <v>On Line Journal Entries</v>
      </c>
      <c r="J813" s="132">
        <v>3092640.49</v>
      </c>
      <c r="K813" s="46">
        <v>44918.333333333336</v>
      </c>
      <c r="L813" s="48" t="s">
        <v>1568</v>
      </c>
      <c r="M813" s="49">
        <v>44919.263020833336</v>
      </c>
      <c r="N813" s="47" t="s">
        <v>412</v>
      </c>
      <c r="O813" s="47" t="s">
        <v>422</v>
      </c>
      <c r="P813" s="50"/>
    </row>
    <row r="814" spans="1:18" ht="58.5" hidden="1" customHeight="1" outlineLevel="1">
      <c r="B814" s="38">
        <v>2023</v>
      </c>
      <c r="C814" s="38">
        <v>6</v>
      </c>
      <c r="D814" s="45" t="s">
        <v>5</v>
      </c>
      <c r="E814" s="45" t="s">
        <v>6</v>
      </c>
      <c r="F814" s="45" t="s">
        <v>1565</v>
      </c>
      <c r="G814" s="46">
        <v>44918.333333333336</v>
      </c>
      <c r="H814" s="45" t="s">
        <v>9</v>
      </c>
      <c r="I814" s="47" t="str">
        <f>VLOOKUP(H814,'Source Codes'!$A$6:$B$89,2,FALSE)</f>
        <v>On Line Journal Entries</v>
      </c>
      <c r="J814" s="132">
        <v>8224467.1500000004</v>
      </c>
      <c r="K814" s="46">
        <v>44918.333333333336</v>
      </c>
      <c r="L814" s="48" t="s">
        <v>1566</v>
      </c>
      <c r="M814" s="49">
        <v>44919.263020833336</v>
      </c>
      <c r="N814" s="47" t="s">
        <v>412</v>
      </c>
      <c r="O814" s="47" t="s">
        <v>422</v>
      </c>
      <c r="P814" s="50"/>
    </row>
    <row r="815" spans="1:18" ht="12.75" customHeight="1" collapsed="1">
      <c r="I815" s="47"/>
      <c r="J815" s="133">
        <f>SUM(J810:J814)</f>
        <v>13036050.350000001</v>
      </c>
    </row>
    <row r="816" spans="1:18" ht="12.75" customHeight="1">
      <c r="I816" s="47"/>
    </row>
    <row r="817" spans="1:18" ht="12.75" customHeight="1">
      <c r="A817" s="55" t="s">
        <v>1569</v>
      </c>
      <c r="I817" s="47"/>
    </row>
    <row r="818" spans="1:18" ht="68.25" hidden="1" customHeight="1" outlineLevel="1">
      <c r="B818" s="38">
        <v>2023</v>
      </c>
      <c r="C818" s="38">
        <v>6</v>
      </c>
      <c r="D818" s="45" t="s">
        <v>5</v>
      </c>
      <c r="E818" s="45" t="s">
        <v>6</v>
      </c>
      <c r="F818" s="45" t="s">
        <v>1570</v>
      </c>
      <c r="G818" s="46">
        <v>44924.333333333336</v>
      </c>
      <c r="H818" s="45" t="s">
        <v>14</v>
      </c>
      <c r="I818" s="47" t="str">
        <f>VLOOKUP(H818,'Source Codes'!$A$6:$B$89,2,FALSE)</f>
        <v>AP Warrant Issuance</v>
      </c>
      <c r="J818" s="132">
        <v>-3222778.14</v>
      </c>
      <c r="K818" s="46">
        <v>44922.333333333336</v>
      </c>
      <c r="L818" s="48" t="s">
        <v>1576</v>
      </c>
      <c r="M818" s="49">
        <v>44923.128020833334</v>
      </c>
      <c r="N818" s="47" t="s">
        <v>407</v>
      </c>
      <c r="O818" s="47" t="s">
        <v>415</v>
      </c>
      <c r="P818" s="50"/>
    </row>
    <row r="819" spans="1:18" ht="61.5" hidden="1" customHeight="1" outlineLevel="1">
      <c r="B819" s="38">
        <v>2023</v>
      </c>
      <c r="C819" s="38">
        <v>6</v>
      </c>
      <c r="D819" s="45" t="s">
        <v>5</v>
      </c>
      <c r="E819" s="45" t="s">
        <v>6</v>
      </c>
      <c r="F819" s="45" t="s">
        <v>1571</v>
      </c>
      <c r="G819" s="46">
        <v>44922.333333333336</v>
      </c>
      <c r="H819" s="45" t="s">
        <v>14</v>
      </c>
      <c r="I819" s="47" t="str">
        <f>VLOOKUP(H819,'Source Codes'!$A$6:$B$89,2,FALSE)</f>
        <v>AP Warrant Issuance</v>
      </c>
      <c r="J819" s="132">
        <v>-6245357</v>
      </c>
      <c r="K819" s="46">
        <v>44922.333333333336</v>
      </c>
      <c r="L819" s="48" t="s">
        <v>1577</v>
      </c>
      <c r="M819" s="49">
        <v>44923.128020833334</v>
      </c>
      <c r="N819" s="47" t="s">
        <v>412</v>
      </c>
      <c r="O819" s="47" t="s">
        <v>409</v>
      </c>
      <c r="P819" s="50"/>
    </row>
    <row r="820" spans="1:18" ht="43.5" hidden="1" customHeight="1" outlineLevel="1">
      <c r="B820" s="38">
        <v>2023</v>
      </c>
      <c r="C820" s="38">
        <v>6</v>
      </c>
      <c r="D820" s="45" t="s">
        <v>5</v>
      </c>
      <c r="E820" s="45" t="s">
        <v>6</v>
      </c>
      <c r="F820" s="45" t="s">
        <v>1572</v>
      </c>
      <c r="G820" s="46">
        <v>44922.333333333336</v>
      </c>
      <c r="H820" s="45" t="s">
        <v>14</v>
      </c>
      <c r="I820" s="47" t="str">
        <f>VLOOKUP(H820,'Source Codes'!$A$6:$B$89,2,FALSE)</f>
        <v>AP Warrant Issuance</v>
      </c>
      <c r="J820" s="132">
        <v>-1244258.46</v>
      </c>
      <c r="K820" s="46">
        <v>44922.333333333336</v>
      </c>
      <c r="L820" s="48" t="s">
        <v>1578</v>
      </c>
      <c r="M820" s="49">
        <v>44923.128020833334</v>
      </c>
      <c r="N820" s="47" t="s">
        <v>407</v>
      </c>
      <c r="O820" s="47" t="s">
        <v>419</v>
      </c>
      <c r="P820" s="50"/>
    </row>
    <row r="821" spans="1:18" ht="43.5" hidden="1" customHeight="1" outlineLevel="1">
      <c r="B821" s="38">
        <v>2023</v>
      </c>
      <c r="C821" s="38">
        <v>6</v>
      </c>
      <c r="D821" s="45" t="s">
        <v>5</v>
      </c>
      <c r="E821" s="45" t="s">
        <v>6</v>
      </c>
      <c r="F821" s="45" t="s">
        <v>1573</v>
      </c>
      <c r="G821" s="46">
        <v>44922.333333333336</v>
      </c>
      <c r="H821" s="45" t="s">
        <v>12</v>
      </c>
      <c r="I821" s="47" t="str">
        <f>VLOOKUP(H821,'Source Codes'!$A$6:$B$89,2,FALSE)</f>
        <v>AR Direct Cash Journal</v>
      </c>
      <c r="J821" s="132">
        <v>5531538.2800000003</v>
      </c>
      <c r="K821" s="46">
        <v>44922.333333333336</v>
      </c>
      <c r="L821" s="48" t="s">
        <v>1012</v>
      </c>
      <c r="M821" s="49">
        <v>44923.085868055554</v>
      </c>
      <c r="N821" s="47" t="s">
        <v>407</v>
      </c>
      <c r="O821" s="47" t="s">
        <v>422</v>
      </c>
      <c r="P821" s="50"/>
    </row>
    <row r="822" spans="1:18" ht="43.5" hidden="1" customHeight="1" outlineLevel="1">
      <c r="B822" s="38">
        <v>2023</v>
      </c>
      <c r="C822" s="38">
        <v>6</v>
      </c>
      <c r="D822" s="45" t="s">
        <v>5</v>
      </c>
      <c r="E822" s="45" t="s">
        <v>6</v>
      </c>
      <c r="F822" s="45" t="s">
        <v>1574</v>
      </c>
      <c r="G822" s="46">
        <v>44911.333333333336</v>
      </c>
      <c r="H822" s="45" t="s">
        <v>340</v>
      </c>
      <c r="I822" s="47" t="str">
        <f>VLOOKUP(H822,'Source Codes'!$A$6:$B$89,2,FALSE)</f>
        <v>Facilities Mngmnt Intfc Jrnls</v>
      </c>
      <c r="J822" s="132">
        <v>-1303592.3600000001</v>
      </c>
      <c r="K822" s="46">
        <v>44922.333333333336</v>
      </c>
      <c r="L822" s="48" t="s">
        <v>1575</v>
      </c>
      <c r="M822" s="49">
        <v>44923.207337962966</v>
      </c>
      <c r="N822" s="47" t="s">
        <v>407</v>
      </c>
      <c r="O822" s="47" t="s">
        <v>418</v>
      </c>
      <c r="P822" s="50"/>
    </row>
    <row r="823" spans="1:18" ht="12.75" customHeight="1" collapsed="1">
      <c r="I823" s="47"/>
      <c r="J823" s="133">
        <f>SUM(J818:J822)</f>
        <v>-6484447.6800000016</v>
      </c>
    </row>
    <row r="824" spans="1:18" ht="12.75" customHeight="1">
      <c r="I824" s="47"/>
    </row>
    <row r="825" spans="1:18" ht="12.75" customHeight="1">
      <c r="A825" s="55" t="s">
        <v>1579</v>
      </c>
      <c r="I825" s="47"/>
    </row>
    <row r="826" spans="1:18" ht="39.75" hidden="1" customHeight="1" outlineLevel="1">
      <c r="B826" s="38">
        <v>2023</v>
      </c>
      <c r="C826" s="38">
        <v>6</v>
      </c>
      <c r="D826" s="45" t="s">
        <v>5</v>
      </c>
      <c r="E826" s="45" t="s">
        <v>6</v>
      </c>
      <c r="F826" s="45" t="s">
        <v>1580</v>
      </c>
      <c r="G826" s="46">
        <v>44925.333333333336</v>
      </c>
      <c r="H826" s="45" t="s">
        <v>14</v>
      </c>
      <c r="I826" s="47" t="str">
        <f>VLOOKUP(H826,'Source Codes'!$A$6:$B$89,2,FALSE)</f>
        <v>AP Warrant Issuance</v>
      </c>
      <c r="J826" s="132">
        <v>-1430527.08</v>
      </c>
      <c r="K826" s="46">
        <v>44923.333333333336</v>
      </c>
      <c r="L826" s="48" t="s">
        <v>1584</v>
      </c>
      <c r="M826" s="49">
        <v>44924.128101851849</v>
      </c>
      <c r="N826" s="47" t="s">
        <v>407</v>
      </c>
      <c r="O826" s="47" t="s">
        <v>419</v>
      </c>
      <c r="P826" s="50"/>
    </row>
    <row r="827" spans="1:18" ht="39.75" hidden="1" customHeight="1" outlineLevel="1">
      <c r="B827" s="38">
        <v>2023</v>
      </c>
      <c r="C827" s="38">
        <v>6</v>
      </c>
      <c r="D827" s="45" t="s">
        <v>5</v>
      </c>
      <c r="E827" s="45" t="s">
        <v>6</v>
      </c>
      <c r="F827" s="45" t="s">
        <v>1581</v>
      </c>
      <c r="G827" s="46">
        <v>44917.333333333336</v>
      </c>
      <c r="H827" s="45" t="s">
        <v>12</v>
      </c>
      <c r="I827" s="47" t="str">
        <f>VLOOKUP(H827,'Source Codes'!$A$6:$B$89,2,FALSE)</f>
        <v>AR Direct Cash Journal</v>
      </c>
      <c r="J827" s="132">
        <v>1118121</v>
      </c>
      <c r="K827" s="46">
        <v>44923.333333333336</v>
      </c>
      <c r="L827" s="48" t="s">
        <v>1147</v>
      </c>
      <c r="M827" s="49">
        <v>44924.085856481484</v>
      </c>
      <c r="N827" s="47" t="s">
        <v>407</v>
      </c>
      <c r="O827" s="47" t="s">
        <v>419</v>
      </c>
      <c r="P827" s="50"/>
    </row>
    <row r="828" spans="1:18" ht="61.5" hidden="1" customHeight="1" outlineLevel="1">
      <c r="B828" s="38">
        <v>2023</v>
      </c>
      <c r="C828" s="38">
        <v>6</v>
      </c>
      <c r="D828" s="45" t="s">
        <v>5</v>
      </c>
      <c r="E828" s="45" t="s">
        <v>6</v>
      </c>
      <c r="F828" s="45" t="s">
        <v>1582</v>
      </c>
      <c r="G828" s="46">
        <v>44923.333333333336</v>
      </c>
      <c r="H828" s="45" t="s">
        <v>12</v>
      </c>
      <c r="I828" s="47" t="str">
        <f>VLOOKUP(H828,'Source Codes'!$A$6:$B$89,2,FALSE)</f>
        <v>AR Direct Cash Journal</v>
      </c>
      <c r="J828" s="132">
        <v>1517761</v>
      </c>
      <c r="K828" s="46">
        <v>44923.333333333336</v>
      </c>
      <c r="L828" s="48" t="s">
        <v>1585</v>
      </c>
      <c r="M828" s="49">
        <v>44924.085856481484</v>
      </c>
      <c r="N828" s="47" t="s">
        <v>411</v>
      </c>
      <c r="O828" s="47" t="s">
        <v>408</v>
      </c>
      <c r="P828" s="50"/>
      <c r="R828" s="145"/>
    </row>
    <row r="829" spans="1:18" ht="39.75" hidden="1" customHeight="1" outlineLevel="1">
      <c r="B829" s="38">
        <v>2023</v>
      </c>
      <c r="C829" s="38">
        <v>6</v>
      </c>
      <c r="D829" s="45" t="s">
        <v>5</v>
      </c>
      <c r="E829" s="45" t="s">
        <v>6</v>
      </c>
      <c r="F829" s="45" t="s">
        <v>1583</v>
      </c>
      <c r="G829" s="46">
        <v>44916.333333333336</v>
      </c>
      <c r="H829" s="45" t="s">
        <v>9</v>
      </c>
      <c r="I829" s="47" t="str">
        <f>VLOOKUP(H829,'Source Codes'!$A$6:$B$89,2,FALSE)</f>
        <v>On Line Journal Entries</v>
      </c>
      <c r="J829" s="132">
        <v>8921473.9399999995</v>
      </c>
      <c r="K829" s="46">
        <v>44923.333333333336</v>
      </c>
      <c r="L829" s="48" t="s">
        <v>351</v>
      </c>
      <c r="M829" s="49">
        <v>44923.704351851855</v>
      </c>
      <c r="N829" s="47" t="s">
        <v>407</v>
      </c>
      <c r="O829" s="47" t="s">
        <v>415</v>
      </c>
      <c r="P829" s="50"/>
    </row>
    <row r="830" spans="1:18" ht="12.75" customHeight="1" collapsed="1">
      <c r="I830" s="47"/>
      <c r="J830" s="133">
        <f>SUM(J826:J829)</f>
        <v>10126828.859999999</v>
      </c>
    </row>
    <row r="831" spans="1:18" ht="12.75" customHeight="1">
      <c r="I831" s="47"/>
    </row>
    <row r="832" spans="1:18" ht="12.75" customHeight="1">
      <c r="A832" s="55" t="s">
        <v>1586</v>
      </c>
      <c r="I832" s="47"/>
    </row>
    <row r="833" spans="1:18" ht="102.75" hidden="1" customHeight="1" outlineLevel="1">
      <c r="B833" s="38">
        <v>2023</v>
      </c>
      <c r="C833" s="38">
        <v>6</v>
      </c>
      <c r="D833" s="45" t="s">
        <v>5</v>
      </c>
      <c r="E833" s="45" t="s">
        <v>6</v>
      </c>
      <c r="F833" s="45" t="s">
        <v>1587</v>
      </c>
      <c r="G833" s="46">
        <v>44907.333333333336</v>
      </c>
      <c r="H833" s="45" t="s">
        <v>12</v>
      </c>
      <c r="I833" s="47" t="str">
        <f>VLOOKUP(H833,'Source Codes'!$A$6:$B$89,2,FALSE)</f>
        <v>AR Direct Cash Journal</v>
      </c>
      <c r="J833" s="132">
        <v>7270767.8899999997</v>
      </c>
      <c r="K833" s="46">
        <v>44924.333333333336</v>
      </c>
      <c r="L833" s="48" t="s">
        <v>1589</v>
      </c>
      <c r="M833" s="49">
        <v>44925.086145833331</v>
      </c>
      <c r="N833" s="47" t="s">
        <v>407</v>
      </c>
      <c r="O833" s="47" t="s">
        <v>419</v>
      </c>
      <c r="P833" s="50"/>
    </row>
    <row r="834" spans="1:18" ht="52.5" hidden="1" customHeight="1" outlineLevel="1">
      <c r="B834" s="38">
        <v>2023</v>
      </c>
      <c r="C834" s="38">
        <v>6</v>
      </c>
      <c r="D834" s="45" t="s">
        <v>5</v>
      </c>
      <c r="E834" s="45" t="s">
        <v>6</v>
      </c>
      <c r="F834" s="45" t="s">
        <v>1588</v>
      </c>
      <c r="G834" s="46">
        <v>44918.333333333336</v>
      </c>
      <c r="H834" s="45" t="s">
        <v>11</v>
      </c>
      <c r="I834" s="47" t="str">
        <f>VLOOKUP(H834,'Source Codes'!$A$6:$B$89,2,FALSE)</f>
        <v>AR Payments</v>
      </c>
      <c r="J834" s="132">
        <v>1917112.94</v>
      </c>
      <c r="K834" s="46">
        <v>44924.333333333336</v>
      </c>
      <c r="L834" s="48" t="s">
        <v>1590</v>
      </c>
      <c r="M834" s="49">
        <v>44925.086145833331</v>
      </c>
      <c r="N834" s="47" t="s">
        <v>407</v>
      </c>
      <c r="O834" s="47" t="s">
        <v>408</v>
      </c>
      <c r="P834" s="50"/>
    </row>
    <row r="835" spans="1:18" ht="12.75" customHeight="1" collapsed="1">
      <c r="I835" s="47"/>
      <c r="J835" s="133">
        <f>SUM(J833:J834)</f>
        <v>9187880.8300000001</v>
      </c>
    </row>
    <row r="836" spans="1:18" ht="12.75" customHeight="1">
      <c r="I836" s="47"/>
    </row>
    <row r="837" spans="1:18" ht="12.75" customHeight="1">
      <c r="A837" s="55" t="s">
        <v>1591</v>
      </c>
      <c r="I837" s="47"/>
    </row>
    <row r="838" spans="1:18" ht="73.5" hidden="1" customHeight="1" outlineLevel="1">
      <c r="B838" s="38">
        <v>2023</v>
      </c>
      <c r="C838" s="38">
        <v>6</v>
      </c>
      <c r="D838" s="45" t="s">
        <v>5</v>
      </c>
      <c r="E838" s="45" t="s">
        <v>6</v>
      </c>
      <c r="F838" s="45" t="s">
        <v>1592</v>
      </c>
      <c r="G838" s="46">
        <v>44925.333333333336</v>
      </c>
      <c r="H838" s="45" t="s">
        <v>14</v>
      </c>
      <c r="I838" s="47" t="str">
        <f>VLOOKUP(H838,'Source Codes'!$A$6:$B$89,2,FALSE)</f>
        <v>AP Warrant Issuance</v>
      </c>
      <c r="J838" s="132">
        <v>-2184452.71</v>
      </c>
      <c r="K838" s="46">
        <v>44925.333333333336</v>
      </c>
      <c r="L838" s="48" t="s">
        <v>1598</v>
      </c>
      <c r="M838" s="49">
        <v>44926.128113425926</v>
      </c>
      <c r="N838" s="47" t="s">
        <v>407</v>
      </c>
      <c r="O838" s="47" t="s">
        <v>419</v>
      </c>
      <c r="P838" s="146"/>
    </row>
    <row r="839" spans="1:18" ht="52.5" hidden="1" customHeight="1" outlineLevel="1">
      <c r="B839" s="38">
        <v>2023</v>
      </c>
      <c r="C839" s="38">
        <v>7</v>
      </c>
      <c r="D839" s="45" t="s">
        <v>5</v>
      </c>
      <c r="E839" s="45" t="s">
        <v>6</v>
      </c>
      <c r="F839" s="45" t="s">
        <v>1593</v>
      </c>
      <c r="G839" s="46">
        <v>44930.333333333336</v>
      </c>
      <c r="H839" s="45" t="s">
        <v>14</v>
      </c>
      <c r="I839" s="47" t="str">
        <f>VLOOKUP(H839,'Source Codes'!$A$6:$B$89,2,FALSE)</f>
        <v>AP Warrant Issuance</v>
      </c>
      <c r="J839" s="132">
        <v>-1555940.91</v>
      </c>
      <c r="K839" s="46">
        <v>44925.333333333336</v>
      </c>
      <c r="L839" s="54" t="s">
        <v>1599</v>
      </c>
      <c r="M839" s="49">
        <v>44926.128113425926</v>
      </c>
      <c r="N839" s="47" t="s">
        <v>407</v>
      </c>
      <c r="O839" s="47" t="s">
        <v>421</v>
      </c>
      <c r="P839" s="50"/>
    </row>
    <row r="840" spans="1:18" ht="52.5" hidden="1" customHeight="1" outlineLevel="1">
      <c r="B840" s="38">
        <v>2023</v>
      </c>
      <c r="C840" s="38">
        <v>7</v>
      </c>
      <c r="D840" s="45" t="s">
        <v>5</v>
      </c>
      <c r="E840" s="45" t="s">
        <v>6</v>
      </c>
      <c r="F840" s="45" t="s">
        <v>1594</v>
      </c>
      <c r="G840" s="46">
        <v>44930.333333333336</v>
      </c>
      <c r="H840" s="45" t="s">
        <v>14</v>
      </c>
      <c r="I840" s="47" t="str">
        <f>VLOOKUP(H840,'Source Codes'!$A$6:$B$89,2,FALSE)</f>
        <v>AP Warrant Issuance</v>
      </c>
      <c r="J840" s="132">
        <v>-6067636.8099999996</v>
      </c>
      <c r="K840" s="46">
        <v>44925.333333333336</v>
      </c>
      <c r="L840" s="48" t="s">
        <v>1600</v>
      </c>
      <c r="M840" s="49">
        <v>44926.128113425926</v>
      </c>
      <c r="N840" s="47" t="s">
        <v>407</v>
      </c>
      <c r="O840" s="47" t="s">
        <v>419</v>
      </c>
      <c r="P840" s="50"/>
    </row>
    <row r="841" spans="1:18" ht="71.25" hidden="1" customHeight="1" outlineLevel="1">
      <c r="B841" s="38">
        <v>2023</v>
      </c>
      <c r="C841" s="38">
        <v>7</v>
      </c>
      <c r="D841" s="45" t="s">
        <v>5</v>
      </c>
      <c r="E841" s="45" t="s">
        <v>6</v>
      </c>
      <c r="F841" s="45" t="s">
        <v>1595</v>
      </c>
      <c r="G841" s="46">
        <v>44927.333333333336</v>
      </c>
      <c r="H841" s="45" t="s">
        <v>9</v>
      </c>
      <c r="I841" s="47" t="str">
        <f>VLOOKUP(H841,'Source Codes'!$A$6:$B$89,2,FALSE)</f>
        <v>On Line Journal Entries</v>
      </c>
      <c r="J841" s="132">
        <v>-1557672.99</v>
      </c>
      <c r="K841" s="46">
        <v>44925.333333333336</v>
      </c>
      <c r="L841" s="48" t="s">
        <v>1601</v>
      </c>
      <c r="M841" s="49">
        <v>44925.91306712963</v>
      </c>
      <c r="N841" s="47" t="s">
        <v>516</v>
      </c>
      <c r="O841" s="47" t="s">
        <v>408</v>
      </c>
      <c r="P841" s="50"/>
    </row>
    <row r="842" spans="1:18" ht="52.5" hidden="1" customHeight="1" outlineLevel="1">
      <c r="B842" s="38">
        <v>2023</v>
      </c>
      <c r="C842" s="38">
        <v>6</v>
      </c>
      <c r="D842" s="45" t="s">
        <v>5</v>
      </c>
      <c r="E842" s="45" t="s">
        <v>6</v>
      </c>
      <c r="F842" s="45" t="s">
        <v>1596</v>
      </c>
      <c r="G842" s="46">
        <v>44925.333333333336</v>
      </c>
      <c r="H842" s="45" t="s">
        <v>110</v>
      </c>
      <c r="I842" s="47" t="str">
        <f>VLOOKUP(H842,'Source Codes'!$A$6:$B$89,2,FALSE)</f>
        <v>Treasurers Interest Apportion</v>
      </c>
      <c r="J842" s="132">
        <v>4454447.29</v>
      </c>
      <c r="K842" s="46">
        <v>44925.333333333336</v>
      </c>
      <c r="L842" s="48" t="s">
        <v>1602</v>
      </c>
      <c r="M842" s="49">
        <v>44925.988078703704</v>
      </c>
      <c r="N842" s="47" t="s">
        <v>423</v>
      </c>
      <c r="O842" s="47" t="s">
        <v>422</v>
      </c>
      <c r="P842" s="50"/>
    </row>
    <row r="843" spans="1:18" ht="52.5" hidden="1" customHeight="1" outlineLevel="1">
      <c r="B843" s="38">
        <v>2023</v>
      </c>
      <c r="C843" s="38">
        <v>6</v>
      </c>
      <c r="D843" s="45" t="s">
        <v>5</v>
      </c>
      <c r="E843" s="45" t="s">
        <v>6</v>
      </c>
      <c r="F843" s="45" t="s">
        <v>1597</v>
      </c>
      <c r="G843" s="46">
        <v>44923.333333333336</v>
      </c>
      <c r="H843" s="45" t="s">
        <v>16</v>
      </c>
      <c r="I843" s="47" t="str">
        <f>VLOOKUP(H843,'Source Codes'!$A$6:$B$89,2,FALSE)</f>
        <v>Property Tax Interface</v>
      </c>
      <c r="J843" s="132">
        <v>121877933.06</v>
      </c>
      <c r="K843" s="46">
        <v>44925.333333333336</v>
      </c>
      <c r="L843" s="48" t="s">
        <v>1603</v>
      </c>
      <c r="M843" s="49">
        <v>44926.05431712963</v>
      </c>
      <c r="N843" s="47" t="s">
        <v>430</v>
      </c>
      <c r="O843" s="47" t="s">
        <v>422</v>
      </c>
      <c r="P843" s="50"/>
      <c r="R843" s="50"/>
    </row>
    <row r="844" spans="1:18" ht="12.75" customHeight="1" collapsed="1">
      <c r="I844" s="47"/>
      <c r="J844" s="133">
        <f>SUM(J838:J843)</f>
        <v>114966676.93000001</v>
      </c>
    </row>
    <row r="845" spans="1:18" ht="12.75" customHeight="1">
      <c r="I845" s="47"/>
    </row>
    <row r="846" spans="1:18" ht="12.75" customHeight="1">
      <c r="A846" s="55" t="s">
        <v>1604</v>
      </c>
      <c r="I846" s="47"/>
    </row>
    <row r="847" spans="1:18" ht="39.75" hidden="1" customHeight="1" outlineLevel="1">
      <c r="B847" s="38">
        <v>2023</v>
      </c>
      <c r="C847" s="38">
        <v>7</v>
      </c>
      <c r="D847" s="45" t="s">
        <v>5</v>
      </c>
      <c r="E847" s="45" t="s">
        <v>6</v>
      </c>
      <c r="F847" s="45" t="s">
        <v>1605</v>
      </c>
      <c r="G847" s="46">
        <v>44929.333333333336</v>
      </c>
      <c r="H847" s="45" t="s">
        <v>14</v>
      </c>
      <c r="I847" s="47" t="str">
        <f>VLOOKUP(H847,'Source Codes'!$A$6:$B$89,2,FALSE)</f>
        <v>AP Warrant Issuance</v>
      </c>
      <c r="J847" s="132">
        <v>-1223774.93</v>
      </c>
      <c r="K847" s="46">
        <v>44929.333333333336</v>
      </c>
      <c r="L847" s="48" t="s">
        <v>1608</v>
      </c>
      <c r="M847" s="49">
        <v>44930.128807870373</v>
      </c>
      <c r="N847" s="47" t="s">
        <v>407</v>
      </c>
      <c r="O847" s="47" t="s">
        <v>415</v>
      </c>
    </row>
    <row r="848" spans="1:18" ht="54" hidden="1" customHeight="1" outlineLevel="1">
      <c r="B848" s="38">
        <v>2023</v>
      </c>
      <c r="C848" s="38">
        <v>6</v>
      </c>
      <c r="D848" s="45" t="s">
        <v>5</v>
      </c>
      <c r="E848" s="45" t="s">
        <v>6</v>
      </c>
      <c r="F848" s="45" t="s">
        <v>1606</v>
      </c>
      <c r="G848" s="46">
        <v>44922.333333333336</v>
      </c>
      <c r="H848" s="45" t="s">
        <v>12</v>
      </c>
      <c r="I848" s="47" t="str">
        <f>VLOOKUP(H848,'Source Codes'!$A$6:$B$89,2,FALSE)</f>
        <v>AR Direct Cash Journal</v>
      </c>
      <c r="J848" s="132">
        <v>1954474.94</v>
      </c>
      <c r="K848" s="46">
        <v>44929.333333333336</v>
      </c>
      <c r="L848" s="48" t="s">
        <v>1609</v>
      </c>
      <c r="M848" s="49">
        <v>44930.085752314815</v>
      </c>
      <c r="N848" s="47" t="s">
        <v>407</v>
      </c>
      <c r="O848" s="47" t="s">
        <v>419</v>
      </c>
      <c r="P848" s="147"/>
      <c r="R848" s="148"/>
    </row>
    <row r="849" spans="1:16" ht="52.5" hidden="1" customHeight="1" outlineLevel="1">
      <c r="B849" s="38">
        <v>2023</v>
      </c>
      <c r="C849" s="38">
        <v>6</v>
      </c>
      <c r="D849" s="45" t="s">
        <v>5</v>
      </c>
      <c r="E849" s="45" t="s">
        <v>6</v>
      </c>
      <c r="F849" s="45" t="s">
        <v>1607</v>
      </c>
      <c r="G849" s="46">
        <v>44925.333333333336</v>
      </c>
      <c r="H849" s="45" t="s">
        <v>11</v>
      </c>
      <c r="I849" s="47" t="str">
        <f>VLOOKUP(H849,'Source Codes'!$A$6:$B$89,2,FALSE)</f>
        <v>AR Payments</v>
      </c>
      <c r="J849" s="132">
        <v>1461158.35</v>
      </c>
      <c r="K849" s="46">
        <v>44929.333333333336</v>
      </c>
      <c r="L849" s="54" t="s">
        <v>1610</v>
      </c>
      <c r="M849" s="49">
        <v>44930.085752314815</v>
      </c>
      <c r="N849" s="47" t="s">
        <v>407</v>
      </c>
      <c r="O849" s="47" t="s">
        <v>408</v>
      </c>
      <c r="P849" s="50"/>
    </row>
    <row r="850" spans="1:16" ht="12.75" customHeight="1" collapsed="1">
      <c r="I850" s="47"/>
      <c r="J850" s="133">
        <f>SUM(J847:J849)</f>
        <v>2191858.3600000003</v>
      </c>
    </row>
    <row r="851" spans="1:16" ht="12.75" customHeight="1">
      <c r="I851" s="47"/>
    </row>
    <row r="852" spans="1:16" ht="12.75" customHeight="1">
      <c r="A852" s="55" t="s">
        <v>1611</v>
      </c>
      <c r="I852" s="47"/>
    </row>
    <row r="853" spans="1:16" ht="39.75" hidden="1" customHeight="1" outlineLevel="1">
      <c r="B853" s="38">
        <v>2023</v>
      </c>
      <c r="C853" s="38">
        <v>7</v>
      </c>
      <c r="D853" s="45" t="s">
        <v>5</v>
      </c>
      <c r="E853" s="45" t="s">
        <v>6</v>
      </c>
      <c r="F853" s="45" t="s">
        <v>1612</v>
      </c>
      <c r="G853" s="46">
        <v>44932.333333333336</v>
      </c>
      <c r="H853" s="45" t="s">
        <v>14</v>
      </c>
      <c r="I853" s="47" t="str">
        <f>VLOOKUP(H853,'Source Codes'!$A$6:$B$89,2,FALSE)</f>
        <v>AP Warrant Issuance</v>
      </c>
      <c r="J853" s="132">
        <v>-1891065.91</v>
      </c>
      <c r="K853" s="46">
        <v>44930.333333333336</v>
      </c>
      <c r="L853" s="48" t="s">
        <v>1639</v>
      </c>
      <c r="M853" s="49">
        <v>44931.129293981481</v>
      </c>
      <c r="N853" s="47" t="s">
        <v>407</v>
      </c>
      <c r="O853" s="47" t="s">
        <v>419</v>
      </c>
    </row>
    <row r="854" spans="1:16" ht="39.75" hidden="1" customHeight="1" outlineLevel="1">
      <c r="B854" s="38">
        <v>2023</v>
      </c>
      <c r="C854" s="38">
        <v>6</v>
      </c>
      <c r="D854" s="45" t="s">
        <v>5</v>
      </c>
      <c r="E854" s="45" t="s">
        <v>6</v>
      </c>
      <c r="F854" s="45" t="s">
        <v>1613</v>
      </c>
      <c r="G854" s="46">
        <v>44924.333333333336</v>
      </c>
      <c r="H854" s="45" t="s">
        <v>9</v>
      </c>
      <c r="I854" s="47" t="str">
        <f>VLOOKUP(H854,'Source Codes'!$A$6:$B$89,2,FALSE)</f>
        <v>On Line Journal Entries</v>
      </c>
      <c r="J854" s="132">
        <v>-22748986.73</v>
      </c>
      <c r="K854" s="46">
        <v>44930.333333333336</v>
      </c>
      <c r="L854" s="48" t="s">
        <v>1614</v>
      </c>
      <c r="M854" s="49">
        <v>44930.964097222219</v>
      </c>
      <c r="N854" s="47" t="s">
        <v>430</v>
      </c>
      <c r="O854" s="47" t="s">
        <v>422</v>
      </c>
      <c r="P854" s="148"/>
    </row>
    <row r="855" spans="1:16" ht="39.75" hidden="1" customHeight="1" outlineLevel="1">
      <c r="B855" s="38">
        <v>2023</v>
      </c>
      <c r="C855" s="38">
        <v>7</v>
      </c>
      <c r="D855" s="45" t="s">
        <v>5</v>
      </c>
      <c r="E855" s="45" t="s">
        <v>6</v>
      </c>
      <c r="F855" s="45" t="s">
        <v>1615</v>
      </c>
      <c r="G855" s="46">
        <v>44928.333333333336</v>
      </c>
      <c r="H855" s="45" t="s">
        <v>13</v>
      </c>
      <c r="I855" s="47" t="str">
        <f>VLOOKUP(H855,'Source Codes'!$A$6:$B$89,2,FALSE)</f>
        <v>C-IV Voucher/Payments/EBT</v>
      </c>
      <c r="J855" s="132">
        <v>-14970764.84</v>
      </c>
      <c r="K855" s="46">
        <v>44930.333333333336</v>
      </c>
      <c r="L855" s="48" t="s">
        <v>1616</v>
      </c>
      <c r="M855" s="49">
        <v>44931.206446759257</v>
      </c>
      <c r="N855" s="47" t="s">
        <v>407</v>
      </c>
      <c r="O855" s="47" t="s">
        <v>415</v>
      </c>
      <c r="P855" s="148"/>
    </row>
    <row r="856" spans="1:16" ht="39.75" hidden="1" customHeight="1" outlineLevel="1">
      <c r="B856" s="38">
        <v>2023</v>
      </c>
      <c r="C856" s="38">
        <v>7</v>
      </c>
      <c r="D856" s="45" t="s">
        <v>5</v>
      </c>
      <c r="E856" s="45" t="s">
        <v>6</v>
      </c>
      <c r="F856" s="45" t="s">
        <v>1617</v>
      </c>
      <c r="G856" s="46">
        <v>44928.333333333336</v>
      </c>
      <c r="H856" s="45" t="s">
        <v>13</v>
      </c>
      <c r="I856" s="47" t="str">
        <f>VLOOKUP(H856,'Source Codes'!$A$6:$B$89,2,FALSE)</f>
        <v>C-IV Voucher/Payments/EBT</v>
      </c>
      <c r="J856" s="132">
        <v>-10239835.59</v>
      </c>
      <c r="K856" s="46">
        <v>44930.333333333336</v>
      </c>
      <c r="L856" s="48" t="s">
        <v>1618</v>
      </c>
      <c r="M856" s="49">
        <v>44931.206446759257</v>
      </c>
      <c r="N856" s="47" t="s">
        <v>407</v>
      </c>
      <c r="O856" s="47" t="s">
        <v>415</v>
      </c>
      <c r="P856" s="148"/>
    </row>
    <row r="857" spans="1:16" ht="39.75" hidden="1" customHeight="1" outlineLevel="1">
      <c r="B857" s="38">
        <v>2023</v>
      </c>
      <c r="C857" s="38">
        <v>6</v>
      </c>
      <c r="D857" s="45" t="s">
        <v>5</v>
      </c>
      <c r="E857" s="45" t="s">
        <v>6</v>
      </c>
      <c r="F857" s="45" t="s">
        <v>1619</v>
      </c>
      <c r="G857" s="46">
        <v>44923.333333333336</v>
      </c>
      <c r="H857" s="45" t="s">
        <v>7</v>
      </c>
      <c r="I857" s="47" t="str">
        <f>VLOOKUP(H857,'Source Codes'!$A$6:$B$89,2,FALSE)</f>
        <v>HRMS Interface Journals</v>
      </c>
      <c r="J857" s="132">
        <v>-7463441.6100000003</v>
      </c>
      <c r="K857" s="46">
        <v>44930.333333333336</v>
      </c>
      <c r="L857" s="48" t="s">
        <v>356</v>
      </c>
      <c r="M857" s="49">
        <v>44930.68954861111</v>
      </c>
      <c r="N857" s="47" t="s">
        <v>438</v>
      </c>
      <c r="O857" s="47" t="s">
        <v>439</v>
      </c>
    </row>
    <row r="858" spans="1:16" ht="39.75" hidden="1" customHeight="1" outlineLevel="1">
      <c r="B858" s="38">
        <v>2023</v>
      </c>
      <c r="C858" s="38">
        <v>6</v>
      </c>
      <c r="D858" s="45" t="s">
        <v>5</v>
      </c>
      <c r="E858" s="45" t="s">
        <v>6</v>
      </c>
      <c r="F858" s="45" t="s">
        <v>1620</v>
      </c>
      <c r="G858" s="46">
        <v>44923.333333333336</v>
      </c>
      <c r="H858" s="45" t="s">
        <v>7</v>
      </c>
      <c r="I858" s="47" t="str">
        <f>VLOOKUP(H858,'Source Codes'!$A$6:$B$89,2,FALSE)</f>
        <v>HRMS Interface Journals</v>
      </c>
      <c r="J858" s="132">
        <v>-1807227.12</v>
      </c>
      <c r="K858" s="46">
        <v>44930.333333333336</v>
      </c>
      <c r="L858" s="48" t="s">
        <v>357</v>
      </c>
      <c r="M858" s="49">
        <v>44930.692812499998</v>
      </c>
      <c r="N858" s="47" t="s">
        <v>438</v>
      </c>
      <c r="O858" s="47" t="s">
        <v>439</v>
      </c>
    </row>
    <row r="859" spans="1:16" ht="53.25" hidden="1" customHeight="1" outlineLevel="1">
      <c r="B859" s="38">
        <v>2023</v>
      </c>
      <c r="C859" s="38">
        <v>6</v>
      </c>
      <c r="D859" s="45" t="s">
        <v>5</v>
      </c>
      <c r="E859" s="45" t="s">
        <v>6</v>
      </c>
      <c r="F859" s="45" t="s">
        <v>1621</v>
      </c>
      <c r="G859" s="46">
        <v>44908.333333333336</v>
      </c>
      <c r="H859" s="45" t="s">
        <v>9</v>
      </c>
      <c r="I859" s="47" t="str">
        <f>VLOOKUP(H859,'Source Codes'!$A$6:$B$89,2,FALSE)</f>
        <v>On Line Journal Entries</v>
      </c>
      <c r="J859" s="132">
        <v>1249458</v>
      </c>
      <c r="K859" s="46">
        <v>44930.333333333336</v>
      </c>
      <c r="L859" s="48" t="s">
        <v>1640</v>
      </c>
      <c r="M859" s="49">
        <v>44931.206435185188</v>
      </c>
      <c r="N859" s="47" t="s">
        <v>411</v>
      </c>
      <c r="O859" s="47" t="s">
        <v>422</v>
      </c>
      <c r="P859" s="148"/>
    </row>
    <row r="860" spans="1:16" ht="39.75" hidden="1" customHeight="1" outlineLevel="1">
      <c r="B860" s="38">
        <v>2023</v>
      </c>
      <c r="C860" s="38">
        <v>6</v>
      </c>
      <c r="D860" s="45" t="s">
        <v>5</v>
      </c>
      <c r="E860" s="45" t="s">
        <v>6</v>
      </c>
      <c r="F860" s="45" t="s">
        <v>1622</v>
      </c>
      <c r="G860" s="46">
        <v>44915.333333333336</v>
      </c>
      <c r="H860" s="45" t="s">
        <v>9</v>
      </c>
      <c r="I860" s="47" t="str">
        <f>VLOOKUP(H860,'Source Codes'!$A$6:$B$89,2,FALSE)</f>
        <v>On Line Journal Entries</v>
      </c>
      <c r="J860" s="132">
        <v>1389000</v>
      </c>
      <c r="K860" s="46">
        <v>44930.333333333336</v>
      </c>
      <c r="L860" s="48" t="s">
        <v>351</v>
      </c>
      <c r="M860" s="49">
        <v>44931.206435185188</v>
      </c>
      <c r="N860" s="47" t="s">
        <v>407</v>
      </c>
      <c r="O860" s="47" t="s">
        <v>415</v>
      </c>
    </row>
    <row r="861" spans="1:16" ht="39.75" hidden="1" customHeight="1" outlineLevel="1">
      <c r="B861" s="38">
        <v>2023</v>
      </c>
      <c r="C861" s="38">
        <v>6</v>
      </c>
      <c r="D861" s="45" t="s">
        <v>5</v>
      </c>
      <c r="E861" s="45" t="s">
        <v>6</v>
      </c>
      <c r="F861" s="45" t="s">
        <v>1623</v>
      </c>
      <c r="G861" s="46">
        <v>44922.333333333336</v>
      </c>
      <c r="H861" s="45" t="s">
        <v>9</v>
      </c>
      <c r="I861" s="47" t="str">
        <f>VLOOKUP(H861,'Source Codes'!$A$6:$B$89,2,FALSE)</f>
        <v>On Line Journal Entries</v>
      </c>
      <c r="J861" s="132">
        <v>1698794.34</v>
      </c>
      <c r="K861" s="46">
        <v>44930.333333333336</v>
      </c>
      <c r="L861" s="48" t="s">
        <v>1637</v>
      </c>
      <c r="M861" s="49">
        <v>44930.722349537034</v>
      </c>
      <c r="N861" s="47" t="s">
        <v>407</v>
      </c>
      <c r="O861" s="47" t="s">
        <v>422</v>
      </c>
      <c r="P861" s="148"/>
    </row>
    <row r="862" spans="1:16" ht="39.75" hidden="1" customHeight="1" outlineLevel="1">
      <c r="B862" s="38">
        <v>2023</v>
      </c>
      <c r="C862" s="38">
        <v>6</v>
      </c>
      <c r="D862" s="45" t="s">
        <v>5</v>
      </c>
      <c r="E862" s="45" t="s">
        <v>6</v>
      </c>
      <c r="F862" s="45" t="s">
        <v>1624</v>
      </c>
      <c r="G862" s="46">
        <v>44925.333333333336</v>
      </c>
      <c r="H862" s="45" t="s">
        <v>9</v>
      </c>
      <c r="I862" s="47" t="str">
        <f>VLOOKUP(H862,'Source Codes'!$A$6:$B$89,2,FALSE)</f>
        <v>On Line Journal Entries</v>
      </c>
      <c r="J862" s="132">
        <v>1719184</v>
      </c>
      <c r="K862" s="46">
        <v>44930.333333333336</v>
      </c>
      <c r="L862" s="48" t="s">
        <v>1641</v>
      </c>
      <c r="M862" s="49">
        <v>44931.206435185188</v>
      </c>
      <c r="N862" s="47" t="s">
        <v>412</v>
      </c>
      <c r="O862" s="47" t="s">
        <v>448</v>
      </c>
      <c r="P862" s="148"/>
    </row>
    <row r="863" spans="1:16" ht="60.75" hidden="1" customHeight="1" outlineLevel="1">
      <c r="B863" s="38">
        <v>2023</v>
      </c>
      <c r="C863" s="38">
        <v>6</v>
      </c>
      <c r="D863" s="45" t="s">
        <v>5</v>
      </c>
      <c r="E863" s="45" t="s">
        <v>6</v>
      </c>
      <c r="F863" s="45" t="s">
        <v>1625</v>
      </c>
      <c r="G863" s="46">
        <v>44922.333333333336</v>
      </c>
      <c r="H863" s="45" t="s">
        <v>9</v>
      </c>
      <c r="I863" s="47" t="str">
        <f>VLOOKUP(H863,'Source Codes'!$A$6:$B$89,2,FALSE)</f>
        <v>On Line Journal Entries</v>
      </c>
      <c r="J863" s="132">
        <v>3348859.09</v>
      </c>
      <c r="K863" s="46">
        <v>44930.333333333336</v>
      </c>
      <c r="L863" s="48" t="s">
        <v>1626</v>
      </c>
      <c r="M863" s="49">
        <v>44931.206435185188</v>
      </c>
      <c r="N863" s="47" t="s">
        <v>407</v>
      </c>
      <c r="O863" s="47" t="s">
        <v>422</v>
      </c>
      <c r="P863" s="148"/>
    </row>
    <row r="864" spans="1:16" ht="39.75" hidden="1" customHeight="1" outlineLevel="1">
      <c r="B864" s="38">
        <v>2023</v>
      </c>
      <c r="C864" s="38">
        <v>6</v>
      </c>
      <c r="D864" s="45" t="s">
        <v>5</v>
      </c>
      <c r="E864" s="45" t="s">
        <v>6</v>
      </c>
      <c r="F864" s="45" t="s">
        <v>1627</v>
      </c>
      <c r="G864" s="46">
        <v>44917.333333333336</v>
      </c>
      <c r="H864" s="45" t="s">
        <v>9</v>
      </c>
      <c r="I864" s="47" t="str">
        <f>VLOOKUP(H864,'Source Codes'!$A$6:$B$89,2,FALSE)</f>
        <v>On Line Journal Entries</v>
      </c>
      <c r="J864" s="132">
        <v>4196043</v>
      </c>
      <c r="K864" s="46">
        <v>44930.333333333336</v>
      </c>
      <c r="L864" s="48" t="s">
        <v>337</v>
      </c>
      <c r="M864" s="49">
        <v>44931.206435185188</v>
      </c>
      <c r="N864" s="47" t="s">
        <v>407</v>
      </c>
      <c r="O864" s="47" t="s">
        <v>415</v>
      </c>
      <c r="P864" s="148"/>
    </row>
    <row r="865" spans="1:16" ht="39.75" hidden="1" customHeight="1" outlineLevel="1">
      <c r="B865" s="38">
        <v>2023</v>
      </c>
      <c r="C865" s="38">
        <v>6</v>
      </c>
      <c r="D865" s="45" t="s">
        <v>5</v>
      </c>
      <c r="E865" s="45" t="s">
        <v>6</v>
      </c>
      <c r="F865" s="45" t="s">
        <v>1628</v>
      </c>
      <c r="G865" s="46">
        <v>44915.333333333336</v>
      </c>
      <c r="H865" s="45" t="s">
        <v>9</v>
      </c>
      <c r="I865" s="47" t="str">
        <f>VLOOKUP(H865,'Source Codes'!$A$6:$B$89,2,FALSE)</f>
        <v>On Line Journal Entries</v>
      </c>
      <c r="J865" s="132">
        <v>4472700</v>
      </c>
      <c r="K865" s="46">
        <v>44930.333333333336</v>
      </c>
      <c r="L865" s="48" t="s">
        <v>351</v>
      </c>
      <c r="M865" s="49">
        <v>44931.206435185188</v>
      </c>
      <c r="N865" s="47" t="s">
        <v>407</v>
      </c>
      <c r="O865" s="47" t="s">
        <v>415</v>
      </c>
    </row>
    <row r="866" spans="1:16" ht="55.5" hidden="1" customHeight="1" outlineLevel="1">
      <c r="B866" s="38">
        <v>2023</v>
      </c>
      <c r="C866" s="38">
        <v>6</v>
      </c>
      <c r="D866" s="45" t="s">
        <v>5</v>
      </c>
      <c r="E866" s="45" t="s">
        <v>6</v>
      </c>
      <c r="F866" s="45" t="s">
        <v>1629</v>
      </c>
      <c r="G866" s="46">
        <v>44922.333333333336</v>
      </c>
      <c r="H866" s="45" t="s">
        <v>9</v>
      </c>
      <c r="I866" s="47" t="str">
        <f>VLOOKUP(H866,'Source Codes'!$A$6:$B$89,2,FALSE)</f>
        <v>On Line Journal Entries</v>
      </c>
      <c r="J866" s="132">
        <v>4762791.59</v>
      </c>
      <c r="K866" s="46">
        <v>44930.333333333336</v>
      </c>
      <c r="L866" s="48" t="s">
        <v>354</v>
      </c>
      <c r="M866" s="49">
        <v>44931.206435185188</v>
      </c>
      <c r="N866" s="47" t="s">
        <v>412</v>
      </c>
      <c r="O866" s="47" t="s">
        <v>415</v>
      </c>
      <c r="P866" s="148"/>
    </row>
    <row r="867" spans="1:16" ht="85.5" hidden="1" customHeight="1" outlineLevel="1">
      <c r="B867" s="38">
        <v>2023</v>
      </c>
      <c r="C867" s="38">
        <v>6</v>
      </c>
      <c r="D867" s="45" t="s">
        <v>5</v>
      </c>
      <c r="E867" s="45" t="s">
        <v>6</v>
      </c>
      <c r="F867" s="45" t="s">
        <v>1630</v>
      </c>
      <c r="G867" s="46">
        <v>44914.333333333336</v>
      </c>
      <c r="H867" s="45" t="s">
        <v>9</v>
      </c>
      <c r="I867" s="47" t="str">
        <f>VLOOKUP(H867,'Source Codes'!$A$6:$B$89,2,FALSE)</f>
        <v>On Line Journal Entries</v>
      </c>
      <c r="J867" s="132">
        <v>5940300</v>
      </c>
      <c r="K867" s="46">
        <v>44930.333333333336</v>
      </c>
      <c r="L867" s="48" t="s">
        <v>342</v>
      </c>
      <c r="M867" s="49">
        <v>44931.206435185188</v>
      </c>
      <c r="N867" s="47" t="s">
        <v>407</v>
      </c>
      <c r="O867" s="47" t="s">
        <v>415</v>
      </c>
      <c r="P867" s="148"/>
    </row>
    <row r="868" spans="1:16" ht="39.75" hidden="1" customHeight="1" outlineLevel="1">
      <c r="B868" s="38">
        <v>2023</v>
      </c>
      <c r="C868" s="38">
        <v>6</v>
      </c>
      <c r="D868" s="45" t="s">
        <v>5</v>
      </c>
      <c r="E868" s="45" t="s">
        <v>6</v>
      </c>
      <c r="F868" s="45" t="s">
        <v>1631</v>
      </c>
      <c r="G868" s="46">
        <v>44915.333333333336</v>
      </c>
      <c r="H868" s="45" t="s">
        <v>9</v>
      </c>
      <c r="I868" s="47" t="str">
        <f>VLOOKUP(H868,'Source Codes'!$A$6:$B$89,2,FALSE)</f>
        <v>On Line Journal Entries</v>
      </c>
      <c r="J868" s="132">
        <v>6172800</v>
      </c>
      <c r="K868" s="46">
        <v>44930.333333333336</v>
      </c>
      <c r="L868" s="48" t="s">
        <v>351</v>
      </c>
      <c r="M868" s="49">
        <v>44931.206435185188</v>
      </c>
      <c r="N868" s="47" t="s">
        <v>407</v>
      </c>
      <c r="O868" s="47" t="s">
        <v>415</v>
      </c>
    </row>
    <row r="869" spans="1:16" ht="43.5" hidden="1" customHeight="1" outlineLevel="1">
      <c r="B869" s="38">
        <v>2023</v>
      </c>
      <c r="C869" s="38">
        <v>6</v>
      </c>
      <c r="D869" s="45" t="s">
        <v>5</v>
      </c>
      <c r="E869" s="45" t="s">
        <v>6</v>
      </c>
      <c r="F869" s="45" t="s">
        <v>1632</v>
      </c>
      <c r="G869" s="46">
        <v>44908.333333333336</v>
      </c>
      <c r="H869" s="45" t="s">
        <v>9</v>
      </c>
      <c r="I869" s="47" t="str">
        <f>VLOOKUP(H869,'Source Codes'!$A$6:$B$89,2,FALSE)</f>
        <v>On Line Journal Entries</v>
      </c>
      <c r="J869" s="132">
        <v>7137558</v>
      </c>
      <c r="K869" s="46">
        <v>44930.333333333336</v>
      </c>
      <c r="L869" s="48" t="s">
        <v>1633</v>
      </c>
      <c r="M869" s="49">
        <v>44931.206435185188</v>
      </c>
      <c r="N869" s="47" t="s">
        <v>411</v>
      </c>
      <c r="O869" s="47" t="s">
        <v>422</v>
      </c>
      <c r="P869" s="148"/>
    </row>
    <row r="870" spans="1:16" ht="39.75" hidden="1" customHeight="1" outlineLevel="1">
      <c r="B870" s="38">
        <v>2023</v>
      </c>
      <c r="C870" s="38">
        <v>6</v>
      </c>
      <c r="D870" s="45" t="s">
        <v>5</v>
      </c>
      <c r="E870" s="45" t="s">
        <v>6</v>
      </c>
      <c r="F870" s="45" t="s">
        <v>1634</v>
      </c>
      <c r="G870" s="46">
        <v>44901.333333333336</v>
      </c>
      <c r="H870" s="45" t="s">
        <v>9</v>
      </c>
      <c r="I870" s="47" t="str">
        <f>VLOOKUP(H870,'Source Codes'!$A$6:$B$89,2,FALSE)</f>
        <v>On Line Journal Entries</v>
      </c>
      <c r="J870" s="132">
        <v>12437991</v>
      </c>
      <c r="K870" s="46">
        <v>44930.333333333336</v>
      </c>
      <c r="L870" s="48" t="s">
        <v>1635</v>
      </c>
      <c r="M870" s="49">
        <v>44930.925694444442</v>
      </c>
      <c r="N870" s="47" t="s">
        <v>411</v>
      </c>
      <c r="O870" s="47" t="s">
        <v>409</v>
      </c>
      <c r="P870" s="148"/>
    </row>
    <row r="871" spans="1:16" ht="39.75" hidden="1" customHeight="1" outlineLevel="1">
      <c r="B871" s="38">
        <v>2023</v>
      </c>
      <c r="C871" s="38">
        <v>6</v>
      </c>
      <c r="D871" s="45" t="s">
        <v>5</v>
      </c>
      <c r="E871" s="45" t="s">
        <v>6</v>
      </c>
      <c r="F871" s="45" t="s">
        <v>1636</v>
      </c>
      <c r="G871" s="46">
        <v>44922.333333333336</v>
      </c>
      <c r="H871" s="45" t="s">
        <v>9</v>
      </c>
      <c r="I871" s="47" t="str">
        <f>VLOOKUP(H871,'Source Codes'!$A$6:$B$89,2,FALSE)</f>
        <v>On Line Journal Entries</v>
      </c>
      <c r="J871" s="132">
        <v>23977451.050000001</v>
      </c>
      <c r="K871" s="46">
        <v>44930.333333333336</v>
      </c>
      <c r="L871" s="48" t="s">
        <v>1638</v>
      </c>
      <c r="M871" s="49">
        <v>44931.206435185188</v>
      </c>
      <c r="N871" s="47" t="s">
        <v>407</v>
      </c>
      <c r="O871" s="47" t="s">
        <v>422</v>
      </c>
      <c r="P871" s="148"/>
    </row>
    <row r="872" spans="1:16" ht="12.75" customHeight="1" collapsed="1">
      <c r="J872" s="133">
        <f>SUM(J853:J871)</f>
        <v>19381608.27</v>
      </c>
    </row>
    <row r="874" spans="1:16" ht="12.75" customHeight="1">
      <c r="A874" s="55" t="s">
        <v>1642</v>
      </c>
    </row>
    <row r="875" spans="1:16" ht="60.75" hidden="1" customHeight="1" outlineLevel="1">
      <c r="B875" s="38">
        <v>2023</v>
      </c>
      <c r="C875" s="38">
        <v>7</v>
      </c>
      <c r="D875" s="45" t="s">
        <v>5</v>
      </c>
      <c r="E875" s="45" t="s">
        <v>6</v>
      </c>
      <c r="F875" s="45" t="s">
        <v>1643</v>
      </c>
      <c r="G875" s="46">
        <v>44931.333333333336</v>
      </c>
      <c r="H875" s="45" t="s">
        <v>14</v>
      </c>
      <c r="I875" s="47" t="str">
        <f>VLOOKUP(H875,'Source Codes'!$A$6:$B$89,2,FALSE)</f>
        <v>AP Warrant Issuance</v>
      </c>
      <c r="J875" s="132">
        <v>-5219524.16</v>
      </c>
      <c r="K875" s="46">
        <v>44931.333333333336</v>
      </c>
      <c r="L875" s="48" t="s">
        <v>1648</v>
      </c>
      <c r="M875" s="49">
        <v>44932.12841435185</v>
      </c>
      <c r="N875" s="47" t="s">
        <v>412</v>
      </c>
      <c r="O875" s="47" t="s">
        <v>414</v>
      </c>
    </row>
    <row r="876" spans="1:16" ht="63.75" hidden="1" outlineLevel="1">
      <c r="B876" s="38">
        <v>2023</v>
      </c>
      <c r="C876" s="38">
        <v>7</v>
      </c>
      <c r="D876" s="45" t="s">
        <v>5</v>
      </c>
      <c r="E876" s="45" t="s">
        <v>6</v>
      </c>
      <c r="F876" s="45" t="s">
        <v>1644</v>
      </c>
      <c r="G876" s="46">
        <v>44931.333333333336</v>
      </c>
      <c r="H876" s="45" t="s">
        <v>14</v>
      </c>
      <c r="I876" s="47" t="str">
        <f>VLOOKUP(H876,'Source Codes'!$A$6:$B$89,2,FALSE)</f>
        <v>AP Warrant Issuance</v>
      </c>
      <c r="J876" s="132">
        <v>-1196057.25</v>
      </c>
      <c r="K876" s="46">
        <v>44931.333333333336</v>
      </c>
      <c r="L876" s="48" t="s">
        <v>1649</v>
      </c>
      <c r="M876" s="49">
        <v>44932.12841435185</v>
      </c>
      <c r="N876" s="47" t="s">
        <v>412</v>
      </c>
      <c r="O876" s="47" t="s">
        <v>426</v>
      </c>
    </row>
    <row r="877" spans="1:16" ht="12.75" hidden="1" customHeight="1" outlineLevel="1">
      <c r="B877" s="38">
        <v>2023</v>
      </c>
      <c r="C877" s="38">
        <v>7</v>
      </c>
      <c r="D877" s="45" t="s">
        <v>5</v>
      </c>
      <c r="E877" s="45" t="s">
        <v>6</v>
      </c>
      <c r="F877" s="45" t="s">
        <v>1645</v>
      </c>
      <c r="G877" s="46">
        <v>44930.333333333336</v>
      </c>
      <c r="H877" s="45" t="s">
        <v>12</v>
      </c>
      <c r="I877" s="47" t="str">
        <f>VLOOKUP(H877,'Source Codes'!$A$6:$B$89,2,FALSE)</f>
        <v>AR Direct Cash Journal</v>
      </c>
      <c r="J877" s="132">
        <v>4307299.88</v>
      </c>
      <c r="K877" s="46">
        <v>44931.333333333336</v>
      </c>
      <c r="L877" s="48" t="s">
        <v>358</v>
      </c>
      <c r="M877" s="49">
        <v>44932.085763888892</v>
      </c>
      <c r="N877" s="47" t="s">
        <v>412</v>
      </c>
      <c r="O877" s="149" t="s">
        <v>413</v>
      </c>
    </row>
    <row r="878" spans="1:16" ht="12.75" hidden="1" customHeight="1" outlineLevel="1">
      <c r="B878" s="38">
        <v>2023</v>
      </c>
      <c r="C878" s="38">
        <v>6</v>
      </c>
      <c r="D878" s="45" t="s">
        <v>5</v>
      </c>
      <c r="E878" s="45" t="s">
        <v>6</v>
      </c>
      <c r="F878" s="45" t="s">
        <v>1646</v>
      </c>
      <c r="G878" s="46">
        <v>44923.333333333336</v>
      </c>
      <c r="H878" s="45" t="s">
        <v>7</v>
      </c>
      <c r="I878" s="47" t="str">
        <f>VLOOKUP(H878,'Source Codes'!$A$6:$B$89,2,FALSE)</f>
        <v>HRMS Interface Journals</v>
      </c>
      <c r="J878" s="132">
        <v>-57774536.68</v>
      </c>
      <c r="K878" s="46">
        <v>44931.333333333336</v>
      </c>
      <c r="L878" s="48" t="s">
        <v>355</v>
      </c>
      <c r="M878" s="49">
        <v>44931.652268518519</v>
      </c>
      <c r="N878" s="149" t="s">
        <v>407</v>
      </c>
      <c r="O878" s="149" t="s">
        <v>422</v>
      </c>
    </row>
    <row r="879" spans="1:16" ht="30.75" hidden="1" customHeight="1" outlineLevel="1">
      <c r="B879" s="38">
        <v>2023</v>
      </c>
      <c r="C879" s="38">
        <v>6</v>
      </c>
      <c r="D879" s="45" t="s">
        <v>5</v>
      </c>
      <c r="E879" s="45" t="s">
        <v>6</v>
      </c>
      <c r="F879" s="45" t="s">
        <v>1647</v>
      </c>
      <c r="G879" s="46">
        <v>44909.333333333336</v>
      </c>
      <c r="H879" s="45" t="s">
        <v>9</v>
      </c>
      <c r="I879" s="47" t="str">
        <f>VLOOKUP(H879,'Source Codes'!$A$6:$B$89,2,FALSE)</f>
        <v>On Line Journal Entries</v>
      </c>
      <c r="J879" s="132">
        <v>30093814</v>
      </c>
      <c r="K879" s="46">
        <v>44931.333333333336</v>
      </c>
      <c r="L879" s="48" t="s">
        <v>10</v>
      </c>
      <c r="M879" s="49">
        <v>44931.765347222223</v>
      </c>
      <c r="N879" s="149" t="s">
        <v>407</v>
      </c>
      <c r="O879" s="149" t="s">
        <v>415</v>
      </c>
    </row>
    <row r="880" spans="1:16" ht="12.75" customHeight="1" collapsed="1">
      <c r="B880" s="38"/>
      <c r="C880" s="38"/>
      <c r="D880" s="45"/>
      <c r="E880" s="45"/>
      <c r="F880" s="45"/>
      <c r="G880" s="46"/>
      <c r="H880" s="45"/>
      <c r="I880" s="47"/>
      <c r="J880" s="133">
        <f>SUM(J875:J879)</f>
        <v>-29789004.210000001</v>
      </c>
      <c r="K880" s="46"/>
      <c r="L880" s="48"/>
      <c r="M880" s="49"/>
    </row>
    <row r="881" spans="1:15" ht="12.75" customHeight="1">
      <c r="I881" s="47"/>
    </row>
    <row r="882" spans="1:15" ht="12.75" customHeight="1">
      <c r="A882" s="55" t="s">
        <v>1651</v>
      </c>
      <c r="I882" s="47"/>
    </row>
    <row r="883" spans="1:15" ht="30.75" hidden="1" customHeight="1" outlineLevel="1">
      <c r="B883" s="38">
        <v>2023</v>
      </c>
      <c r="C883" s="38">
        <v>7</v>
      </c>
      <c r="D883" s="45" t="s">
        <v>5</v>
      </c>
      <c r="E883" s="45" t="s">
        <v>6</v>
      </c>
      <c r="F883" s="45" t="s">
        <v>1652</v>
      </c>
      <c r="G883" s="46">
        <v>44929.333333333336</v>
      </c>
      <c r="H883" s="45" t="s">
        <v>13</v>
      </c>
      <c r="I883" s="47" t="str">
        <f>VLOOKUP(H883,'Source Codes'!$A$6:$B$89,2,FALSE)</f>
        <v>C-IV Voucher/Payments/EBT</v>
      </c>
      <c r="J883" s="132">
        <v>-8644325.3000000007</v>
      </c>
      <c r="K883" s="46">
        <v>44935.333333333336</v>
      </c>
      <c r="L883" s="48" t="s">
        <v>521</v>
      </c>
      <c r="M883" s="49">
        <v>44936.206550925926</v>
      </c>
      <c r="N883" s="149" t="s">
        <v>407</v>
      </c>
      <c r="O883" s="149" t="s">
        <v>415</v>
      </c>
    </row>
    <row r="884" spans="1:15" ht="12.75" customHeight="1" collapsed="1">
      <c r="J884" s="133">
        <f>SUM(J883)</f>
        <v>-8644325.3000000007</v>
      </c>
    </row>
    <row r="885" spans="1:15" ht="12.75" customHeight="1">
      <c r="A885" s="55" t="s">
        <v>1653</v>
      </c>
    </row>
    <row r="886" spans="1:15" ht="63.75" hidden="1" outlineLevel="1">
      <c r="B886" s="38">
        <v>2023</v>
      </c>
      <c r="C886" s="38">
        <v>7</v>
      </c>
      <c r="D886" s="45" t="s">
        <v>5</v>
      </c>
      <c r="E886" s="45" t="s">
        <v>6</v>
      </c>
      <c r="F886" s="45" t="s">
        <v>1654</v>
      </c>
      <c r="G886" s="46">
        <v>44932.333333333336</v>
      </c>
      <c r="H886" s="45" t="s">
        <v>11</v>
      </c>
      <c r="I886" s="47" t="str">
        <f>VLOOKUP(H886,'Source Codes'!$A$6:$B$89,2,FALSE)</f>
        <v>AR Payments</v>
      </c>
      <c r="J886" s="132">
        <v>2485914.73</v>
      </c>
      <c r="K886" s="46">
        <v>44936.333333333336</v>
      </c>
      <c r="L886" s="48" t="s">
        <v>1657</v>
      </c>
      <c r="M886" s="49">
        <v>44937.085960648146</v>
      </c>
      <c r="N886" s="149" t="s">
        <v>410</v>
      </c>
      <c r="O886" s="149" t="s">
        <v>408</v>
      </c>
    </row>
    <row r="887" spans="1:15" ht="63.75" hidden="1" outlineLevel="1">
      <c r="B887" s="38">
        <v>2023</v>
      </c>
      <c r="C887" s="38">
        <v>7</v>
      </c>
      <c r="D887" s="45" t="s">
        <v>5</v>
      </c>
      <c r="E887" s="45" t="s">
        <v>6</v>
      </c>
      <c r="F887" s="45" t="s">
        <v>1655</v>
      </c>
      <c r="G887" s="46">
        <v>44936.333333333336</v>
      </c>
      <c r="H887" s="45" t="s">
        <v>9</v>
      </c>
      <c r="I887" s="47" t="str">
        <f>VLOOKUP(H887,'Source Codes'!$A$6:$B$89,2,FALSE)</f>
        <v>On Line Journal Entries</v>
      </c>
      <c r="J887" s="132">
        <v>-3092640.49</v>
      </c>
      <c r="K887" s="46">
        <v>44936.333333333336</v>
      </c>
      <c r="L887" s="48" t="s">
        <v>1656</v>
      </c>
      <c r="M887" s="49">
        <v>44937.20753472222</v>
      </c>
      <c r="N887" s="47" t="s">
        <v>411</v>
      </c>
      <c r="O887" s="149" t="s">
        <v>422</v>
      </c>
    </row>
    <row r="888" spans="1:15" ht="12.75" customHeight="1" collapsed="1">
      <c r="J888" s="133">
        <f>SUM(J886:J887)</f>
        <v>-606725.76000000024</v>
      </c>
    </row>
    <row r="890" spans="1:15" ht="12.75" customHeight="1">
      <c r="A890" s="55" t="s">
        <v>1658</v>
      </c>
      <c r="I890" s="47"/>
    </row>
    <row r="891" spans="1:15" ht="63.75" hidden="1" outlineLevel="1">
      <c r="B891" s="38">
        <v>2023</v>
      </c>
      <c r="C891" s="38">
        <v>7</v>
      </c>
      <c r="D891" s="45" t="s">
        <v>5</v>
      </c>
      <c r="E891" s="45" t="s">
        <v>6</v>
      </c>
      <c r="F891" s="45" t="s">
        <v>1659</v>
      </c>
      <c r="G891" s="46">
        <v>44943.333333333336</v>
      </c>
      <c r="H891" s="45" t="s">
        <v>14</v>
      </c>
      <c r="I891" s="47" t="str">
        <f>VLOOKUP(H891,'Source Codes'!$A$6:$B$89,2,FALSE)</f>
        <v>AP Warrant Issuance</v>
      </c>
      <c r="J891" s="132">
        <v>-3011504.84</v>
      </c>
      <c r="K891" s="46">
        <v>44938.333333333336</v>
      </c>
      <c r="L891" s="48" t="s">
        <v>1665</v>
      </c>
      <c r="M891" s="49">
        <v>44939.127708333333</v>
      </c>
      <c r="N891" s="149" t="s">
        <v>407</v>
      </c>
      <c r="O891" s="149" t="s">
        <v>453</v>
      </c>
    </row>
    <row r="892" spans="1:15" ht="63.75" hidden="1" outlineLevel="1">
      <c r="B892" s="38">
        <v>2023</v>
      </c>
      <c r="C892" s="38">
        <v>7</v>
      </c>
      <c r="D892" s="45" t="s">
        <v>5</v>
      </c>
      <c r="E892" s="45" t="s">
        <v>6</v>
      </c>
      <c r="F892" s="45" t="s">
        <v>1660</v>
      </c>
      <c r="G892" s="46">
        <v>44943.333333333336</v>
      </c>
      <c r="H892" s="45" t="s">
        <v>14</v>
      </c>
      <c r="I892" s="47" t="str">
        <f>VLOOKUP(H892,'Source Codes'!$A$6:$B$89,2,FALSE)</f>
        <v>AP Warrant Issuance</v>
      </c>
      <c r="J892" s="132">
        <v>-1366941.18</v>
      </c>
      <c r="K892" s="46">
        <v>44938.333333333336</v>
      </c>
      <c r="L892" s="48" t="s">
        <v>1667</v>
      </c>
      <c r="M892" s="49">
        <v>44939.127708333333</v>
      </c>
      <c r="N892" s="149" t="s">
        <v>516</v>
      </c>
      <c r="O892" s="149" t="s">
        <v>421</v>
      </c>
    </row>
    <row r="893" spans="1:15" ht="63.75" hidden="1" outlineLevel="1">
      <c r="B893" s="38">
        <v>2023</v>
      </c>
      <c r="C893" s="38">
        <v>7</v>
      </c>
      <c r="D893" s="45" t="s">
        <v>5</v>
      </c>
      <c r="E893" s="45" t="s">
        <v>6</v>
      </c>
      <c r="F893" s="45" t="s">
        <v>1661</v>
      </c>
      <c r="G893" s="46">
        <v>44943.333333333336</v>
      </c>
      <c r="H893" s="45" t="s">
        <v>14</v>
      </c>
      <c r="I893" s="47" t="str">
        <f>VLOOKUP(H893,'Source Codes'!$A$6:$B$89,2,FALSE)</f>
        <v>AP Warrant Issuance</v>
      </c>
      <c r="J893" s="132">
        <v>-1925391.87</v>
      </c>
      <c r="K893" s="46">
        <v>44938.333333333336</v>
      </c>
      <c r="L893" s="48" t="s">
        <v>1666</v>
      </c>
      <c r="M893" s="49">
        <v>44939.127708333333</v>
      </c>
      <c r="N893" s="149" t="s">
        <v>407</v>
      </c>
      <c r="O893" s="149" t="s">
        <v>408</v>
      </c>
    </row>
    <row r="894" spans="1:15" ht="25.5" hidden="1" outlineLevel="1">
      <c r="B894" s="38">
        <v>2023</v>
      </c>
      <c r="C894" s="38">
        <v>7</v>
      </c>
      <c r="D894" s="45" t="s">
        <v>5</v>
      </c>
      <c r="E894" s="45" t="s">
        <v>6</v>
      </c>
      <c r="F894" s="45" t="s">
        <v>1662</v>
      </c>
      <c r="G894" s="46">
        <v>44938.333333333336</v>
      </c>
      <c r="H894" s="45" t="s">
        <v>11</v>
      </c>
      <c r="I894" s="47" t="str">
        <f>VLOOKUP(H894,'Source Codes'!$A$6:$B$89,2,FALSE)</f>
        <v>AR Payments</v>
      </c>
      <c r="J894" s="132">
        <v>3831835.05</v>
      </c>
      <c r="K894" s="46">
        <v>44938.333333333336</v>
      </c>
      <c r="L894" s="48" t="s">
        <v>805</v>
      </c>
      <c r="M894" s="49">
        <v>44939.085821759261</v>
      </c>
      <c r="N894" s="149"/>
      <c r="O894" s="149"/>
    </row>
    <row r="895" spans="1:15" hidden="1" outlineLevel="1">
      <c r="B895" s="38">
        <v>2023</v>
      </c>
      <c r="C895" s="38">
        <v>7</v>
      </c>
      <c r="D895" s="45" t="s">
        <v>5</v>
      </c>
      <c r="E895" s="45" t="s">
        <v>6</v>
      </c>
      <c r="F895" s="45" t="s">
        <v>1663</v>
      </c>
      <c r="G895" s="46">
        <v>44938.333333333336</v>
      </c>
      <c r="H895" s="45" t="s">
        <v>7</v>
      </c>
      <c r="I895" s="47" t="str">
        <f>VLOOKUP(H895,'Source Codes'!$A$6:$B$89,2,FALSE)</f>
        <v>HRMS Interface Journals</v>
      </c>
      <c r="J895" s="132">
        <v>-2898427.77</v>
      </c>
      <c r="K895" s="46">
        <v>44938.333333333336</v>
      </c>
      <c r="L895" s="48" t="s">
        <v>1664</v>
      </c>
      <c r="M895" s="49">
        <v>44938.67528935185</v>
      </c>
      <c r="N895" s="149" t="s">
        <v>407</v>
      </c>
      <c r="O895" s="149" t="s">
        <v>422</v>
      </c>
    </row>
    <row r="896" spans="1:15" ht="12.75" customHeight="1" collapsed="1">
      <c r="I896" s="47"/>
      <c r="J896" s="133">
        <f>SUM(J891:J895)</f>
        <v>-5370430.6099999994</v>
      </c>
    </row>
    <row r="897" spans="1:15" ht="12.75" customHeight="1">
      <c r="A897" s="55"/>
    </row>
    <row r="898" spans="1:15" ht="12.75" customHeight="1">
      <c r="A898" s="55" t="s">
        <v>1668</v>
      </c>
    </row>
    <row r="899" spans="1:15" ht="38.25" hidden="1" outlineLevel="1">
      <c r="A899" s="55"/>
      <c r="B899" s="37">
        <v>2023</v>
      </c>
      <c r="C899" s="37">
        <v>7</v>
      </c>
      <c r="D899" t="s">
        <v>5</v>
      </c>
      <c r="E899" t="s">
        <v>6</v>
      </c>
      <c r="F899" t="s">
        <v>1671</v>
      </c>
      <c r="G899" s="23">
        <v>44945.333333333336</v>
      </c>
      <c r="H899" s="45" t="s">
        <v>14</v>
      </c>
      <c r="I899" s="47" t="str">
        <f>VLOOKUP(H899,'Source Codes'!$A$6:$B$89,2,FALSE)</f>
        <v>AP Warrant Issuance</v>
      </c>
      <c r="J899" s="132">
        <v>-1498677.76</v>
      </c>
      <c r="K899" s="46">
        <v>44943.333333333336</v>
      </c>
      <c r="L899" s="48" t="s">
        <v>1673</v>
      </c>
      <c r="M899" s="49">
        <v>44944.128125000003</v>
      </c>
      <c r="N899" s="149" t="s">
        <v>411</v>
      </c>
      <c r="O899" s="149" t="s">
        <v>415</v>
      </c>
    </row>
    <row r="900" spans="1:15" ht="12.75" hidden="1" customHeight="1" outlineLevel="1">
      <c r="A900" s="55"/>
      <c r="B900">
        <v>2023</v>
      </c>
      <c r="C900">
        <v>7</v>
      </c>
      <c r="D900" t="s">
        <v>5</v>
      </c>
      <c r="E900" t="s">
        <v>6</v>
      </c>
      <c r="F900" t="s">
        <v>1672</v>
      </c>
      <c r="G900" s="23">
        <v>44939.333333333336</v>
      </c>
      <c r="H900" s="45" t="s">
        <v>12</v>
      </c>
      <c r="I900" s="47" t="str">
        <f>VLOOKUP(H900,'Source Codes'!$A$6:$B$89,2,FALSE)</f>
        <v>AR Direct Cash Journal</v>
      </c>
      <c r="J900" s="132">
        <v>2627739.7000000002</v>
      </c>
      <c r="K900" s="46">
        <v>44943.333333333336</v>
      </c>
      <c r="L900" s="48" t="s">
        <v>1680</v>
      </c>
      <c r="M900" s="49">
        <v>44944.085821759261</v>
      </c>
      <c r="N900" s="149" t="s">
        <v>411</v>
      </c>
      <c r="O900" s="149" t="s">
        <v>414</v>
      </c>
    </row>
    <row r="901" spans="1:15" ht="12.75" hidden="1" customHeight="1" outlineLevel="1">
      <c r="B901">
        <v>2023</v>
      </c>
      <c r="C901">
        <v>7</v>
      </c>
      <c r="D901" t="s">
        <v>5</v>
      </c>
      <c r="E901" t="s">
        <v>6</v>
      </c>
      <c r="F901" t="s">
        <v>1669</v>
      </c>
      <c r="G901" s="23">
        <v>44937.333333333336</v>
      </c>
      <c r="H901" s="45" t="s">
        <v>7</v>
      </c>
      <c r="I901" s="47" t="str">
        <f>VLOOKUP(H901,'Source Codes'!$A$6:$B$89,2,FALSE)</f>
        <v>HRMS Interface Journals</v>
      </c>
      <c r="J901" s="132">
        <v>-7541634.8700000001</v>
      </c>
      <c r="K901" s="46">
        <v>44943.333333333336</v>
      </c>
      <c r="L901" s="48" t="s">
        <v>356</v>
      </c>
      <c r="M901" s="49">
        <v>44943.701550925929</v>
      </c>
      <c r="N901" s="149" t="s">
        <v>407</v>
      </c>
      <c r="O901" s="149" t="s">
        <v>422</v>
      </c>
    </row>
    <row r="902" spans="1:15" ht="12.75" hidden="1" customHeight="1" outlineLevel="1">
      <c r="B902">
        <v>2023</v>
      </c>
      <c r="C902">
        <v>7</v>
      </c>
      <c r="D902" t="s">
        <v>5</v>
      </c>
      <c r="E902" t="s">
        <v>6</v>
      </c>
      <c r="F902" t="s">
        <v>1670</v>
      </c>
      <c r="G902" s="23">
        <v>44937.333333333336</v>
      </c>
      <c r="H902" s="45" t="s">
        <v>7</v>
      </c>
      <c r="I902" s="47" t="str">
        <f>VLOOKUP(H902,'Source Codes'!$A$6:$B$89,2,FALSE)</f>
        <v>HRMS Interface Journals</v>
      </c>
      <c r="J902" s="132">
        <v>-2044812.87</v>
      </c>
      <c r="K902" s="46">
        <v>44943.333333333336</v>
      </c>
      <c r="L902" s="48" t="s">
        <v>357</v>
      </c>
      <c r="M902" s="49">
        <v>44943.703715277778</v>
      </c>
      <c r="N902" s="149" t="s">
        <v>407</v>
      </c>
      <c r="O902" s="149" t="s">
        <v>422</v>
      </c>
    </row>
    <row r="903" spans="1:15" ht="12.75" customHeight="1" collapsed="1">
      <c r="J903" s="133">
        <f>SUM(J899:J902)</f>
        <v>-8457385.8000000007</v>
      </c>
      <c r="M903" s="49"/>
      <c r="N903" s="149"/>
      <c r="O903" s="149"/>
    </row>
    <row r="904" spans="1:15" ht="12.75" customHeight="1">
      <c r="J904" s="136"/>
      <c r="M904" s="49"/>
      <c r="N904" s="149"/>
      <c r="O904" s="149"/>
    </row>
    <row r="905" spans="1:15" ht="12.75" customHeight="1">
      <c r="A905" s="55" t="s">
        <v>1675</v>
      </c>
    </row>
    <row r="906" spans="1:15" ht="49.5" hidden="1" customHeight="1" outlineLevel="1">
      <c r="B906" s="37">
        <v>2023</v>
      </c>
      <c r="C906" s="37">
        <v>7</v>
      </c>
      <c r="D906" t="s">
        <v>5</v>
      </c>
      <c r="E906" t="s">
        <v>6</v>
      </c>
      <c r="F906" t="s">
        <v>1674</v>
      </c>
      <c r="G906" s="23">
        <v>44936.333333333336</v>
      </c>
      <c r="H906" s="45" t="s">
        <v>11</v>
      </c>
      <c r="I906" s="47" t="str">
        <f>VLOOKUP(H906,'Source Codes'!$A$6:$B$89,2,FALSE)</f>
        <v>AR Payments</v>
      </c>
      <c r="J906" s="132">
        <v>1258778.1000000001</v>
      </c>
      <c r="K906" s="46">
        <v>44944.333333333336</v>
      </c>
      <c r="L906" s="48" t="s">
        <v>1681</v>
      </c>
      <c r="M906" s="49">
        <v>44945.086087962962</v>
      </c>
      <c r="N906" s="150" t="s">
        <v>407</v>
      </c>
      <c r="O906" s="149" t="s">
        <v>408</v>
      </c>
    </row>
    <row r="907" spans="1:15" ht="12.75" customHeight="1" collapsed="1">
      <c r="J907" s="133">
        <f>SUM(J906)</f>
        <v>1258778.1000000001</v>
      </c>
      <c r="K907" s="131"/>
    </row>
    <row r="909" spans="1:15" ht="12.75" customHeight="1">
      <c r="A909" s="55" t="s">
        <v>1676</v>
      </c>
    </row>
    <row r="910" spans="1:15" ht="39" hidden="1" customHeight="1" outlineLevel="1">
      <c r="B910" s="37">
        <v>2023</v>
      </c>
      <c r="C910" s="37">
        <v>7</v>
      </c>
      <c r="D910" t="s">
        <v>5</v>
      </c>
      <c r="E910" t="s">
        <v>6</v>
      </c>
      <c r="F910" t="s">
        <v>1677</v>
      </c>
      <c r="G910" s="23">
        <v>44938.333333333336</v>
      </c>
      <c r="H910" s="45" t="s">
        <v>11</v>
      </c>
      <c r="I910" s="47" t="str">
        <f>VLOOKUP(H910,'Source Codes'!$A$6:$B$89,2,FALSE)</f>
        <v>AR Payments</v>
      </c>
      <c r="J910" s="131">
        <v>2756942.52</v>
      </c>
      <c r="K910" s="46">
        <v>44945.333333333336</v>
      </c>
      <c r="L910" s="48" t="s">
        <v>1682</v>
      </c>
      <c r="M910" s="49">
        <v>44946.086319444446</v>
      </c>
      <c r="N910" s="150" t="s">
        <v>407</v>
      </c>
      <c r="O910" s="149" t="s">
        <v>408</v>
      </c>
    </row>
    <row r="911" spans="1:15" ht="42.75" hidden="1" customHeight="1" outlineLevel="1">
      <c r="B911" s="37">
        <v>2023</v>
      </c>
      <c r="C911" s="37">
        <v>7</v>
      </c>
      <c r="D911" t="s">
        <v>5</v>
      </c>
      <c r="E911" t="s">
        <v>6</v>
      </c>
      <c r="F911">
        <v>2448602</v>
      </c>
      <c r="G911" s="23">
        <v>44938.333333333336</v>
      </c>
      <c r="H911" t="s">
        <v>9</v>
      </c>
      <c r="I911" s="47" t="str">
        <f>VLOOKUP(H911,'Source Codes'!$A$6:$B$89,2,FALSE)</f>
        <v>On Line Journal Entries</v>
      </c>
      <c r="J911" s="131">
        <v>-16082667</v>
      </c>
      <c r="K911" s="46">
        <v>44943.333333333336</v>
      </c>
      <c r="L911" s="48" t="s">
        <v>1683</v>
      </c>
      <c r="M911" s="49">
        <v>44944.207569444443</v>
      </c>
      <c r="N911" s="149" t="s">
        <v>411</v>
      </c>
      <c r="O911" s="149" t="s">
        <v>409</v>
      </c>
    </row>
    <row r="912" spans="1:15" ht="12.75" hidden="1" customHeight="1" outlineLevel="1">
      <c r="B912">
        <v>2023</v>
      </c>
      <c r="C912">
        <v>7</v>
      </c>
      <c r="D912" t="s">
        <v>5</v>
      </c>
      <c r="E912" t="s">
        <v>6</v>
      </c>
      <c r="F912" t="s">
        <v>1678</v>
      </c>
      <c r="G912" s="23">
        <v>44937.333333333336</v>
      </c>
      <c r="H912" t="s">
        <v>7</v>
      </c>
      <c r="I912" s="47" t="str">
        <f>VLOOKUP(H912,'Source Codes'!$A$6:$B$89,2,FALSE)</f>
        <v>HRMS Interface Journals</v>
      </c>
      <c r="J912" s="131">
        <v>-57886263.840000004</v>
      </c>
      <c r="K912" s="46">
        <v>44945.333333333336</v>
      </c>
      <c r="L912" t="s">
        <v>355</v>
      </c>
      <c r="M912" s="49">
        <v>44945.652256944442</v>
      </c>
      <c r="N912" s="149" t="s">
        <v>438</v>
      </c>
      <c r="O912" s="149" t="s">
        <v>439</v>
      </c>
    </row>
    <row r="913" spans="1:15" ht="12.75" hidden="1" customHeight="1" outlineLevel="1">
      <c r="B913">
        <v>2023</v>
      </c>
      <c r="C913">
        <v>7</v>
      </c>
      <c r="D913" t="s">
        <v>5</v>
      </c>
      <c r="E913" t="s">
        <v>6</v>
      </c>
      <c r="F913" t="s">
        <v>1679</v>
      </c>
      <c r="G913" s="23">
        <v>44930.333333333336</v>
      </c>
      <c r="H913" t="s">
        <v>9</v>
      </c>
      <c r="I913" s="47" t="str">
        <f>VLOOKUP(H913,'Source Codes'!$A$6:$B$89,2,FALSE)</f>
        <v>On Line Journal Entries</v>
      </c>
      <c r="J913" s="131">
        <v>-1542083</v>
      </c>
      <c r="K913" s="46">
        <v>44945.333333333336</v>
      </c>
      <c r="L913" s="48" t="s">
        <v>1684</v>
      </c>
      <c r="M913" s="49">
        <v>44946.20722222222</v>
      </c>
      <c r="N913" s="149" t="s">
        <v>407</v>
      </c>
      <c r="O913" s="149" t="s">
        <v>419</v>
      </c>
    </row>
    <row r="914" spans="1:15" ht="12.75" customHeight="1" collapsed="1">
      <c r="J914" s="133">
        <f>SUM(J910:J913)</f>
        <v>-72754071.320000008</v>
      </c>
    </row>
    <row r="917" spans="1:15" ht="12.75" customHeight="1">
      <c r="A917" s="55" t="s">
        <v>1685</v>
      </c>
    </row>
    <row r="918" spans="1:15" ht="43.5" hidden="1" customHeight="1" outlineLevel="1">
      <c r="B918" s="37">
        <v>2023</v>
      </c>
      <c r="C918" s="37">
        <v>7</v>
      </c>
      <c r="D918" t="s">
        <v>5</v>
      </c>
      <c r="E918" t="s">
        <v>6</v>
      </c>
      <c r="F918" t="s">
        <v>1686</v>
      </c>
      <c r="G918" s="23">
        <v>44929.333333333336</v>
      </c>
      <c r="H918" s="45" t="s">
        <v>12</v>
      </c>
      <c r="I918" s="47" t="str">
        <f>VLOOKUP(H918,'Source Codes'!$A$6:$B$89,2,FALSE)</f>
        <v>AR Direct Cash Journal</v>
      </c>
      <c r="J918" s="131">
        <v>7305487</v>
      </c>
      <c r="K918" s="46">
        <v>44946.333333333336</v>
      </c>
      <c r="L918" s="48" t="s">
        <v>1705</v>
      </c>
      <c r="M918" s="49">
        <v>44947.086469907408</v>
      </c>
      <c r="N918" s="149" t="s">
        <v>407</v>
      </c>
      <c r="O918" s="149" t="s">
        <v>419</v>
      </c>
    </row>
    <row r="919" spans="1:15" ht="37.5" hidden="1" customHeight="1" outlineLevel="1">
      <c r="B919" s="37">
        <v>2023</v>
      </c>
      <c r="C919" s="37">
        <v>7</v>
      </c>
      <c r="D919" t="s">
        <v>5</v>
      </c>
      <c r="E919" t="s">
        <v>6</v>
      </c>
      <c r="F919" t="s">
        <v>1687</v>
      </c>
      <c r="G919" s="23">
        <v>44931.333333333336</v>
      </c>
      <c r="H919" s="45" t="s">
        <v>12</v>
      </c>
      <c r="I919" s="47" t="str">
        <f>VLOOKUP(H919,'Source Codes'!$A$6:$B$89,2,FALSE)</f>
        <v>AR Direct Cash Journal</v>
      </c>
      <c r="J919" s="131">
        <v>3339567.22</v>
      </c>
      <c r="K919" s="46">
        <v>44946.333333333336</v>
      </c>
      <c r="L919" s="48" t="s">
        <v>1706</v>
      </c>
      <c r="M919" s="49">
        <v>44947.086469907408</v>
      </c>
      <c r="N919" s="149" t="s">
        <v>407</v>
      </c>
      <c r="O919" s="149" t="s">
        <v>419</v>
      </c>
    </row>
    <row r="920" spans="1:15" ht="12.75" hidden="1" customHeight="1" outlineLevel="1">
      <c r="B920" s="37">
        <v>2023</v>
      </c>
      <c r="C920" s="37">
        <v>7</v>
      </c>
      <c r="D920" t="s">
        <v>5</v>
      </c>
      <c r="E920" t="s">
        <v>6</v>
      </c>
      <c r="F920" t="s">
        <v>1688</v>
      </c>
      <c r="G920" s="23">
        <v>44938.333333333336</v>
      </c>
      <c r="H920" s="45" t="s">
        <v>8</v>
      </c>
      <c r="I920" s="47" t="str">
        <f>VLOOKUP(H920,'Source Codes'!$A$6:$B$89,2,FALSE)</f>
        <v>Prch,Cntrl Mail,Flt,Prntg,Sply</v>
      </c>
      <c r="J920" s="131">
        <v>-1611301.88</v>
      </c>
      <c r="K920" s="23">
        <v>44946.333333333336</v>
      </c>
      <c r="L920" t="s">
        <v>1689</v>
      </c>
      <c r="M920" s="49">
        <v>44946.885185185187</v>
      </c>
      <c r="N920" s="149" t="s">
        <v>410</v>
      </c>
      <c r="O920" s="149" t="s">
        <v>455</v>
      </c>
    </row>
    <row r="921" spans="1:15" ht="12.75" hidden="1" customHeight="1" outlineLevel="1">
      <c r="B921" s="37">
        <v>2023</v>
      </c>
      <c r="C921" s="37">
        <v>7</v>
      </c>
      <c r="D921" t="s">
        <v>5</v>
      </c>
      <c r="E921" t="s">
        <v>6</v>
      </c>
      <c r="F921" t="s">
        <v>1690</v>
      </c>
      <c r="G921" s="23">
        <v>44930.333333333336</v>
      </c>
      <c r="H921" s="45" t="s">
        <v>9</v>
      </c>
      <c r="I921" s="47" t="str">
        <f>VLOOKUP(H921,'Source Codes'!$A$6:$B$89,2,FALSE)</f>
        <v>On Line Journal Entries</v>
      </c>
      <c r="J921" s="131">
        <v>8331778</v>
      </c>
      <c r="K921" s="23">
        <v>44946.333333333336</v>
      </c>
      <c r="L921" t="s">
        <v>1691</v>
      </c>
      <c r="M921" s="49">
        <v>44947.207673611112</v>
      </c>
      <c r="N921" s="149" t="s">
        <v>410</v>
      </c>
      <c r="O921" s="149" t="s">
        <v>419</v>
      </c>
    </row>
    <row r="922" spans="1:15" ht="75.75" hidden="1" customHeight="1" outlineLevel="1">
      <c r="B922" s="37">
        <v>2023</v>
      </c>
      <c r="C922" s="37">
        <v>7</v>
      </c>
      <c r="D922" t="s">
        <v>5</v>
      </c>
      <c r="E922" t="s">
        <v>6</v>
      </c>
      <c r="F922" t="s">
        <v>1692</v>
      </c>
      <c r="G922" s="23">
        <v>44931.333333333336</v>
      </c>
      <c r="H922" s="45" t="s">
        <v>9</v>
      </c>
      <c r="I922" s="47" t="str">
        <f>VLOOKUP(H922,'Source Codes'!$A$6:$B$89,2,FALSE)</f>
        <v>On Line Journal Entries</v>
      </c>
      <c r="J922" s="131">
        <v>7741908</v>
      </c>
      <c r="K922" s="23">
        <v>44946.333333333336</v>
      </c>
      <c r="L922" s="151" t="s">
        <v>342</v>
      </c>
      <c r="M922" s="49">
        <v>44947.207673611112</v>
      </c>
      <c r="N922" s="150" t="s">
        <v>407</v>
      </c>
      <c r="O922" s="149" t="s">
        <v>415</v>
      </c>
    </row>
    <row r="923" spans="1:15" ht="63.75" hidden="1" customHeight="1" outlineLevel="1">
      <c r="B923" s="37">
        <v>2023</v>
      </c>
      <c r="C923" s="37">
        <v>7</v>
      </c>
      <c r="D923" t="s">
        <v>5</v>
      </c>
      <c r="E923" t="s">
        <v>6</v>
      </c>
      <c r="F923" t="s">
        <v>1693</v>
      </c>
      <c r="G923" s="23">
        <v>44931.333333333336</v>
      </c>
      <c r="H923" s="45" t="s">
        <v>9</v>
      </c>
      <c r="I923" s="47" t="str">
        <f>VLOOKUP(H923,'Source Codes'!$A$6:$B$89,2,FALSE)</f>
        <v>On Line Journal Entries</v>
      </c>
      <c r="J923" s="131">
        <v>7741908</v>
      </c>
      <c r="K923" s="23">
        <v>44946.333333333336</v>
      </c>
      <c r="L923" s="151" t="s">
        <v>342</v>
      </c>
      <c r="M923" s="49">
        <v>44947.207673611112</v>
      </c>
      <c r="N923" s="150" t="s">
        <v>407</v>
      </c>
      <c r="O923" s="149" t="s">
        <v>415</v>
      </c>
    </row>
    <row r="924" spans="1:15" ht="12.75" hidden="1" customHeight="1" outlineLevel="1">
      <c r="B924">
        <v>2023</v>
      </c>
      <c r="C924">
        <v>7</v>
      </c>
      <c r="D924" t="s">
        <v>5</v>
      </c>
      <c r="E924" t="s">
        <v>6</v>
      </c>
      <c r="F924" t="s">
        <v>1694</v>
      </c>
      <c r="G924" s="23">
        <v>44938.333333333336</v>
      </c>
      <c r="H924" t="s">
        <v>9</v>
      </c>
      <c r="I924" s="47" t="str">
        <f>VLOOKUP(H924,'Source Codes'!$A$6:$B$89,2,FALSE)</f>
        <v>On Line Journal Entries</v>
      </c>
      <c r="J924" s="131">
        <v>4175517</v>
      </c>
      <c r="K924" s="23">
        <v>44946.333333333336</v>
      </c>
      <c r="L924" s="151" t="s">
        <v>1695</v>
      </c>
      <c r="M924" s="49">
        <v>44947.207673611112</v>
      </c>
      <c r="N924" s="150" t="s">
        <v>410</v>
      </c>
      <c r="O924" s="149" t="s">
        <v>420</v>
      </c>
    </row>
    <row r="925" spans="1:15" ht="12.75" hidden="1" customHeight="1" outlineLevel="1">
      <c r="B925">
        <v>2023</v>
      </c>
      <c r="C925">
        <v>7</v>
      </c>
      <c r="D925" t="s">
        <v>5</v>
      </c>
      <c r="E925" t="s">
        <v>6</v>
      </c>
      <c r="F925" t="s">
        <v>1696</v>
      </c>
      <c r="G925" s="23">
        <v>44944.333333333336</v>
      </c>
      <c r="H925" t="s">
        <v>16</v>
      </c>
      <c r="I925" s="47" t="str">
        <f>VLOOKUP(H925,'Source Codes'!$A$6:$B$89,2,FALSE)</f>
        <v>Property Tax Interface</v>
      </c>
      <c r="J925" s="131">
        <v>3994261.82</v>
      </c>
      <c r="K925" s="23">
        <v>44946.333333333336</v>
      </c>
      <c r="L925" s="151" t="s">
        <v>1697</v>
      </c>
      <c r="M925" s="49">
        <v>44946.698263888888</v>
      </c>
      <c r="N925" s="150" t="s">
        <v>412</v>
      </c>
      <c r="O925" s="149" t="s">
        <v>471</v>
      </c>
    </row>
    <row r="926" spans="1:15" ht="12.75" hidden="1" customHeight="1" outlineLevel="1">
      <c r="B926">
        <v>2023</v>
      </c>
      <c r="C926">
        <v>7</v>
      </c>
      <c r="D926" t="s">
        <v>5</v>
      </c>
      <c r="E926" t="s">
        <v>6</v>
      </c>
      <c r="F926" t="s">
        <v>1698</v>
      </c>
      <c r="G926" s="23">
        <v>44930.333333333336</v>
      </c>
      <c r="H926" t="s">
        <v>9</v>
      </c>
      <c r="I926" s="47" t="str">
        <f>VLOOKUP(H926,'Source Codes'!$A$6:$B$89,2,FALSE)</f>
        <v>On Line Journal Entries</v>
      </c>
      <c r="J926" s="131">
        <v>2546761.96</v>
      </c>
      <c r="K926" s="23">
        <v>44946.333333333336</v>
      </c>
      <c r="L926" s="151" t="s">
        <v>1699</v>
      </c>
      <c r="M926" s="49">
        <v>44947.207673611112</v>
      </c>
      <c r="N926" s="150" t="s">
        <v>410</v>
      </c>
      <c r="O926" s="149" t="s">
        <v>419</v>
      </c>
    </row>
    <row r="927" spans="1:15" ht="52.5" hidden="1" customHeight="1" outlineLevel="1">
      <c r="B927">
        <v>2023</v>
      </c>
      <c r="C927">
        <v>7</v>
      </c>
      <c r="D927" t="s">
        <v>5</v>
      </c>
      <c r="E927" t="s">
        <v>6</v>
      </c>
      <c r="F927" t="s">
        <v>1700</v>
      </c>
      <c r="G927" s="23">
        <v>44936.333333333336</v>
      </c>
      <c r="H927" t="s">
        <v>9</v>
      </c>
      <c r="I927" s="47" t="str">
        <f>VLOOKUP(H927,'Source Codes'!$A$6:$B$89,2,FALSE)</f>
        <v>On Line Journal Entries</v>
      </c>
      <c r="J927" s="131">
        <v>2269379.59</v>
      </c>
      <c r="K927" s="23">
        <v>44946.333333333336</v>
      </c>
      <c r="L927" s="151" t="s">
        <v>1701</v>
      </c>
      <c r="M927" s="49">
        <v>44947.207673611112</v>
      </c>
      <c r="N927" s="150" t="s">
        <v>516</v>
      </c>
      <c r="O927" s="149" t="s">
        <v>419</v>
      </c>
    </row>
    <row r="928" spans="1:15" ht="64.5" hidden="1" customHeight="1" outlineLevel="1">
      <c r="B928">
        <v>2023</v>
      </c>
      <c r="C928">
        <v>7</v>
      </c>
      <c r="D928" t="s">
        <v>5</v>
      </c>
      <c r="E928" t="s">
        <v>6</v>
      </c>
      <c r="F928" t="s">
        <v>1702</v>
      </c>
      <c r="G928" s="23">
        <v>44931.333333333336</v>
      </c>
      <c r="H928" t="s">
        <v>9</v>
      </c>
      <c r="I928" s="47" t="str">
        <f>VLOOKUP(H928,'Source Codes'!$A$6:$B$89,2,FALSE)</f>
        <v>On Line Journal Entries</v>
      </c>
      <c r="J928" s="131">
        <v>1929879</v>
      </c>
      <c r="K928" s="23">
        <v>44946.333333333336</v>
      </c>
      <c r="L928" s="151" t="s">
        <v>342</v>
      </c>
      <c r="M928" s="49">
        <v>44947.207673611112</v>
      </c>
      <c r="N928" s="150" t="s">
        <v>407</v>
      </c>
      <c r="O928" s="149" t="s">
        <v>415</v>
      </c>
    </row>
    <row r="929" spans="1:15" ht="63" hidden="1" customHeight="1" outlineLevel="1">
      <c r="B929">
        <v>2023</v>
      </c>
      <c r="C929">
        <v>7</v>
      </c>
      <c r="D929" t="s">
        <v>5</v>
      </c>
      <c r="E929" t="s">
        <v>6</v>
      </c>
      <c r="F929" t="s">
        <v>1703</v>
      </c>
      <c r="G929" s="23">
        <v>44935.333333333336</v>
      </c>
      <c r="H929" t="s">
        <v>9</v>
      </c>
      <c r="I929" s="47" t="str">
        <f>VLOOKUP(H929,'Source Codes'!$A$6:$B$89,2,FALSE)</f>
        <v>On Line Journal Entries</v>
      </c>
      <c r="J929" s="131">
        <v>1503700</v>
      </c>
      <c r="K929" s="23">
        <v>44946.333333333336</v>
      </c>
      <c r="L929" s="151" t="s">
        <v>1704</v>
      </c>
      <c r="M929" s="49">
        <v>44947.207673611112</v>
      </c>
      <c r="N929" s="150" t="s">
        <v>407</v>
      </c>
      <c r="O929" s="149" t="s">
        <v>415</v>
      </c>
    </row>
    <row r="930" spans="1:15" ht="12.75" customHeight="1" collapsed="1">
      <c r="J930" s="133">
        <f>SUM(J918:J929)</f>
        <v>49268845.710000008</v>
      </c>
    </row>
    <row r="933" spans="1:15" ht="12.75" customHeight="1">
      <c r="A933" s="55" t="s">
        <v>1707</v>
      </c>
    </row>
    <row r="934" spans="1:15" ht="12.75" hidden="1" customHeight="1" outlineLevel="1">
      <c r="B934">
        <v>2023</v>
      </c>
      <c r="C934">
        <v>7</v>
      </c>
      <c r="D934" t="s">
        <v>5</v>
      </c>
      <c r="E934" t="s">
        <v>6</v>
      </c>
      <c r="F934" s="6" t="s">
        <v>1715</v>
      </c>
      <c r="G934" s="23">
        <v>44949.333333333336</v>
      </c>
      <c r="H934" t="s">
        <v>9</v>
      </c>
      <c r="I934" s="47" t="str">
        <f>VLOOKUP(H934,'Source Codes'!$A$6:$B$89,2,FALSE)</f>
        <v>On Line Journal Entries</v>
      </c>
      <c r="J934" s="131">
        <v>3763234.24</v>
      </c>
      <c r="K934" s="23">
        <v>44949.333333333336</v>
      </c>
      <c r="L934" s="151" t="s">
        <v>1709</v>
      </c>
      <c r="M934" s="49">
        <v>44950.207233796296</v>
      </c>
      <c r="N934" s="47" t="s">
        <v>412</v>
      </c>
      <c r="O934" s="149" t="s">
        <v>419</v>
      </c>
    </row>
    <row r="935" spans="1:15" ht="12.75" hidden="1" customHeight="1" outlineLevel="1">
      <c r="B935">
        <v>2023</v>
      </c>
      <c r="C935">
        <v>7</v>
      </c>
      <c r="D935" t="s">
        <v>5</v>
      </c>
      <c r="E935" t="s">
        <v>6</v>
      </c>
      <c r="F935" t="s">
        <v>1708</v>
      </c>
      <c r="G935" s="23">
        <v>44949.333333333336</v>
      </c>
      <c r="H935" t="s">
        <v>9</v>
      </c>
      <c r="I935" s="47" t="str">
        <f>VLOOKUP(H935,'Source Codes'!$A$6:$B$89,2,FALSE)</f>
        <v>On Line Journal Entries</v>
      </c>
      <c r="J935" s="131">
        <v>50000000</v>
      </c>
      <c r="K935" s="23">
        <v>44949.333333333336</v>
      </c>
      <c r="L935" s="151" t="s">
        <v>1710</v>
      </c>
      <c r="M935" s="49">
        <v>44949.780740740738</v>
      </c>
      <c r="N935" s="47" t="s">
        <v>430</v>
      </c>
      <c r="O935" s="149" t="s">
        <v>471</v>
      </c>
    </row>
    <row r="936" spans="1:15" ht="12.75" customHeight="1" collapsed="1">
      <c r="J936" s="133">
        <f>SUM(J934:J935)</f>
        <v>53763234.240000002</v>
      </c>
    </row>
    <row r="939" spans="1:15" ht="12.75" customHeight="1">
      <c r="A939" s="55" t="s">
        <v>1711</v>
      </c>
    </row>
    <row r="940" spans="1:15" ht="12.75" hidden="1" customHeight="1" outlineLevel="1">
      <c r="B940">
        <v>2023</v>
      </c>
      <c r="C940">
        <v>7</v>
      </c>
      <c r="D940" t="s">
        <v>5</v>
      </c>
      <c r="E940" t="s">
        <v>6</v>
      </c>
      <c r="F940" t="s">
        <v>1712</v>
      </c>
      <c r="G940" s="23">
        <v>44950.333333333336</v>
      </c>
      <c r="H940" t="s">
        <v>12</v>
      </c>
      <c r="I940" s="47" t="str">
        <f>VLOOKUP(H940,'Source Codes'!$A$6:$B$89,2,FALSE)</f>
        <v>AR Direct Cash Journal</v>
      </c>
      <c r="J940" s="131">
        <v>-226770000</v>
      </c>
      <c r="K940" s="23">
        <v>44950.333333333336</v>
      </c>
      <c r="L940" s="151" t="s">
        <v>532</v>
      </c>
      <c r="M940" s="49">
        <v>44951.085868055554</v>
      </c>
      <c r="N940" s="47" t="s">
        <v>430</v>
      </c>
      <c r="O940" s="149" t="s">
        <v>409</v>
      </c>
    </row>
    <row r="941" spans="1:15" ht="12.75" hidden="1" customHeight="1" outlineLevel="1">
      <c r="B941">
        <v>2023</v>
      </c>
      <c r="C941">
        <v>7</v>
      </c>
      <c r="D941" t="s">
        <v>5</v>
      </c>
      <c r="E941" t="s">
        <v>6</v>
      </c>
      <c r="F941" t="s">
        <v>1713</v>
      </c>
      <c r="G941" s="23">
        <v>44946.333333333336</v>
      </c>
      <c r="H941" t="s">
        <v>16</v>
      </c>
      <c r="I941" s="47" t="str">
        <f>VLOOKUP(H941,'Source Codes'!$A$6:$B$89,2,FALSE)</f>
        <v>Property Tax Interface</v>
      </c>
      <c r="J941" s="131">
        <v>83055047.459999993</v>
      </c>
      <c r="K941" s="23">
        <v>44950.333333333336</v>
      </c>
      <c r="L941" s="151" t="s">
        <v>1714</v>
      </c>
      <c r="M941" s="49">
        <v>44950.943078703705</v>
      </c>
      <c r="N941" s="47" t="s">
        <v>412</v>
      </c>
      <c r="O941" s="149" t="s">
        <v>471</v>
      </c>
    </row>
    <row r="942" spans="1:15" ht="12.75" customHeight="1" collapsed="1">
      <c r="J942" s="133">
        <f>SUM(J940:J941)</f>
        <v>-143714952.54000002</v>
      </c>
    </row>
    <row r="944" spans="1:15" ht="12.75" customHeight="1">
      <c r="A944" s="55" t="s">
        <v>1716</v>
      </c>
    </row>
    <row r="945" spans="1:15" ht="12.75" hidden="1" customHeight="1" outlineLevel="1">
      <c r="B945">
        <v>2023</v>
      </c>
      <c r="C945">
        <v>7</v>
      </c>
      <c r="D945" t="s">
        <v>5</v>
      </c>
      <c r="E945" t="s">
        <v>6</v>
      </c>
      <c r="F945" t="s">
        <v>1717</v>
      </c>
      <c r="G945" s="23">
        <v>44950.333333333336</v>
      </c>
      <c r="H945" t="s">
        <v>12</v>
      </c>
      <c r="I945" s="47" t="str">
        <f>VLOOKUP(H945,'Source Codes'!$A$6:$B$89,2,FALSE)</f>
        <v>AR Direct Cash Journal</v>
      </c>
      <c r="J945" s="131">
        <v>3807828.55</v>
      </c>
      <c r="K945" s="23">
        <v>44951.333333333336</v>
      </c>
      <c r="L945" s="151" t="s">
        <v>352</v>
      </c>
      <c r="M945" s="49">
        <v>44952.085682870369</v>
      </c>
      <c r="N945" s="47" t="s">
        <v>410</v>
      </c>
      <c r="O945" s="149" t="s">
        <v>422</v>
      </c>
    </row>
    <row r="946" spans="1:15" ht="12.75" hidden="1" customHeight="1" outlineLevel="1">
      <c r="B946">
        <v>2023</v>
      </c>
      <c r="C946">
        <v>7</v>
      </c>
      <c r="D946" t="s">
        <v>5</v>
      </c>
      <c r="E946" t="s">
        <v>6</v>
      </c>
      <c r="F946" t="s">
        <v>1718</v>
      </c>
      <c r="G946" s="23">
        <v>44943.333333333336</v>
      </c>
      <c r="H946" t="s">
        <v>12</v>
      </c>
      <c r="I946" s="47" t="str">
        <f>VLOOKUP(H946,'Source Codes'!$A$6:$B$89,2,FALSE)</f>
        <v>AR Direct Cash Journal</v>
      </c>
      <c r="J946" s="131">
        <v>3282894.96</v>
      </c>
      <c r="K946" s="23">
        <v>44951.333333333336</v>
      </c>
      <c r="L946" s="48" t="s">
        <v>358</v>
      </c>
      <c r="M946" s="49">
        <v>44952.085682870369</v>
      </c>
      <c r="N946" s="47" t="s">
        <v>423</v>
      </c>
      <c r="O946" s="149" t="s">
        <v>413</v>
      </c>
    </row>
    <row r="947" spans="1:15" ht="12.75" hidden="1" customHeight="1" outlineLevel="1">
      <c r="B947">
        <v>2023</v>
      </c>
      <c r="C947">
        <v>7</v>
      </c>
      <c r="D947" t="s">
        <v>5</v>
      </c>
      <c r="E947" t="s">
        <v>6</v>
      </c>
      <c r="F947" t="s">
        <v>1719</v>
      </c>
      <c r="G947" s="23">
        <v>44950.333333333336</v>
      </c>
      <c r="H947" t="s">
        <v>9</v>
      </c>
      <c r="I947" s="47" t="str">
        <f>VLOOKUP(H947,'Source Codes'!$A$6:$B$89,2,FALSE)</f>
        <v>On Line Journal Entries</v>
      </c>
      <c r="J947" s="131">
        <v>-50000000</v>
      </c>
      <c r="K947" s="23">
        <v>44951.333333333336</v>
      </c>
      <c r="L947" s="151" t="s">
        <v>1720</v>
      </c>
      <c r="M947" s="49">
        <v>44952.236388888887</v>
      </c>
      <c r="N947" s="47" t="s">
        <v>411</v>
      </c>
      <c r="O947" s="149" t="s">
        <v>471</v>
      </c>
    </row>
    <row r="948" spans="1:15" ht="12.75" hidden="1" customHeight="1" outlineLevel="1">
      <c r="B948">
        <v>2023</v>
      </c>
      <c r="C948">
        <v>7</v>
      </c>
      <c r="D948" t="s">
        <v>5</v>
      </c>
      <c r="E948" t="s">
        <v>6</v>
      </c>
      <c r="F948">
        <v>2451750</v>
      </c>
      <c r="G948" s="23">
        <v>44951.333333333336</v>
      </c>
      <c r="H948" t="s">
        <v>9</v>
      </c>
      <c r="I948" s="47" t="str">
        <f>VLOOKUP(H948,'Source Codes'!$A$6:$B$89,2,FALSE)</f>
        <v>On Line Journal Entries</v>
      </c>
      <c r="J948" s="131">
        <v>4155805.3</v>
      </c>
      <c r="K948" s="23">
        <v>44951.333333333336</v>
      </c>
      <c r="L948" s="151" t="s">
        <v>1722</v>
      </c>
      <c r="M948" s="49">
        <v>44952.236388888887</v>
      </c>
      <c r="N948" s="47" t="s">
        <v>412</v>
      </c>
      <c r="O948" s="149" t="s">
        <v>419</v>
      </c>
    </row>
    <row r="949" spans="1:15" ht="12.75" hidden="1" customHeight="1" outlineLevel="1">
      <c r="B949">
        <v>2023</v>
      </c>
      <c r="C949">
        <v>7</v>
      </c>
      <c r="D949" t="s">
        <v>5</v>
      </c>
      <c r="E949" t="s">
        <v>6</v>
      </c>
      <c r="F949" t="s">
        <v>1721</v>
      </c>
      <c r="G949" s="23">
        <v>44951.333333333336</v>
      </c>
      <c r="H949" t="s">
        <v>9</v>
      </c>
      <c r="I949" s="47" t="str">
        <f>VLOOKUP(H949,'Source Codes'!$A$6:$B$89,2,FALSE)</f>
        <v>On Line Journal Entries</v>
      </c>
      <c r="J949" s="131">
        <v>167265988</v>
      </c>
      <c r="K949" s="23">
        <v>44951.333333333336</v>
      </c>
      <c r="L949" s="151" t="s">
        <v>1723</v>
      </c>
      <c r="M949" s="49">
        <v>44951.966643518521</v>
      </c>
      <c r="N949" s="47" t="s">
        <v>430</v>
      </c>
      <c r="O949" s="149" t="s">
        <v>471</v>
      </c>
    </row>
    <row r="950" spans="1:15" ht="12.75" customHeight="1" collapsed="1">
      <c r="G950" s="23"/>
      <c r="J950" s="133">
        <f>SUM(J945:J949)</f>
        <v>128512516.81</v>
      </c>
      <c r="L950" s="151"/>
      <c r="M950" s="49"/>
      <c r="N950" s="47"/>
      <c r="O950" s="149"/>
    </row>
    <row r="951" spans="1:15" ht="12.75" customHeight="1">
      <c r="G951" s="23"/>
      <c r="L951" s="151"/>
      <c r="M951" s="49"/>
      <c r="N951" s="47"/>
      <c r="O951" s="149"/>
    </row>
    <row r="952" spans="1:15" ht="12.75" customHeight="1">
      <c r="A952" s="55" t="s">
        <v>1736</v>
      </c>
    </row>
    <row r="953" spans="1:15" s="45" customFormat="1" ht="25.5" hidden="1" outlineLevel="1">
      <c r="A953" s="152"/>
      <c r="B953" s="38">
        <v>2023</v>
      </c>
      <c r="C953" s="38">
        <v>7</v>
      </c>
      <c r="D953" s="45" t="s">
        <v>5</v>
      </c>
      <c r="E953" s="45" t="s">
        <v>6</v>
      </c>
      <c r="F953" s="45" t="s">
        <v>1724</v>
      </c>
      <c r="G953" s="46">
        <v>44927.333333333336</v>
      </c>
      <c r="H953" s="45" t="s">
        <v>9</v>
      </c>
      <c r="I953" s="47" t="str">
        <f>VLOOKUP(H953,'Source Codes'!$A$6:$B$89,2,FALSE)</f>
        <v>On Line Journal Entries</v>
      </c>
      <c r="J953" s="153">
        <v>-14975046</v>
      </c>
      <c r="K953" s="46">
        <v>44952.333333333336</v>
      </c>
      <c r="L953" s="48" t="s">
        <v>1732</v>
      </c>
      <c r="M953" s="49">
        <v>44953.20716435185</v>
      </c>
      <c r="N953" s="47" t="s">
        <v>412</v>
      </c>
      <c r="O953" s="149" t="s">
        <v>424</v>
      </c>
    </row>
    <row r="954" spans="1:15" s="45" customFormat="1" hidden="1" outlineLevel="1">
      <c r="A954" s="152"/>
      <c r="B954" s="38">
        <v>2023</v>
      </c>
      <c r="C954" s="38">
        <v>7</v>
      </c>
      <c r="D954" s="45" t="s">
        <v>5</v>
      </c>
      <c r="E954" s="45" t="s">
        <v>6</v>
      </c>
      <c r="F954" s="45" t="s">
        <v>1725</v>
      </c>
      <c r="G954" s="46">
        <v>44927.333333333336</v>
      </c>
      <c r="H954" s="45" t="s">
        <v>9</v>
      </c>
      <c r="I954" s="47" t="str">
        <f>VLOOKUP(H954,'Source Codes'!$A$6:$B$89,2,FALSE)</f>
        <v>On Line Journal Entries</v>
      </c>
      <c r="J954" s="153">
        <v>-9984303.7200000007</v>
      </c>
      <c r="K954" s="46">
        <v>44952.333333333336</v>
      </c>
      <c r="L954" s="48" t="s">
        <v>1733</v>
      </c>
      <c r="M954" s="49">
        <v>44953.20716435185</v>
      </c>
      <c r="N954" s="47" t="s">
        <v>412</v>
      </c>
      <c r="O954" s="149" t="s">
        <v>424</v>
      </c>
    </row>
    <row r="955" spans="1:15" s="45" customFormat="1" hidden="1" outlineLevel="1">
      <c r="A955" s="152"/>
      <c r="B955" s="38">
        <v>2023</v>
      </c>
      <c r="C955" s="38">
        <v>7</v>
      </c>
      <c r="D955" s="45" t="s">
        <v>5</v>
      </c>
      <c r="E955" s="45" t="s">
        <v>6</v>
      </c>
      <c r="F955" s="45" t="s">
        <v>1726</v>
      </c>
      <c r="G955" s="46">
        <v>44938.333333333336</v>
      </c>
      <c r="H955" s="45" t="s">
        <v>9</v>
      </c>
      <c r="I955" s="47" t="str">
        <f>VLOOKUP(H955,'Source Codes'!$A$6:$B$89,2,FALSE)</f>
        <v>On Line Journal Entries</v>
      </c>
      <c r="J955" s="153">
        <v>-1204433.81</v>
      </c>
      <c r="K955" s="46">
        <v>44952.333333333336</v>
      </c>
      <c r="L955" s="48" t="s">
        <v>1734</v>
      </c>
      <c r="M955" s="49">
        <v>44953.20716435185</v>
      </c>
      <c r="N955" s="47" t="s">
        <v>410</v>
      </c>
      <c r="O955" s="149" t="s">
        <v>471</v>
      </c>
    </row>
    <row r="956" spans="1:15" s="45" customFormat="1" ht="25.5" hidden="1" outlineLevel="1">
      <c r="A956" s="152"/>
      <c r="B956" s="38">
        <v>2023</v>
      </c>
      <c r="C956" s="38">
        <v>7</v>
      </c>
      <c r="D956" s="45" t="s">
        <v>5</v>
      </c>
      <c r="E956" s="45" t="s">
        <v>6</v>
      </c>
      <c r="F956" s="45" t="s">
        <v>1727</v>
      </c>
      <c r="G956" s="46">
        <v>44950.333333333336</v>
      </c>
      <c r="H956" s="45" t="s">
        <v>12</v>
      </c>
      <c r="I956" s="47" t="str">
        <f>VLOOKUP(H956,'Source Codes'!$A$6:$B$89,2,FALSE)</f>
        <v>AR Direct Cash Journal</v>
      </c>
      <c r="J956" s="153">
        <v>2574054</v>
      </c>
      <c r="K956" s="46">
        <v>44952.333333333336</v>
      </c>
      <c r="L956" s="48" t="s">
        <v>1735</v>
      </c>
      <c r="M956" s="49">
        <v>44953.085578703707</v>
      </c>
      <c r="N956" s="47" t="s">
        <v>410</v>
      </c>
      <c r="O956" s="149" t="s">
        <v>419</v>
      </c>
    </row>
    <row r="957" spans="1:15" s="45" customFormat="1" ht="89.25" hidden="1" outlineLevel="1">
      <c r="A957" s="152"/>
      <c r="B957" s="38">
        <v>2023</v>
      </c>
      <c r="C957" s="38">
        <v>7</v>
      </c>
      <c r="D957" s="45" t="s">
        <v>5</v>
      </c>
      <c r="E957" s="45" t="s">
        <v>6</v>
      </c>
      <c r="F957" s="45" t="s">
        <v>1728</v>
      </c>
      <c r="G957" s="46">
        <v>44951.333333333336</v>
      </c>
      <c r="H957" s="45" t="s">
        <v>9</v>
      </c>
      <c r="I957" s="47" t="str">
        <f>VLOOKUP(H957,'Source Codes'!$A$6:$B$89,2,FALSE)</f>
        <v>On Line Journal Entries</v>
      </c>
      <c r="J957" s="153">
        <v>4795784</v>
      </c>
      <c r="K957" s="46">
        <v>44952.333333333336</v>
      </c>
      <c r="L957" s="48" t="s">
        <v>342</v>
      </c>
      <c r="M957" s="49">
        <v>44953.20716435185</v>
      </c>
      <c r="N957" s="47" t="s">
        <v>410</v>
      </c>
      <c r="O957" s="149" t="s">
        <v>413</v>
      </c>
    </row>
    <row r="958" spans="1:15" s="45" customFormat="1" ht="25.5" hidden="1" outlineLevel="1">
      <c r="A958" s="152"/>
      <c r="B958" s="38">
        <v>2023</v>
      </c>
      <c r="C958" s="38">
        <v>7</v>
      </c>
      <c r="D958" s="45" t="s">
        <v>5</v>
      </c>
      <c r="E958" s="45" t="s">
        <v>6</v>
      </c>
      <c r="F958" s="45" t="s">
        <v>1729</v>
      </c>
      <c r="G958" s="46">
        <v>44950.333333333336</v>
      </c>
      <c r="H958" s="45" t="s">
        <v>9</v>
      </c>
      <c r="I958" s="47" t="str">
        <f>VLOOKUP(H958,'Source Codes'!$A$6:$B$89,2,FALSE)</f>
        <v>On Line Journal Entries</v>
      </c>
      <c r="J958" s="153">
        <v>5232341</v>
      </c>
      <c r="K958" s="46">
        <v>44952.333333333336</v>
      </c>
      <c r="L958" s="48" t="s">
        <v>351</v>
      </c>
      <c r="M958" s="49">
        <v>44953.20716435185</v>
      </c>
      <c r="N958" s="47" t="s">
        <v>410</v>
      </c>
      <c r="O958" s="149" t="s">
        <v>471</v>
      </c>
    </row>
    <row r="959" spans="1:15" s="45" customFormat="1" ht="25.5" hidden="1" outlineLevel="1">
      <c r="A959" s="152"/>
      <c r="B959" s="38">
        <v>2023</v>
      </c>
      <c r="C959" s="38">
        <v>7</v>
      </c>
      <c r="D959" s="45" t="s">
        <v>5</v>
      </c>
      <c r="E959" s="45" t="s">
        <v>6</v>
      </c>
      <c r="F959" s="45" t="s">
        <v>1730</v>
      </c>
      <c r="G959" s="46">
        <v>44950.333333333336</v>
      </c>
      <c r="H959" s="45" t="s">
        <v>9</v>
      </c>
      <c r="I959" s="47" t="str">
        <f>VLOOKUP(H959,'Source Codes'!$A$6:$B$89,2,FALSE)</f>
        <v>On Line Journal Entries</v>
      </c>
      <c r="J959" s="153">
        <v>8060142</v>
      </c>
      <c r="K959" s="46">
        <v>44952.333333333336</v>
      </c>
      <c r="L959" s="48" t="s">
        <v>351</v>
      </c>
      <c r="M959" s="49">
        <v>44953.20716435185</v>
      </c>
      <c r="N959" s="47" t="s">
        <v>410</v>
      </c>
      <c r="O959" s="149" t="s">
        <v>419</v>
      </c>
    </row>
    <row r="960" spans="1:15" s="45" customFormat="1" ht="25.5" hidden="1" outlineLevel="1">
      <c r="A960" s="152"/>
      <c r="B960" s="38">
        <v>2023</v>
      </c>
      <c r="C960" s="38">
        <v>7</v>
      </c>
      <c r="D960" s="45" t="s">
        <v>5</v>
      </c>
      <c r="E960" s="45" t="s">
        <v>6</v>
      </c>
      <c r="F960" s="45" t="s">
        <v>1731</v>
      </c>
      <c r="G960" s="46">
        <v>44950.333333333336</v>
      </c>
      <c r="H960" s="45" t="s">
        <v>9</v>
      </c>
      <c r="I960" s="47" t="str">
        <f>VLOOKUP(H960,'Source Codes'!$A$6:$B$89,2,FALSE)</f>
        <v>On Line Journal Entries</v>
      </c>
      <c r="J960" s="153">
        <v>8369335</v>
      </c>
      <c r="K960" s="46">
        <v>44952.333333333336</v>
      </c>
      <c r="L960" s="48" t="s">
        <v>351</v>
      </c>
      <c r="M960" s="49">
        <v>44953.20716435185</v>
      </c>
      <c r="N960" s="47" t="s">
        <v>410</v>
      </c>
      <c r="O960" s="149" t="s">
        <v>471</v>
      </c>
    </row>
    <row r="961" spans="1:15" ht="12.75" customHeight="1" collapsed="1">
      <c r="G961" s="23"/>
      <c r="J961" s="133">
        <f>SUM(J953:J960)</f>
        <v>2867872.4700000025</v>
      </c>
      <c r="L961" s="151"/>
      <c r="M961" s="49"/>
      <c r="N961" s="47"/>
      <c r="O961" s="149"/>
    </row>
    <row r="964" spans="1:15" ht="12.75" customHeight="1">
      <c r="A964" s="55" t="s">
        <v>1737</v>
      </c>
    </row>
    <row r="965" spans="1:15" ht="27" hidden="1" customHeight="1" outlineLevel="1">
      <c r="B965" s="38">
        <v>2023</v>
      </c>
      <c r="C965" s="38">
        <v>7</v>
      </c>
      <c r="D965" s="45" t="s">
        <v>5</v>
      </c>
      <c r="E965" s="45" t="s">
        <v>6</v>
      </c>
      <c r="F965" s="45" t="s">
        <v>1738</v>
      </c>
      <c r="G965" s="46">
        <v>44953.333333333336</v>
      </c>
      <c r="H965" s="45" t="s">
        <v>12</v>
      </c>
      <c r="I965" s="47" t="str">
        <f>VLOOKUP(H965,'Source Codes'!$A$6:$B$89,2,FALSE)</f>
        <v>AR Direct Cash Journal</v>
      </c>
      <c r="J965" s="153">
        <v>1756671.91</v>
      </c>
      <c r="K965" s="46">
        <v>44956.333333333336</v>
      </c>
      <c r="L965" s="48" t="s">
        <v>1136</v>
      </c>
      <c r="M965" s="49">
        <v>44957.086030092592</v>
      </c>
      <c r="N965" s="47" t="s">
        <v>410</v>
      </c>
      <c r="O965" s="149" t="s">
        <v>422</v>
      </c>
    </row>
    <row r="966" spans="1:15" ht="25.5" hidden="1" customHeight="1" outlineLevel="1">
      <c r="B966" s="38">
        <v>2023</v>
      </c>
      <c r="C966" s="38">
        <v>7</v>
      </c>
      <c r="D966" s="45" t="s">
        <v>5</v>
      </c>
      <c r="E966" s="45" t="s">
        <v>6</v>
      </c>
      <c r="F966" s="45" t="s">
        <v>1739</v>
      </c>
      <c r="G966" s="46">
        <v>44950.333333333336</v>
      </c>
      <c r="H966" s="45" t="s">
        <v>9</v>
      </c>
      <c r="I966" s="47" t="str">
        <f>VLOOKUP(H966,'Source Codes'!$A$6:$B$89,2,FALSE)</f>
        <v>On Line Journal Entries</v>
      </c>
      <c r="J966" s="153">
        <v>14481281</v>
      </c>
      <c r="K966" s="46">
        <v>44956.333333333336</v>
      </c>
      <c r="L966" s="48" t="s">
        <v>1742</v>
      </c>
      <c r="M966" s="49">
        <v>44957.20689814815</v>
      </c>
      <c r="N966" s="47" t="s">
        <v>412</v>
      </c>
      <c r="O966" s="149" t="s">
        <v>408</v>
      </c>
    </row>
    <row r="967" spans="1:15" ht="24.75" hidden="1" customHeight="1" outlineLevel="1">
      <c r="B967" s="38">
        <v>2023</v>
      </c>
      <c r="C967" s="38">
        <v>7</v>
      </c>
      <c r="D967" s="45" t="s">
        <v>5</v>
      </c>
      <c r="E967" s="45" t="s">
        <v>6</v>
      </c>
      <c r="F967" s="45">
        <v>2451188</v>
      </c>
      <c r="G967" s="46">
        <v>44950.333333333336</v>
      </c>
      <c r="H967" s="45" t="s">
        <v>9</v>
      </c>
      <c r="I967" s="47" t="str">
        <f>VLOOKUP(H967,'Source Codes'!$A$6:$B$89,2,FALSE)</f>
        <v>On Line Journal Entries</v>
      </c>
      <c r="J967" s="153">
        <v>6986621</v>
      </c>
      <c r="K967" s="46">
        <v>44956.333333333336</v>
      </c>
      <c r="L967" s="48" t="s">
        <v>1754</v>
      </c>
      <c r="M967" s="49">
        <v>44957.20689814815</v>
      </c>
      <c r="N967" s="47" t="s">
        <v>412</v>
      </c>
      <c r="O967" s="149" t="s">
        <v>408</v>
      </c>
    </row>
    <row r="968" spans="1:15" ht="29.25" hidden="1" customHeight="1" outlineLevel="1">
      <c r="B968" s="38">
        <v>2023</v>
      </c>
      <c r="C968" s="38">
        <v>7</v>
      </c>
      <c r="D968" s="45" t="s">
        <v>5</v>
      </c>
      <c r="E968" s="45" t="s">
        <v>6</v>
      </c>
      <c r="F968" s="45" t="s">
        <v>1740</v>
      </c>
      <c r="G968" s="46">
        <v>44951.333333333336</v>
      </c>
      <c r="H968" s="45" t="s">
        <v>9</v>
      </c>
      <c r="I968" s="47" t="str">
        <f>VLOOKUP(H968,'Source Codes'!$A$6:$B$89,2,FALSE)</f>
        <v>On Line Journal Entries</v>
      </c>
      <c r="J968" s="153">
        <v>1817600</v>
      </c>
      <c r="K968" s="46">
        <v>44956.333333333336</v>
      </c>
      <c r="L968" s="48" t="s">
        <v>1755</v>
      </c>
      <c r="M968" s="49">
        <v>44957.20689814815</v>
      </c>
      <c r="N968" s="47" t="s">
        <v>516</v>
      </c>
      <c r="O968" s="149" t="s">
        <v>409</v>
      </c>
    </row>
    <row r="969" spans="1:15" ht="12.75" hidden="1" customHeight="1" outlineLevel="1">
      <c r="B969" s="38">
        <v>2023</v>
      </c>
      <c r="C969" s="38">
        <v>7</v>
      </c>
      <c r="D969" s="45" t="s">
        <v>5</v>
      </c>
      <c r="E969" s="45" t="s">
        <v>6</v>
      </c>
      <c r="F969" s="45" t="s">
        <v>1741</v>
      </c>
      <c r="G969" s="46">
        <v>44949.333333333336</v>
      </c>
      <c r="H969" s="45" t="s">
        <v>340</v>
      </c>
      <c r="I969" s="47" t="str">
        <f>VLOOKUP(H969,'Source Codes'!$A$6:$B$89,2,FALSE)</f>
        <v>Facilities Mngmnt Intfc Jrnls</v>
      </c>
      <c r="J969" s="153">
        <v>1014203.35</v>
      </c>
      <c r="K969" s="46">
        <v>44956.333333333336</v>
      </c>
      <c r="L969" s="48" t="s">
        <v>1753</v>
      </c>
      <c r="M969" s="49">
        <v>44957.206944444442</v>
      </c>
      <c r="N969" s="47" t="s">
        <v>410</v>
      </c>
      <c r="O969" s="149" t="s">
        <v>418</v>
      </c>
    </row>
    <row r="970" spans="1:15" ht="12.75" hidden="1" customHeight="1" outlineLevel="1">
      <c r="B970" s="38">
        <v>2023</v>
      </c>
      <c r="C970" s="38">
        <v>7</v>
      </c>
      <c r="D970" s="45" t="s">
        <v>5</v>
      </c>
      <c r="E970" s="45" t="s">
        <v>6</v>
      </c>
      <c r="F970" s="45" t="s">
        <v>1743</v>
      </c>
      <c r="G970" s="46">
        <v>44937.333333333336</v>
      </c>
      <c r="H970" s="45" t="s">
        <v>340</v>
      </c>
      <c r="I970" s="47" t="str">
        <f>VLOOKUP(H970,'Source Codes'!$A$6:$B$89,2,FALSE)</f>
        <v>Facilities Mngmnt Intfc Jrnls</v>
      </c>
      <c r="J970" s="153">
        <v>-1303592.3600000001</v>
      </c>
      <c r="K970" s="46">
        <v>44956.333333333336</v>
      </c>
      <c r="L970" s="48" t="s">
        <v>1750</v>
      </c>
      <c r="M970" s="49">
        <v>44957.206944444442</v>
      </c>
      <c r="N970" s="47" t="s">
        <v>410</v>
      </c>
      <c r="O970" s="149" t="s">
        <v>418</v>
      </c>
    </row>
    <row r="971" spans="1:15" ht="12.75" hidden="1" customHeight="1" outlineLevel="1">
      <c r="B971" s="38">
        <v>2023</v>
      </c>
      <c r="C971" s="38">
        <v>7</v>
      </c>
      <c r="D971" s="45" t="s">
        <v>5</v>
      </c>
      <c r="E971" s="45" t="s">
        <v>6</v>
      </c>
      <c r="F971" s="45" t="s">
        <v>1744</v>
      </c>
      <c r="G971" s="46">
        <v>44951.333333333336</v>
      </c>
      <c r="H971" s="45" t="s">
        <v>7</v>
      </c>
      <c r="I971" s="47" t="str">
        <f>VLOOKUP(H971,'Source Codes'!$A$6:$B$89,2,FALSE)</f>
        <v>HRMS Interface Journals</v>
      </c>
      <c r="J971" s="153">
        <v>-2052344.4</v>
      </c>
      <c r="K971" s="46">
        <v>44956.333333333336</v>
      </c>
      <c r="L971" s="48" t="s">
        <v>357</v>
      </c>
      <c r="M971" s="49">
        <v>44956.825439814813</v>
      </c>
      <c r="N971" s="47" t="s">
        <v>416</v>
      </c>
      <c r="O971" s="47" t="s">
        <v>417</v>
      </c>
    </row>
    <row r="972" spans="1:15" ht="12.75" hidden="1" customHeight="1" outlineLevel="1">
      <c r="B972" s="38">
        <v>2023</v>
      </c>
      <c r="C972" s="38">
        <v>7</v>
      </c>
      <c r="D972" s="45" t="s">
        <v>5</v>
      </c>
      <c r="E972" s="45" t="s">
        <v>6</v>
      </c>
      <c r="F972" s="45" t="s">
        <v>1745</v>
      </c>
      <c r="G972" s="46">
        <v>44952.333333333336</v>
      </c>
      <c r="H972" s="45" t="s">
        <v>7</v>
      </c>
      <c r="I972" s="47" t="str">
        <f>VLOOKUP(H972,'Source Codes'!$A$6:$B$89,2,FALSE)</f>
        <v>HRMS Interface Journals</v>
      </c>
      <c r="J972" s="153">
        <v>-3253839.74</v>
      </c>
      <c r="K972" s="46">
        <v>44956.333333333336</v>
      </c>
      <c r="L972" s="48" t="s">
        <v>355</v>
      </c>
      <c r="M972" s="49">
        <v>44956.782314814816</v>
      </c>
      <c r="N972" s="47" t="s">
        <v>416</v>
      </c>
      <c r="O972" s="47" t="s">
        <v>417</v>
      </c>
    </row>
    <row r="973" spans="1:15" ht="12.75" hidden="1" customHeight="1" outlineLevel="1">
      <c r="B973" s="38">
        <v>2023</v>
      </c>
      <c r="C973" s="38">
        <v>7</v>
      </c>
      <c r="D973" s="45" t="s">
        <v>5</v>
      </c>
      <c r="E973" s="45" t="s">
        <v>6</v>
      </c>
      <c r="F973" s="45" t="s">
        <v>1746</v>
      </c>
      <c r="G973" s="46">
        <v>44949.333333333336</v>
      </c>
      <c r="H973" s="45" t="s">
        <v>340</v>
      </c>
      <c r="I973" s="47" t="str">
        <f>VLOOKUP(H973,'Source Codes'!$A$6:$B$89,2,FALSE)</f>
        <v>Facilities Mngmnt Intfc Jrnls</v>
      </c>
      <c r="J973" s="153">
        <v>-3937078.25</v>
      </c>
      <c r="K973" s="46">
        <v>44956.333333333336</v>
      </c>
      <c r="L973" s="48" t="s">
        <v>1751</v>
      </c>
      <c r="M973" s="49">
        <v>44957.206944444442</v>
      </c>
      <c r="N973" s="47" t="s">
        <v>410</v>
      </c>
      <c r="O973" s="149" t="s">
        <v>418</v>
      </c>
    </row>
    <row r="974" spans="1:15" ht="25.5" hidden="1" customHeight="1" outlineLevel="1">
      <c r="B974" s="38">
        <v>2023</v>
      </c>
      <c r="C974" s="38">
        <v>7</v>
      </c>
      <c r="D974" s="45" t="s">
        <v>5</v>
      </c>
      <c r="E974" s="45" t="s">
        <v>6</v>
      </c>
      <c r="F974" s="45" t="s">
        <v>1747</v>
      </c>
      <c r="G974" s="46">
        <v>44927.333333333336</v>
      </c>
      <c r="H974" s="45" t="s">
        <v>9</v>
      </c>
      <c r="I974" s="47" t="str">
        <f>VLOOKUP(H974,'Source Codes'!$A$6:$B$89,2,FALSE)</f>
        <v>On Line Journal Entries</v>
      </c>
      <c r="J974" s="153">
        <v>-4626569.1100000003</v>
      </c>
      <c r="K974" s="46">
        <v>44956.333333333336</v>
      </c>
      <c r="L974" s="48" t="s">
        <v>1752</v>
      </c>
      <c r="M974" s="49">
        <v>44957.20689814815</v>
      </c>
      <c r="N974" s="47" t="s">
        <v>410</v>
      </c>
      <c r="O974" s="149" t="s">
        <v>425</v>
      </c>
    </row>
    <row r="975" spans="1:15" ht="12.75" hidden="1" customHeight="1" outlineLevel="1">
      <c r="B975" s="38">
        <v>2023</v>
      </c>
      <c r="C975" s="38">
        <v>7</v>
      </c>
      <c r="D975" s="45" t="s">
        <v>5</v>
      </c>
      <c r="E975" s="45" t="s">
        <v>6</v>
      </c>
      <c r="F975" s="45" t="s">
        <v>1748</v>
      </c>
      <c r="G975" s="46">
        <v>44951.333333333336</v>
      </c>
      <c r="H975" s="45" t="s">
        <v>7</v>
      </c>
      <c r="I975" s="47" t="str">
        <f>VLOOKUP(H975,'Source Codes'!$A$6:$B$89,2,FALSE)</f>
        <v>HRMS Interface Journals</v>
      </c>
      <c r="J975" s="153">
        <v>-7582549</v>
      </c>
      <c r="K975" s="46">
        <v>44956.333333333336</v>
      </c>
      <c r="L975" s="48" t="s">
        <v>356</v>
      </c>
      <c r="M975" s="49">
        <v>44956.819201388891</v>
      </c>
      <c r="N975" s="47" t="s">
        <v>416</v>
      </c>
      <c r="O975" s="47" t="s">
        <v>417</v>
      </c>
    </row>
    <row r="976" spans="1:15" ht="58.5" hidden="1" customHeight="1" outlineLevel="1">
      <c r="B976" s="38">
        <v>2023</v>
      </c>
      <c r="C976" s="38">
        <v>7</v>
      </c>
      <c r="D976" s="45" t="s">
        <v>5</v>
      </c>
      <c r="E976" s="45" t="s">
        <v>6</v>
      </c>
      <c r="F976" s="45" t="s">
        <v>1749</v>
      </c>
      <c r="G976" s="46">
        <v>44956.333333333336</v>
      </c>
      <c r="H976" s="45" t="s">
        <v>9</v>
      </c>
      <c r="I976" s="47" t="str">
        <f>VLOOKUP(H976,'Source Codes'!$A$6:$B$89,2,FALSE)</f>
        <v>On Line Journal Entries</v>
      </c>
      <c r="J976" s="153">
        <v>-12400000</v>
      </c>
      <c r="K976" s="46">
        <v>44956.333333333336</v>
      </c>
      <c r="L976" s="48" t="s">
        <v>359</v>
      </c>
      <c r="M976" s="49">
        <v>44957.20689814815</v>
      </c>
      <c r="N976" s="47" t="s">
        <v>430</v>
      </c>
      <c r="O976" s="47" t="s">
        <v>422</v>
      </c>
    </row>
    <row r="977" spans="1:15" ht="12.75" customHeight="1" collapsed="1">
      <c r="J977" s="133">
        <f>SUM(J965:J976)</f>
        <v>-9099595.599999994</v>
      </c>
    </row>
    <row r="978" spans="1:15" ht="12.75" customHeight="1">
      <c r="J978" s="136"/>
    </row>
    <row r="980" spans="1:15" ht="12.75" customHeight="1">
      <c r="A980" s="55" t="s">
        <v>1756</v>
      </c>
    </row>
    <row r="981" spans="1:15" ht="64.5" hidden="1" customHeight="1" outlineLevel="1">
      <c r="B981" s="38">
        <v>2023</v>
      </c>
      <c r="C981" s="38">
        <v>8</v>
      </c>
      <c r="D981" s="45" t="s">
        <v>5</v>
      </c>
      <c r="E981" s="45" t="s">
        <v>6</v>
      </c>
      <c r="F981" s="45" t="s">
        <v>1757</v>
      </c>
      <c r="G981" s="46">
        <v>44959.333333333336</v>
      </c>
      <c r="H981" s="45" t="s">
        <v>14</v>
      </c>
      <c r="I981" s="47" t="str">
        <f>VLOOKUP(H981,'Source Codes'!$A$6:$B$89,2,FALSE)</f>
        <v>AP Warrant Issuance</v>
      </c>
      <c r="J981" s="131">
        <v>-48669787.789999999</v>
      </c>
      <c r="K981" s="46">
        <v>44957.333333333336</v>
      </c>
      <c r="L981" s="48" t="s">
        <v>1771</v>
      </c>
      <c r="M981" s="49">
        <v>44958.178182870368</v>
      </c>
      <c r="N981" s="47" t="s">
        <v>410</v>
      </c>
      <c r="O981" s="47" t="s">
        <v>415</v>
      </c>
    </row>
    <row r="982" spans="1:15" ht="32.25" hidden="1" customHeight="1" outlineLevel="1">
      <c r="B982" s="38">
        <v>2023</v>
      </c>
      <c r="C982" s="38">
        <v>8</v>
      </c>
      <c r="D982" s="45" t="s">
        <v>5</v>
      </c>
      <c r="E982" s="45" t="s">
        <v>6</v>
      </c>
      <c r="F982" s="45" t="s">
        <v>1758</v>
      </c>
      <c r="G982" s="46">
        <v>44959.333333333336</v>
      </c>
      <c r="H982" s="45" t="s">
        <v>14</v>
      </c>
      <c r="I982" s="47" t="str">
        <f>VLOOKUP(H982,'Source Codes'!$A$6:$B$89,2,FALSE)</f>
        <v>AP Warrant Issuance</v>
      </c>
      <c r="J982" s="131">
        <v>-3877859.29</v>
      </c>
      <c r="K982" s="46">
        <v>44957.333333333336</v>
      </c>
      <c r="L982" s="48" t="s">
        <v>1769</v>
      </c>
      <c r="M982" s="49">
        <v>44958.178182870368</v>
      </c>
      <c r="N982" s="47" t="s">
        <v>410</v>
      </c>
      <c r="O982" s="47" t="s">
        <v>419</v>
      </c>
    </row>
    <row r="983" spans="1:15" ht="29.25" hidden="1" customHeight="1" outlineLevel="1">
      <c r="B983" s="38">
        <v>2023</v>
      </c>
      <c r="C983" s="38">
        <v>7</v>
      </c>
      <c r="D983" s="45" t="s">
        <v>5</v>
      </c>
      <c r="E983" s="45" t="s">
        <v>6</v>
      </c>
      <c r="F983" s="45" t="s">
        <v>1759</v>
      </c>
      <c r="G983" s="46">
        <v>44957.333333333336</v>
      </c>
      <c r="H983" s="45" t="s">
        <v>14</v>
      </c>
      <c r="I983" s="47" t="str">
        <f>VLOOKUP(H983,'Source Codes'!$A$6:$B$89,2,FALSE)</f>
        <v>AP Warrant Issuance</v>
      </c>
      <c r="J983" s="131">
        <v>-2705333.59</v>
      </c>
      <c r="K983" s="46">
        <v>44957.333333333336</v>
      </c>
      <c r="L983" s="48" t="s">
        <v>1770</v>
      </c>
      <c r="M983" s="49">
        <v>44958.178182870368</v>
      </c>
      <c r="N983" s="47" t="s">
        <v>410</v>
      </c>
      <c r="O983" s="47" t="s">
        <v>419</v>
      </c>
    </row>
    <row r="984" spans="1:15" ht="86.25" hidden="1" customHeight="1" outlineLevel="1">
      <c r="B984" s="38">
        <v>2023</v>
      </c>
      <c r="C984" s="38">
        <v>7</v>
      </c>
      <c r="D984" s="45" t="s">
        <v>5</v>
      </c>
      <c r="E984" s="45" t="s">
        <v>6</v>
      </c>
      <c r="F984" s="45" t="s">
        <v>1760</v>
      </c>
      <c r="G984" s="46">
        <v>44956.333333333336</v>
      </c>
      <c r="H984" s="45" t="s">
        <v>12</v>
      </c>
      <c r="I984" s="47" t="str">
        <f>VLOOKUP(H984,'Source Codes'!$A$6:$B$89,2,FALSE)</f>
        <v>AR Direct Cash Journal</v>
      </c>
      <c r="J984" s="131">
        <v>3428202.16</v>
      </c>
      <c r="K984" s="46">
        <v>44957.333333333336</v>
      </c>
      <c r="L984" s="48" t="s">
        <v>1767</v>
      </c>
      <c r="M984" s="49">
        <v>44958.086493055554</v>
      </c>
      <c r="N984" s="47" t="s">
        <v>412</v>
      </c>
      <c r="O984" s="47" t="s">
        <v>419</v>
      </c>
    </row>
    <row r="985" spans="1:15" ht="63" hidden="1" customHeight="1" outlineLevel="1">
      <c r="B985" s="38">
        <v>2023</v>
      </c>
      <c r="C985" s="38">
        <v>7</v>
      </c>
      <c r="D985" s="45" t="s">
        <v>5</v>
      </c>
      <c r="E985" s="45" t="s">
        <v>6</v>
      </c>
      <c r="F985" s="45" t="s">
        <v>1761</v>
      </c>
      <c r="G985" s="46">
        <v>44950.333333333336</v>
      </c>
      <c r="H985" s="45" t="s">
        <v>11</v>
      </c>
      <c r="I985" s="47" t="str">
        <f>VLOOKUP(H985,'Source Codes'!$A$6:$B$89,2,FALSE)</f>
        <v>AR Payments</v>
      </c>
      <c r="J985" s="131">
        <v>1640488.83</v>
      </c>
      <c r="K985" s="46">
        <v>44957.333333333336</v>
      </c>
      <c r="L985" s="48" t="s">
        <v>1768</v>
      </c>
      <c r="M985" s="49">
        <v>44958.086493055554</v>
      </c>
      <c r="N985" s="47" t="s">
        <v>410</v>
      </c>
      <c r="O985" s="47" t="s">
        <v>408</v>
      </c>
    </row>
    <row r="986" spans="1:15" ht="12.75" hidden="1" customHeight="1" outlineLevel="1">
      <c r="B986" s="38">
        <v>2023</v>
      </c>
      <c r="C986" s="38">
        <v>7</v>
      </c>
      <c r="D986" s="45" t="s">
        <v>5</v>
      </c>
      <c r="E986" s="45" t="s">
        <v>6</v>
      </c>
      <c r="F986" s="45" t="s">
        <v>1762</v>
      </c>
      <c r="G986" s="46">
        <v>44952.333333333336</v>
      </c>
      <c r="H986" s="45" t="s">
        <v>9</v>
      </c>
      <c r="I986" s="47" t="str">
        <f>VLOOKUP(H986,'Source Codes'!$A$6:$B$89,2,FALSE)</f>
        <v>On Line Journal Entries</v>
      </c>
      <c r="J986" s="131">
        <v>23156573.77</v>
      </c>
      <c r="K986" s="46">
        <v>44957.333333333336</v>
      </c>
      <c r="L986" s="48" t="s">
        <v>1764</v>
      </c>
      <c r="M986" s="49">
        <v>44958.20684027778</v>
      </c>
      <c r="N986" s="47" t="s">
        <v>410</v>
      </c>
      <c r="O986" s="47" t="s">
        <v>422</v>
      </c>
    </row>
    <row r="987" spans="1:15" ht="12.75" hidden="1" customHeight="1" outlineLevel="1">
      <c r="B987" s="38">
        <v>2023</v>
      </c>
      <c r="C987" s="38">
        <v>7</v>
      </c>
      <c r="D987" s="45" t="s">
        <v>5</v>
      </c>
      <c r="E987" s="45" t="s">
        <v>6</v>
      </c>
      <c r="F987" s="45" t="s">
        <v>1763</v>
      </c>
      <c r="G987" s="46">
        <v>44953.333333333336</v>
      </c>
      <c r="H987" s="45" t="s">
        <v>9</v>
      </c>
      <c r="I987" s="47" t="str">
        <f>VLOOKUP(H987,'Source Codes'!$A$6:$B$89,2,FALSE)</f>
        <v>On Line Journal Entries</v>
      </c>
      <c r="J987" s="131">
        <v>3348859.09</v>
      </c>
      <c r="K987" s="46">
        <v>44957.333333333336</v>
      </c>
      <c r="L987" s="48" t="s">
        <v>1765</v>
      </c>
      <c r="M987" s="49">
        <v>44958.20684027778</v>
      </c>
      <c r="N987" s="47" t="s">
        <v>410</v>
      </c>
      <c r="O987" s="47" t="s">
        <v>422</v>
      </c>
    </row>
    <row r="988" spans="1:15" ht="12.75" hidden="1" customHeight="1" outlineLevel="1">
      <c r="B988" s="38">
        <v>2023</v>
      </c>
      <c r="C988" s="38">
        <v>7</v>
      </c>
      <c r="D988" s="45" t="s">
        <v>5</v>
      </c>
      <c r="E988" s="45" t="s">
        <v>6</v>
      </c>
      <c r="F988" s="8" t="s">
        <v>1775</v>
      </c>
      <c r="G988" s="46">
        <v>44953.333333333336</v>
      </c>
      <c r="H988" s="45" t="s">
        <v>9</v>
      </c>
      <c r="I988" s="47" t="str">
        <f>VLOOKUP(H988,'Source Codes'!$A$6:$B$89,2,FALSE)</f>
        <v>On Line Journal Entries</v>
      </c>
      <c r="J988" s="131">
        <v>1573565.83</v>
      </c>
      <c r="K988" s="46">
        <v>44957.333333333336</v>
      </c>
      <c r="L988" s="48" t="s">
        <v>1766</v>
      </c>
      <c r="M988" s="49">
        <v>44958.20684027778</v>
      </c>
      <c r="N988" s="47" t="s">
        <v>410</v>
      </c>
      <c r="O988" s="47" t="s">
        <v>422</v>
      </c>
    </row>
    <row r="989" spans="1:15" ht="12.75" customHeight="1" collapsed="1">
      <c r="B989" s="38"/>
      <c r="C989" s="38"/>
      <c r="D989" s="45"/>
      <c r="E989" s="45"/>
      <c r="F989" s="45"/>
      <c r="G989" s="46"/>
      <c r="H989" s="45"/>
      <c r="J989" s="133">
        <f>SUM(J981:J988)</f>
        <v>-22105290.99000001</v>
      </c>
    </row>
    <row r="990" spans="1:15" ht="12.75" customHeight="1">
      <c r="B990" s="38"/>
      <c r="C990" s="38"/>
      <c r="D990" s="45"/>
      <c r="E990" s="45"/>
      <c r="F990" s="45"/>
      <c r="G990" s="46"/>
      <c r="H990" s="45"/>
    </row>
    <row r="992" spans="1:15" ht="12.75" customHeight="1">
      <c r="A992" s="55" t="s">
        <v>1772</v>
      </c>
    </row>
    <row r="993" spans="1:15" ht="30" hidden="1" customHeight="1" outlineLevel="1">
      <c r="B993" s="38">
        <v>2023</v>
      </c>
      <c r="C993" s="38">
        <v>8</v>
      </c>
      <c r="D993" s="45" t="s">
        <v>5</v>
      </c>
      <c r="E993" s="45" t="s">
        <v>6</v>
      </c>
      <c r="F993" s="45" t="s">
        <v>1773</v>
      </c>
      <c r="G993" s="46">
        <v>44960.333333333336</v>
      </c>
      <c r="H993" s="45" t="s">
        <v>14</v>
      </c>
      <c r="I993" s="47" t="str">
        <f>VLOOKUP(H993,'Source Codes'!$A$6:$B$89,2,FALSE)</f>
        <v>AP Warrant Issuance</v>
      </c>
      <c r="J993" s="131">
        <v>-1547210.38</v>
      </c>
      <c r="K993" s="46">
        <v>44958.333333333336</v>
      </c>
      <c r="L993" s="48" t="s">
        <v>1784</v>
      </c>
      <c r="M993" s="49">
        <v>44959.127766203703</v>
      </c>
      <c r="N993" s="47" t="s">
        <v>410</v>
      </c>
      <c r="O993" s="47" t="s">
        <v>419</v>
      </c>
    </row>
    <row r="994" spans="1:15" ht="55.5" hidden="1" customHeight="1" outlineLevel="1">
      <c r="B994" s="38">
        <v>2023</v>
      </c>
      <c r="C994" s="38">
        <v>7</v>
      </c>
      <c r="D994" s="45" t="s">
        <v>5</v>
      </c>
      <c r="E994" s="45" t="s">
        <v>6</v>
      </c>
      <c r="F994" s="45" t="s">
        <v>1774</v>
      </c>
      <c r="G994" s="46">
        <v>44956.333333333336</v>
      </c>
      <c r="H994" s="45" t="s">
        <v>12</v>
      </c>
      <c r="I994" s="47" t="str">
        <f>VLOOKUP(H994,'Source Codes'!$A$6:$B$89,2,FALSE)</f>
        <v>AR Direct Cash Journal</v>
      </c>
      <c r="J994" s="131">
        <v>6909981.4199999999</v>
      </c>
      <c r="K994" s="46">
        <v>44958.333333333336</v>
      </c>
      <c r="L994" s="48" t="s">
        <v>1785</v>
      </c>
      <c r="M994" s="49">
        <v>44959.0856712963</v>
      </c>
      <c r="N994" s="47" t="s">
        <v>410</v>
      </c>
      <c r="O994" s="47" t="s">
        <v>419</v>
      </c>
    </row>
    <row r="995" spans="1:15" ht="36.75" hidden="1" customHeight="1" outlineLevel="1">
      <c r="B995" s="38">
        <v>2023</v>
      </c>
      <c r="C995" s="38">
        <v>7</v>
      </c>
      <c r="D995" s="45" t="s">
        <v>5</v>
      </c>
      <c r="E995" s="45" t="s">
        <v>6</v>
      </c>
      <c r="F995" s="8" t="s">
        <v>1796</v>
      </c>
      <c r="G995" s="46">
        <v>44957.333333333336</v>
      </c>
      <c r="H995" s="45" t="s">
        <v>9</v>
      </c>
      <c r="I995" s="47" t="str">
        <f>VLOOKUP(H995,'Source Codes'!$A$6:$B$89,2,FALSE)</f>
        <v>On Line Journal Entries</v>
      </c>
      <c r="J995" s="131">
        <v>10349450.630000001</v>
      </c>
      <c r="K995" s="46">
        <v>44958.333333333336</v>
      </c>
      <c r="L995" s="48" t="s">
        <v>1778</v>
      </c>
      <c r="M995" s="49">
        <v>44959.207025462965</v>
      </c>
      <c r="N995" s="47" t="s">
        <v>410</v>
      </c>
      <c r="O995" s="47" t="s">
        <v>422</v>
      </c>
    </row>
    <row r="996" spans="1:15" ht="28.5" hidden="1" customHeight="1" outlineLevel="1">
      <c r="B996" s="38">
        <v>2023</v>
      </c>
      <c r="C996" s="38">
        <v>7</v>
      </c>
      <c r="D996" s="45" t="s">
        <v>5</v>
      </c>
      <c r="E996" s="45" t="s">
        <v>6</v>
      </c>
      <c r="F996" s="45" t="s">
        <v>1776</v>
      </c>
      <c r="G996" s="46">
        <v>44952.333333333336</v>
      </c>
      <c r="H996" s="45" t="s">
        <v>16</v>
      </c>
      <c r="I996" s="47" t="str">
        <f>VLOOKUP(H996,'Source Codes'!$A$6:$B$89,2,FALSE)</f>
        <v>Property Tax Interface</v>
      </c>
      <c r="J996" s="131">
        <v>7484146.5199999996</v>
      </c>
      <c r="K996" s="46">
        <v>44958.333333333336</v>
      </c>
      <c r="L996" s="48" t="s">
        <v>1779</v>
      </c>
      <c r="M996" s="49">
        <v>44958.685370370367</v>
      </c>
      <c r="N996" s="47" t="s">
        <v>516</v>
      </c>
      <c r="O996" s="47" t="s">
        <v>471</v>
      </c>
    </row>
    <row r="997" spans="1:15" ht="29.25" hidden="1" customHeight="1" outlineLevel="1">
      <c r="B997" s="38">
        <v>2023</v>
      </c>
      <c r="C997" s="38">
        <v>7</v>
      </c>
      <c r="D997" s="45" t="s">
        <v>5</v>
      </c>
      <c r="E997" s="45" t="s">
        <v>6</v>
      </c>
      <c r="F997" s="45" t="s">
        <v>1777</v>
      </c>
      <c r="G997" s="46">
        <v>44957.333333333336</v>
      </c>
      <c r="H997" s="45" t="s">
        <v>9</v>
      </c>
      <c r="I997" s="47" t="str">
        <f>VLOOKUP(H997,'Source Codes'!$A$6:$B$89,2,FALSE)</f>
        <v>On Line Journal Entries</v>
      </c>
      <c r="J997" s="131">
        <v>4931456</v>
      </c>
      <c r="K997" s="46">
        <v>44958.333333333336</v>
      </c>
      <c r="L997" s="48" t="s">
        <v>1780</v>
      </c>
      <c r="M997" s="49">
        <v>44959.207025462965</v>
      </c>
      <c r="N997" s="47" t="s">
        <v>516</v>
      </c>
      <c r="O997" s="47" t="s">
        <v>422</v>
      </c>
    </row>
    <row r="998" spans="1:15" ht="12.75" hidden="1" customHeight="1" outlineLevel="1">
      <c r="B998" s="38">
        <v>2023</v>
      </c>
      <c r="C998" s="38">
        <v>7</v>
      </c>
      <c r="D998" s="45" t="s">
        <v>5</v>
      </c>
      <c r="E998" s="45" t="s">
        <v>6</v>
      </c>
      <c r="F998" s="8" t="s">
        <v>1781</v>
      </c>
      <c r="G998" s="46">
        <v>44957.333333333336</v>
      </c>
      <c r="H998" s="45" t="s">
        <v>9</v>
      </c>
      <c r="I998" s="47" t="str">
        <f>VLOOKUP(H998,'Source Codes'!$A$6:$B$89,2,FALSE)</f>
        <v>On Line Journal Entries</v>
      </c>
      <c r="J998" s="131">
        <v>-3019133.31</v>
      </c>
      <c r="K998" s="46">
        <v>44958.333333333336</v>
      </c>
      <c r="L998" s="48" t="s">
        <v>1783</v>
      </c>
      <c r="M998" s="49">
        <v>44958.744606481479</v>
      </c>
      <c r="N998" s="47" t="s">
        <v>412</v>
      </c>
      <c r="O998" s="47" t="s">
        <v>424</v>
      </c>
    </row>
    <row r="999" spans="1:15" ht="12.75" hidden="1" customHeight="1" outlineLevel="1">
      <c r="B999" s="38">
        <v>2023</v>
      </c>
      <c r="C999" s="38">
        <v>7</v>
      </c>
      <c r="D999" s="45" t="s">
        <v>5</v>
      </c>
      <c r="E999" s="45" t="s">
        <v>6</v>
      </c>
      <c r="F999" s="8" t="s">
        <v>1782</v>
      </c>
      <c r="G999" s="46">
        <v>44951.333333333336</v>
      </c>
      <c r="H999" s="45" t="s">
        <v>7</v>
      </c>
      <c r="I999" s="47" t="str">
        <f>VLOOKUP(H999,'Source Codes'!$A$6:$B$89,2,FALSE)</f>
        <v>HRMS Interface Journals</v>
      </c>
      <c r="J999" s="131">
        <v>-58115937.390000001</v>
      </c>
      <c r="K999" s="46">
        <v>44958.333333333336</v>
      </c>
      <c r="L999" s="48" t="s">
        <v>1664</v>
      </c>
      <c r="M999" s="49">
        <v>44958.656724537039</v>
      </c>
      <c r="N999" s="47" t="s">
        <v>438</v>
      </c>
      <c r="O999" s="47" t="s">
        <v>439</v>
      </c>
    </row>
    <row r="1000" spans="1:15" ht="12.75" customHeight="1" collapsed="1">
      <c r="J1000" s="133">
        <f>SUM(J993:J999)</f>
        <v>-33007246.509999998</v>
      </c>
      <c r="K1000" s="46"/>
      <c r="L1000" s="48"/>
      <c r="M1000" s="49"/>
      <c r="N1000" s="47"/>
      <c r="O1000" s="47"/>
    </row>
    <row r="1003" spans="1:15" ht="12.75" customHeight="1">
      <c r="A1003" s="55" t="s">
        <v>1786</v>
      </c>
      <c r="B1003" s="38"/>
      <c r="C1003" s="38"/>
      <c r="D1003" s="45"/>
      <c r="E1003" s="45"/>
      <c r="F1003" s="45"/>
      <c r="G1003" s="46"/>
      <c r="H1003" s="45"/>
    </row>
    <row r="1004" spans="1:15" ht="51" hidden="1" customHeight="1" outlineLevel="1">
      <c r="B1004" s="38">
        <v>2023</v>
      </c>
      <c r="C1004" s="38">
        <v>8</v>
      </c>
      <c r="D1004" s="45" t="s">
        <v>5</v>
      </c>
      <c r="E1004" s="45" t="s">
        <v>6</v>
      </c>
      <c r="F1004" s="8" t="s">
        <v>1787</v>
      </c>
      <c r="G1004" s="46">
        <v>44958.333333333336</v>
      </c>
      <c r="H1004" s="45" t="s">
        <v>11</v>
      </c>
      <c r="I1004" s="47" t="str">
        <f>VLOOKUP(H1004,'Source Codes'!$A$6:$B$89,2,FALSE)</f>
        <v>AR Payments</v>
      </c>
      <c r="J1004" s="131">
        <v>2055942.19</v>
      </c>
      <c r="K1004" s="46">
        <v>44959.333333333336</v>
      </c>
      <c r="L1004" s="48" t="s">
        <v>1797</v>
      </c>
      <c r="M1004" s="49">
        <v>44960.085636574076</v>
      </c>
      <c r="N1004" s="47" t="s">
        <v>410</v>
      </c>
      <c r="O1004" s="47" t="s">
        <v>408</v>
      </c>
    </row>
    <row r="1005" spans="1:15" ht="25.5" hidden="1" customHeight="1" outlineLevel="1">
      <c r="B1005" s="38">
        <v>2023</v>
      </c>
      <c r="C1005" s="38">
        <v>7</v>
      </c>
      <c r="D1005" s="45" t="s">
        <v>5</v>
      </c>
      <c r="E1005" s="45" t="s">
        <v>6</v>
      </c>
      <c r="F1005" s="8" t="s">
        <v>1788</v>
      </c>
      <c r="G1005" s="46">
        <v>44957.333333333336</v>
      </c>
      <c r="H1005" s="45" t="s">
        <v>9</v>
      </c>
      <c r="I1005" s="47" t="str">
        <f>VLOOKUP(H1005,'Source Codes'!$A$6:$B$89,2,FALSE)</f>
        <v>On Line Journal Entries</v>
      </c>
      <c r="J1005" s="131">
        <v>12269678.369999999</v>
      </c>
      <c r="K1005" s="46">
        <v>44959.333333333336</v>
      </c>
      <c r="L1005" s="48" t="s">
        <v>1791</v>
      </c>
      <c r="M1005" s="49">
        <v>44959.704479166663</v>
      </c>
      <c r="N1005" s="47" t="s">
        <v>410</v>
      </c>
      <c r="O1005" s="47" t="s">
        <v>422</v>
      </c>
    </row>
    <row r="1006" spans="1:15" ht="28.5" hidden="1" customHeight="1" outlineLevel="1">
      <c r="B1006" s="38">
        <v>2023</v>
      </c>
      <c r="C1006" s="38">
        <v>7</v>
      </c>
      <c r="D1006" s="45" t="s">
        <v>5</v>
      </c>
      <c r="E1006" s="45" t="s">
        <v>6</v>
      </c>
      <c r="F1006" s="8" t="s">
        <v>1789</v>
      </c>
      <c r="G1006" s="46">
        <v>44952.333333333336</v>
      </c>
      <c r="H1006" s="45" t="s">
        <v>9</v>
      </c>
      <c r="I1006" s="47" t="str">
        <f>VLOOKUP(H1006,'Source Codes'!$A$6:$B$89,2,FALSE)</f>
        <v>On Line Journal Entries</v>
      </c>
      <c r="J1006" s="131">
        <v>7117443.4900000002</v>
      </c>
      <c r="K1006" s="46">
        <v>44959.333333333336</v>
      </c>
      <c r="L1006" s="48" t="s">
        <v>1792</v>
      </c>
      <c r="M1006" s="49">
        <v>44959.843275462961</v>
      </c>
      <c r="N1006" s="47" t="s">
        <v>412</v>
      </c>
      <c r="O1006" s="47" t="s">
        <v>429</v>
      </c>
    </row>
    <row r="1007" spans="1:15" ht="12.75" hidden="1" customHeight="1" outlineLevel="1">
      <c r="B1007" s="38">
        <v>2023</v>
      </c>
      <c r="C1007" s="38">
        <v>7</v>
      </c>
      <c r="D1007" s="45" t="s">
        <v>5</v>
      </c>
      <c r="E1007" s="45" t="s">
        <v>6</v>
      </c>
      <c r="F1007" s="8" t="s">
        <v>1790</v>
      </c>
      <c r="G1007" s="46">
        <v>44927.333333333336</v>
      </c>
      <c r="H1007" s="45" t="s">
        <v>9</v>
      </c>
      <c r="I1007" s="47" t="str">
        <f>VLOOKUP(H1007,'Source Codes'!$A$6:$B$89,2,FALSE)</f>
        <v>On Line Journal Entries</v>
      </c>
      <c r="J1007" s="131">
        <v>2205566.85</v>
      </c>
      <c r="K1007" s="46">
        <v>44959.333333333336</v>
      </c>
      <c r="L1007" s="48" t="s">
        <v>1793</v>
      </c>
      <c r="M1007" s="49">
        <v>44959.992696759262</v>
      </c>
      <c r="N1007" s="47" t="s">
        <v>412</v>
      </c>
      <c r="O1007" s="47" t="s">
        <v>424</v>
      </c>
    </row>
    <row r="1008" spans="1:15" ht="12.75" hidden="1" customHeight="1" outlineLevel="1">
      <c r="B1008" s="38">
        <v>2023</v>
      </c>
      <c r="C1008" s="38">
        <v>7</v>
      </c>
      <c r="D1008" s="45" t="s">
        <v>5</v>
      </c>
      <c r="E1008" s="45" t="s">
        <v>6</v>
      </c>
      <c r="F1008" s="8" t="s">
        <v>1794</v>
      </c>
      <c r="G1008" s="46">
        <v>44957.333333333336</v>
      </c>
      <c r="H1008" s="45" t="s">
        <v>9</v>
      </c>
      <c r="I1008" s="47" t="str">
        <f>VLOOKUP(H1008,'Source Codes'!$A$6:$B$89,2,FALSE)</f>
        <v>On Line Journal Entries</v>
      </c>
      <c r="J1008" s="131">
        <v>-1267569.98</v>
      </c>
      <c r="K1008" s="46">
        <v>44959.333333333336</v>
      </c>
      <c r="L1008" s="48" t="s">
        <v>1795</v>
      </c>
      <c r="M1008" s="49">
        <v>44959.913958333331</v>
      </c>
      <c r="N1008" s="47" t="s">
        <v>434</v>
      </c>
      <c r="O1008" s="47" t="s">
        <v>419</v>
      </c>
    </row>
    <row r="1009" spans="1:15" ht="12.75" customHeight="1" collapsed="1">
      <c r="B1009" s="38"/>
      <c r="C1009" s="38"/>
      <c r="D1009" s="45"/>
      <c r="E1009" s="45"/>
      <c r="F1009" s="45"/>
      <c r="G1009" s="46"/>
      <c r="H1009" s="45"/>
      <c r="J1009" s="133">
        <f>SUM(J1004:J1008)</f>
        <v>22381060.919999998</v>
      </c>
    </row>
    <row r="1010" spans="1:15" ht="12.75" customHeight="1">
      <c r="B1010" s="38"/>
      <c r="C1010" s="38"/>
      <c r="D1010" s="45"/>
      <c r="E1010" s="45"/>
      <c r="F1010" s="45"/>
      <c r="G1010" s="46"/>
      <c r="H1010" s="45"/>
    </row>
    <row r="1011" spans="1:15" ht="12.75" customHeight="1">
      <c r="B1011" s="38"/>
      <c r="C1011" s="38"/>
      <c r="D1011" s="45"/>
      <c r="E1011" s="45"/>
      <c r="F1011" s="45"/>
      <c r="G1011" s="46"/>
      <c r="H1011" s="45"/>
    </row>
    <row r="1012" spans="1:15" ht="12.75" customHeight="1">
      <c r="A1012" s="55" t="s">
        <v>1798</v>
      </c>
      <c r="B1012" s="38"/>
      <c r="C1012" s="38"/>
      <c r="D1012" s="45"/>
      <c r="E1012" s="45"/>
      <c r="F1012" s="45"/>
      <c r="G1012" s="46"/>
      <c r="H1012" s="45"/>
    </row>
    <row r="1013" spans="1:15" ht="12.75" hidden="1" customHeight="1" outlineLevel="1">
      <c r="B1013" s="38">
        <v>2023</v>
      </c>
      <c r="C1013" s="38">
        <v>8</v>
      </c>
      <c r="D1013" s="45" t="s">
        <v>5</v>
      </c>
      <c r="E1013" s="45" t="s">
        <v>6</v>
      </c>
      <c r="F1013" s="8" t="s">
        <v>1799</v>
      </c>
      <c r="G1013" s="46">
        <v>44959.333333333336</v>
      </c>
      <c r="H1013" s="45" t="s">
        <v>360</v>
      </c>
      <c r="I1013" s="47" t="s">
        <v>346</v>
      </c>
      <c r="J1013" s="131">
        <v>1229609.3899999999</v>
      </c>
      <c r="K1013" s="23">
        <v>44963.333333333336</v>
      </c>
      <c r="L1013" t="s">
        <v>1800</v>
      </c>
      <c r="M1013" s="51">
        <v>44964.207858796297</v>
      </c>
      <c r="N1013" s="47" t="s">
        <v>434</v>
      </c>
      <c r="O1013" s="47" t="s">
        <v>448</v>
      </c>
    </row>
    <row r="1014" spans="1:15" ht="12.75" customHeight="1" collapsed="1">
      <c r="B1014" s="38"/>
      <c r="C1014" s="38"/>
      <c r="D1014" s="45"/>
      <c r="E1014" s="45"/>
      <c r="F1014" s="8"/>
      <c r="G1014" s="46"/>
      <c r="H1014" s="45"/>
      <c r="J1014" s="133">
        <f>SUM(J1013)</f>
        <v>1229609.3899999999</v>
      </c>
    </row>
    <row r="1015" spans="1:15" ht="12.75" customHeight="1">
      <c r="B1015" s="38"/>
      <c r="C1015" s="38"/>
      <c r="D1015" s="45"/>
      <c r="E1015" s="45"/>
      <c r="F1015" s="8"/>
      <c r="G1015" s="46"/>
      <c r="H1015" s="45"/>
    </row>
    <row r="1016" spans="1:15" ht="12.75" customHeight="1">
      <c r="B1016" s="38"/>
      <c r="C1016" s="38"/>
      <c r="D1016" s="45"/>
      <c r="E1016" s="45"/>
      <c r="F1016" s="8"/>
      <c r="G1016" s="46"/>
      <c r="H1016" s="45"/>
    </row>
    <row r="1017" spans="1:15" ht="12.75" customHeight="1">
      <c r="A1017" s="55" t="s">
        <v>1801</v>
      </c>
      <c r="B1017" s="38"/>
      <c r="C1017" s="38"/>
      <c r="D1017" s="45"/>
      <c r="E1017" s="45"/>
      <c r="F1017" s="8"/>
      <c r="G1017" s="46"/>
      <c r="H1017" s="45"/>
    </row>
    <row r="1018" spans="1:15" ht="69" hidden="1" customHeight="1" outlineLevel="1">
      <c r="B1018" s="38">
        <v>2023</v>
      </c>
      <c r="C1018" s="38">
        <v>8</v>
      </c>
      <c r="D1018" s="45" t="s">
        <v>5</v>
      </c>
      <c r="E1018" s="45" t="s">
        <v>6</v>
      </c>
      <c r="F1018" s="8" t="s">
        <v>1802</v>
      </c>
      <c r="G1018" s="46">
        <v>44959.333333333336</v>
      </c>
      <c r="H1018" s="45" t="s">
        <v>11</v>
      </c>
      <c r="I1018" s="47" t="str">
        <f>VLOOKUP(H1018,'Source Codes'!$A$6:$B$89,2,FALSE)</f>
        <v>AR Payments</v>
      </c>
      <c r="J1018" s="131">
        <v>5528229.5700000003</v>
      </c>
      <c r="K1018" s="23">
        <v>44964.333333333336</v>
      </c>
      <c r="L1018" s="151" t="s">
        <v>1807</v>
      </c>
      <c r="M1018" s="51">
        <v>44965.085972222223</v>
      </c>
      <c r="N1018" s="47" t="s">
        <v>410</v>
      </c>
      <c r="O1018" s="47" t="s">
        <v>408</v>
      </c>
    </row>
    <row r="1019" spans="1:15" ht="12.75" hidden="1" customHeight="1" outlineLevel="1">
      <c r="B1019" s="38">
        <v>2023</v>
      </c>
      <c r="C1019" s="38">
        <v>8</v>
      </c>
      <c r="D1019" s="45" t="s">
        <v>5</v>
      </c>
      <c r="E1019" s="45" t="s">
        <v>6</v>
      </c>
      <c r="F1019" s="8" t="s">
        <v>1803</v>
      </c>
      <c r="G1019" s="46">
        <v>44958.333333333336</v>
      </c>
      <c r="H1019" s="45" t="s">
        <v>13</v>
      </c>
      <c r="I1019" s="47" t="str">
        <f>VLOOKUP(H1019,'Source Codes'!$A$6:$B$89,2,FALSE)</f>
        <v>C-IV Voucher/Payments/EBT</v>
      </c>
      <c r="J1019" s="131">
        <v>-10259342.66</v>
      </c>
      <c r="K1019" s="23">
        <v>44964.333333333336</v>
      </c>
      <c r="L1019" t="s">
        <v>1805</v>
      </c>
      <c r="M1019" s="51">
        <v>44965.207303240742</v>
      </c>
      <c r="N1019" s="47" t="s">
        <v>410</v>
      </c>
      <c r="O1019" s="47" t="s">
        <v>415</v>
      </c>
    </row>
    <row r="1020" spans="1:15" ht="12.75" hidden="1" customHeight="1" outlineLevel="1">
      <c r="B1020" s="38">
        <v>2023</v>
      </c>
      <c r="C1020" s="38">
        <v>8</v>
      </c>
      <c r="D1020" s="45" t="s">
        <v>5</v>
      </c>
      <c r="E1020" s="45" t="s">
        <v>6</v>
      </c>
      <c r="F1020" s="8" t="s">
        <v>1804</v>
      </c>
      <c r="G1020" s="46">
        <v>44958.333333333336</v>
      </c>
      <c r="H1020" s="45" t="s">
        <v>13</v>
      </c>
      <c r="I1020" s="47" t="str">
        <f>VLOOKUP(H1020,'Source Codes'!$A$6:$B$89,2,FALSE)</f>
        <v>C-IV Voucher/Payments/EBT</v>
      </c>
      <c r="J1020" s="131">
        <v>-14975533.67</v>
      </c>
      <c r="K1020" s="23">
        <v>44964.333333333336</v>
      </c>
      <c r="L1020" t="s">
        <v>1806</v>
      </c>
      <c r="M1020" s="51">
        <v>44965.207303240742</v>
      </c>
      <c r="N1020" s="47" t="s">
        <v>410</v>
      </c>
      <c r="O1020" s="47" t="s">
        <v>415</v>
      </c>
    </row>
    <row r="1021" spans="1:15" ht="12.75" customHeight="1" collapsed="1">
      <c r="J1021" s="133">
        <f>SUM(J1018:J1020)</f>
        <v>-19706646.759999998</v>
      </c>
    </row>
    <row r="1024" spans="1:15" ht="12.75" customHeight="1">
      <c r="A1024" s="55" t="s">
        <v>1808</v>
      </c>
      <c r="I1024" s="131"/>
    </row>
    <row r="1025" spans="1:15" ht="54" hidden="1" customHeight="1" outlineLevel="1">
      <c r="B1025" s="38">
        <v>2023</v>
      </c>
      <c r="C1025" s="38">
        <v>8</v>
      </c>
      <c r="D1025" s="45" t="s">
        <v>5</v>
      </c>
      <c r="E1025" s="45" t="s">
        <v>6</v>
      </c>
      <c r="F1025" s="8" t="s">
        <v>1809</v>
      </c>
      <c r="G1025" s="46">
        <v>44963.333333333336</v>
      </c>
      <c r="H1025" s="45" t="s">
        <v>11</v>
      </c>
      <c r="I1025" s="47" t="str">
        <f>VLOOKUP(H1025,'Source Codes'!$A$6:$B$89,2,FALSE)</f>
        <v>AR Payments</v>
      </c>
      <c r="J1025" s="154">
        <v>1668343.72</v>
      </c>
      <c r="K1025" s="23">
        <v>44965.333333333336</v>
      </c>
      <c r="L1025" s="151" t="s">
        <v>1824</v>
      </c>
      <c r="M1025" s="51">
        <v>44966.085775462961</v>
      </c>
      <c r="N1025" s="47" t="s">
        <v>410</v>
      </c>
      <c r="O1025" s="47" t="s">
        <v>408</v>
      </c>
    </row>
    <row r="1026" spans="1:15" ht="31.5" hidden="1" customHeight="1" outlineLevel="1">
      <c r="B1026" s="38">
        <v>2023</v>
      </c>
      <c r="C1026" s="38">
        <v>8</v>
      </c>
      <c r="D1026" s="45" t="s">
        <v>5</v>
      </c>
      <c r="E1026" s="45" t="s">
        <v>6</v>
      </c>
      <c r="F1026" s="8" t="s">
        <v>1810</v>
      </c>
      <c r="G1026" s="46">
        <v>44959.333333333336</v>
      </c>
      <c r="H1026" s="45" t="s">
        <v>12</v>
      </c>
      <c r="I1026" s="47" t="str">
        <f>VLOOKUP(H1026,'Source Codes'!$A$6:$B$89,2,FALSE)</f>
        <v>AR Direct Cash Journal</v>
      </c>
      <c r="J1026" s="131">
        <v>1087711.8500000001</v>
      </c>
      <c r="K1026" s="23">
        <v>44965.333333333336</v>
      </c>
      <c r="L1026" s="151" t="s">
        <v>1823</v>
      </c>
      <c r="M1026" s="51">
        <v>44966.085775462961</v>
      </c>
      <c r="N1026" s="47" t="s">
        <v>412</v>
      </c>
      <c r="O1026" s="47" t="s">
        <v>413</v>
      </c>
    </row>
    <row r="1027" spans="1:15" ht="33.75" hidden="1" customHeight="1" outlineLevel="1">
      <c r="B1027" s="38">
        <v>2023</v>
      </c>
      <c r="C1027" s="38">
        <v>8</v>
      </c>
      <c r="D1027" s="45" t="s">
        <v>5</v>
      </c>
      <c r="E1027" s="45" t="s">
        <v>6</v>
      </c>
      <c r="F1027" s="8" t="s">
        <v>1811</v>
      </c>
      <c r="G1027" s="46">
        <v>44958.333333333336</v>
      </c>
      <c r="H1027" s="45" t="s">
        <v>9</v>
      </c>
      <c r="I1027" s="47" t="str">
        <f>VLOOKUP(H1027,'Source Codes'!$A$6:$B$89,2,FALSE)</f>
        <v>On Line Journal Entries</v>
      </c>
      <c r="J1027" s="131">
        <v>9000000</v>
      </c>
      <c r="K1027" s="23">
        <v>44965.333333333336</v>
      </c>
      <c r="L1027" s="151" t="s">
        <v>1814</v>
      </c>
      <c r="M1027" s="51">
        <v>44966.24759259259</v>
      </c>
      <c r="N1027" s="47" t="s">
        <v>516</v>
      </c>
      <c r="O1027" s="47" t="s">
        <v>409</v>
      </c>
    </row>
    <row r="1028" spans="1:15" ht="12.75" hidden="1" customHeight="1" outlineLevel="1">
      <c r="B1028" s="38">
        <v>2023</v>
      </c>
      <c r="C1028" s="38">
        <v>8</v>
      </c>
      <c r="D1028" s="45" t="s">
        <v>5</v>
      </c>
      <c r="E1028" s="45" t="s">
        <v>6</v>
      </c>
      <c r="F1028" s="8" t="s">
        <v>1812</v>
      </c>
      <c r="G1028" s="46">
        <v>44965.333333333336</v>
      </c>
      <c r="H1028" s="45" t="s">
        <v>9</v>
      </c>
      <c r="I1028" s="47" t="str">
        <f>VLOOKUP(H1028,'Source Codes'!$A$6:$B$89,2,FALSE)</f>
        <v>On Line Journal Entries</v>
      </c>
      <c r="J1028" s="131">
        <v>7000000</v>
      </c>
      <c r="K1028" s="23">
        <v>44965.333333333336</v>
      </c>
      <c r="L1028" t="s">
        <v>1815</v>
      </c>
      <c r="M1028" s="51">
        <v>44966.24759259259</v>
      </c>
      <c r="N1028" s="47" t="s">
        <v>2245</v>
      </c>
      <c r="O1028" s="47" t="s">
        <v>422</v>
      </c>
    </row>
    <row r="1029" spans="1:15" ht="12.75" hidden="1" customHeight="1" outlineLevel="1">
      <c r="B1029" s="38">
        <v>2023</v>
      </c>
      <c r="C1029" s="38">
        <v>8</v>
      </c>
      <c r="D1029" s="45" t="s">
        <v>5</v>
      </c>
      <c r="E1029" s="45" t="s">
        <v>6</v>
      </c>
      <c r="F1029" s="8" t="s">
        <v>1813</v>
      </c>
      <c r="G1029" s="46">
        <v>44965.333333333336</v>
      </c>
      <c r="H1029" s="45" t="s">
        <v>110</v>
      </c>
      <c r="I1029" s="47" t="str">
        <f>VLOOKUP(H1029,'Source Codes'!$A$6:$B$89,2,FALSE)</f>
        <v>Treasurers Interest Apportion</v>
      </c>
      <c r="J1029" s="131">
        <v>1897353.65</v>
      </c>
      <c r="K1029" s="23">
        <v>44965.333333333336</v>
      </c>
      <c r="L1029" t="s">
        <v>1816</v>
      </c>
      <c r="M1029" s="51">
        <v>44965.946828703702</v>
      </c>
      <c r="N1029" s="47" t="s">
        <v>423</v>
      </c>
      <c r="O1029" s="47" t="s">
        <v>422</v>
      </c>
    </row>
    <row r="1030" spans="1:15" ht="12.75" hidden="1" customHeight="1" outlineLevel="1">
      <c r="B1030" s="38">
        <v>2023</v>
      </c>
      <c r="C1030" s="38">
        <v>8</v>
      </c>
      <c r="D1030" s="45" t="s">
        <v>5</v>
      </c>
      <c r="E1030" s="45" t="s">
        <v>6</v>
      </c>
      <c r="F1030" s="8" t="s">
        <v>1817</v>
      </c>
      <c r="G1030" s="46">
        <v>44965.333333333336</v>
      </c>
      <c r="H1030" s="45" t="s">
        <v>7</v>
      </c>
      <c r="I1030" s="47" t="str">
        <f>VLOOKUP(H1030,'Source Codes'!$A$6:$B$89,2,FALSE)</f>
        <v>HRMS Interface Journals</v>
      </c>
      <c r="J1030" s="131">
        <v>-10820192.51</v>
      </c>
      <c r="K1030" s="23">
        <v>44965.333333333336</v>
      </c>
      <c r="L1030" t="s">
        <v>1820</v>
      </c>
      <c r="M1030" s="51">
        <v>44965.721516203703</v>
      </c>
      <c r="N1030" s="47" t="s">
        <v>438</v>
      </c>
      <c r="O1030" s="47" t="s">
        <v>439</v>
      </c>
    </row>
    <row r="1031" spans="1:15" ht="12.75" hidden="1" customHeight="1" outlineLevel="1">
      <c r="B1031" s="38">
        <v>2023</v>
      </c>
      <c r="C1031" s="38">
        <v>8</v>
      </c>
      <c r="D1031" s="45" t="s">
        <v>5</v>
      </c>
      <c r="E1031" s="45" t="s">
        <v>6</v>
      </c>
      <c r="F1031" s="8" t="s">
        <v>1818</v>
      </c>
      <c r="G1031" s="46">
        <v>44958.333333333336</v>
      </c>
      <c r="H1031" s="45" t="s">
        <v>13</v>
      </c>
      <c r="I1031" s="47" t="str">
        <f>VLOOKUP(H1031,'Source Codes'!$A$6:$B$89,2,FALSE)</f>
        <v>C-IV Voucher/Payments/EBT</v>
      </c>
      <c r="J1031" s="131">
        <v>-8658218.4000000004</v>
      </c>
      <c r="K1031" s="23">
        <v>44965.333333333336</v>
      </c>
      <c r="L1031" t="s">
        <v>1821</v>
      </c>
      <c r="M1031" s="51">
        <v>44966.247604166667</v>
      </c>
      <c r="N1031" s="47" t="s">
        <v>407</v>
      </c>
      <c r="O1031" s="47" t="s">
        <v>415</v>
      </c>
    </row>
    <row r="1032" spans="1:15" ht="12.75" hidden="1" customHeight="1" outlineLevel="1">
      <c r="B1032" s="38">
        <v>2023</v>
      </c>
      <c r="C1032" s="38">
        <v>8</v>
      </c>
      <c r="D1032" s="45" t="s">
        <v>5</v>
      </c>
      <c r="E1032" s="45" t="s">
        <v>6</v>
      </c>
      <c r="F1032" s="8" t="s">
        <v>1819</v>
      </c>
      <c r="G1032" s="46">
        <v>44965.333333333336</v>
      </c>
      <c r="H1032" s="45" t="s">
        <v>7</v>
      </c>
      <c r="I1032" s="47" t="str">
        <f>VLOOKUP(H1032,'Source Codes'!$A$6:$B$89,2,FALSE)</f>
        <v>HRMS Interface Journals</v>
      </c>
      <c r="J1032" s="131">
        <v>-2120904.9700000002</v>
      </c>
      <c r="K1032" s="23">
        <v>44965.333333333336</v>
      </c>
      <c r="L1032" t="s">
        <v>1822</v>
      </c>
      <c r="M1032" s="51">
        <v>44965.724085648151</v>
      </c>
      <c r="N1032" s="47" t="s">
        <v>438</v>
      </c>
      <c r="O1032" s="47" t="s">
        <v>439</v>
      </c>
    </row>
    <row r="1033" spans="1:15" ht="12.75" customHeight="1" collapsed="1">
      <c r="J1033" s="133">
        <f>SUM(J1025:J1032)</f>
        <v>-945906.66000000155</v>
      </c>
    </row>
    <row r="1036" spans="1:15" ht="12.75" customHeight="1">
      <c r="A1036" s="55" t="s">
        <v>1825</v>
      </c>
    </row>
    <row r="1037" spans="1:15" ht="67.5" hidden="1" customHeight="1" outlineLevel="1">
      <c r="B1037" s="38">
        <v>2023</v>
      </c>
      <c r="C1037" s="38">
        <v>8</v>
      </c>
      <c r="D1037" s="45" t="s">
        <v>5</v>
      </c>
      <c r="E1037" s="45" t="s">
        <v>6</v>
      </c>
      <c r="F1037" s="8" t="s">
        <v>1826</v>
      </c>
      <c r="G1037" s="46">
        <v>44971.333333333336</v>
      </c>
      <c r="H1037" s="45" t="s">
        <v>14</v>
      </c>
      <c r="I1037" s="47" t="str">
        <f>VLOOKUP(H1037,'Source Codes'!$A$6:$B$89,2,FALSE)</f>
        <v>AP Warrant Issuance</v>
      </c>
      <c r="J1037" s="131">
        <v>-3225319.54</v>
      </c>
      <c r="K1037" s="23">
        <v>44967.333333333336</v>
      </c>
      <c r="L1037" s="151" t="s">
        <v>1827</v>
      </c>
      <c r="M1037" s="51">
        <v>44968.128136574072</v>
      </c>
      <c r="N1037" s="47" t="s">
        <v>407</v>
      </c>
      <c r="O1037" s="47" t="s">
        <v>415</v>
      </c>
    </row>
    <row r="1038" spans="1:15" ht="12.75" customHeight="1" collapsed="1">
      <c r="B1038" s="38"/>
      <c r="C1038" s="38"/>
      <c r="D1038" s="45"/>
      <c r="E1038" s="45"/>
      <c r="F1038" s="8"/>
      <c r="G1038" s="46"/>
      <c r="H1038" s="45"/>
      <c r="J1038" s="133">
        <f>SUM(J1037)</f>
        <v>-3225319.54</v>
      </c>
      <c r="M1038" s="51"/>
    </row>
    <row r="1039" spans="1:15" ht="12.75" customHeight="1">
      <c r="B1039" s="38"/>
      <c r="C1039" s="38"/>
      <c r="D1039" s="45"/>
      <c r="E1039" s="45"/>
      <c r="F1039" s="8"/>
      <c r="G1039" s="46"/>
      <c r="H1039" s="45"/>
      <c r="M1039" s="51"/>
    </row>
    <row r="1040" spans="1:15" ht="12.75" customHeight="1">
      <c r="B1040" s="38"/>
      <c r="C1040" s="38"/>
      <c r="D1040" s="45"/>
      <c r="E1040" s="45"/>
      <c r="F1040" s="8"/>
      <c r="G1040" s="46"/>
      <c r="H1040" s="45"/>
      <c r="M1040" s="51"/>
    </row>
    <row r="1041" spans="1:15" ht="12.75" customHeight="1">
      <c r="A1041" s="55" t="s">
        <v>1828</v>
      </c>
      <c r="B1041" s="38"/>
      <c r="C1041" s="38"/>
      <c r="D1041" s="45"/>
      <c r="E1041" s="45"/>
      <c r="F1041" s="8"/>
      <c r="G1041" s="46"/>
      <c r="H1041" s="45"/>
    </row>
    <row r="1042" spans="1:15" ht="35.25" hidden="1" customHeight="1" outlineLevel="1">
      <c r="B1042" s="38">
        <v>2023</v>
      </c>
      <c r="C1042" s="38">
        <v>8</v>
      </c>
      <c r="D1042" s="45" t="s">
        <v>5</v>
      </c>
      <c r="E1042" s="45" t="s">
        <v>6</v>
      </c>
      <c r="F1042" s="8" t="s">
        <v>1829</v>
      </c>
      <c r="G1042" s="46">
        <v>44973.333333333336</v>
      </c>
      <c r="H1042" s="45" t="s">
        <v>14</v>
      </c>
      <c r="I1042" s="47" t="str">
        <f>VLOOKUP(H1042,'Source Codes'!$A$6:$B$89,2,FALSE)</f>
        <v>AP Warrant Issuance</v>
      </c>
      <c r="J1042" s="131">
        <v>-4091034.88</v>
      </c>
      <c r="K1042" s="23">
        <v>44971.333333333336</v>
      </c>
      <c r="L1042" s="48" t="s">
        <v>1831</v>
      </c>
      <c r="M1042" s="51">
        <v>44972.128622685188</v>
      </c>
      <c r="N1042" s="47" t="s">
        <v>407</v>
      </c>
      <c r="O1042" s="47" t="s">
        <v>419</v>
      </c>
    </row>
    <row r="1043" spans="1:15" ht="23.25" hidden="1" customHeight="1" outlineLevel="1">
      <c r="B1043" s="38">
        <v>2023</v>
      </c>
      <c r="C1043" s="38">
        <v>8</v>
      </c>
      <c r="D1043" s="45" t="s">
        <v>5</v>
      </c>
      <c r="E1043" s="45" t="s">
        <v>6</v>
      </c>
      <c r="F1043" s="8" t="s">
        <v>1830</v>
      </c>
      <c r="G1043" s="46">
        <v>44966.333333333336</v>
      </c>
      <c r="H1043" s="45" t="s">
        <v>11</v>
      </c>
      <c r="I1043" s="47" t="str">
        <f>VLOOKUP(H1043,'Source Codes'!$A$6:$B$89,2,FALSE)</f>
        <v>AR Payments</v>
      </c>
      <c r="J1043" s="131">
        <v>3557350.9</v>
      </c>
      <c r="K1043" s="23">
        <v>44971.333333333336</v>
      </c>
      <c r="L1043" s="151" t="s">
        <v>805</v>
      </c>
      <c r="M1043" s="51">
        <v>44972.085636574076</v>
      </c>
      <c r="N1043" s="47" t="s">
        <v>407</v>
      </c>
      <c r="O1043" s="47" t="s">
        <v>408</v>
      </c>
    </row>
    <row r="1044" spans="1:15" ht="12.75" customHeight="1" collapsed="1">
      <c r="J1044" s="133">
        <f>SUM(J1042:J1043)</f>
        <v>-533683.98</v>
      </c>
      <c r="L1044" s="151"/>
      <c r="M1044" s="51"/>
      <c r="N1044" s="47"/>
      <c r="O1044" s="47"/>
    </row>
    <row r="1045" spans="1:15" ht="12.75" customHeight="1">
      <c r="L1045" s="151"/>
      <c r="M1045" s="51"/>
      <c r="N1045" s="47"/>
      <c r="O1045" s="47"/>
    </row>
    <row r="1047" spans="1:15" ht="12.75" customHeight="1">
      <c r="A1047" s="55" t="s">
        <v>1832</v>
      </c>
    </row>
    <row r="1048" spans="1:15" ht="75" hidden="1" customHeight="1" outlineLevel="1">
      <c r="B1048" s="38">
        <v>2023</v>
      </c>
      <c r="C1048" s="38">
        <v>8</v>
      </c>
      <c r="D1048" s="45" t="s">
        <v>5</v>
      </c>
      <c r="E1048" s="45" t="s">
        <v>6</v>
      </c>
      <c r="F1048" s="8" t="s">
        <v>1833</v>
      </c>
      <c r="G1048" s="46">
        <v>44964.333333333336</v>
      </c>
      <c r="H1048" s="45" t="s">
        <v>9</v>
      </c>
      <c r="I1048" s="47" t="str">
        <f>VLOOKUP(H1048,'Source Codes'!$A$6:$B$89,2,FALSE)</f>
        <v>On Line Journal Entries</v>
      </c>
      <c r="J1048" s="131">
        <v>7918341</v>
      </c>
      <c r="K1048" s="23">
        <v>44972.333333333336</v>
      </c>
      <c r="L1048" s="151" t="s">
        <v>342</v>
      </c>
      <c r="M1048" s="51">
        <v>44973.207962962966</v>
      </c>
      <c r="N1048" s="47" t="s">
        <v>407</v>
      </c>
      <c r="O1048" s="47" t="s">
        <v>415</v>
      </c>
    </row>
    <row r="1049" spans="1:15" ht="66" hidden="1" customHeight="1" outlineLevel="1">
      <c r="B1049" s="38">
        <v>2023</v>
      </c>
      <c r="C1049" s="38">
        <v>8</v>
      </c>
      <c r="D1049" s="45" t="s">
        <v>5</v>
      </c>
      <c r="E1049" s="45" t="s">
        <v>6</v>
      </c>
      <c r="F1049" s="8" t="s">
        <v>1834</v>
      </c>
      <c r="G1049" s="46">
        <v>44964.333333333336</v>
      </c>
      <c r="H1049" s="45" t="s">
        <v>9</v>
      </c>
      <c r="I1049" s="47" t="str">
        <f>VLOOKUP(H1049,'Source Codes'!$A$6:$B$89,2,FALSE)</f>
        <v>On Line Journal Entries</v>
      </c>
      <c r="J1049" s="131">
        <v>6507782.5599999996</v>
      </c>
      <c r="K1049" s="23">
        <v>44972.333333333336</v>
      </c>
      <c r="L1049" s="151" t="s">
        <v>342</v>
      </c>
      <c r="M1049" s="51">
        <v>44973.207962962966</v>
      </c>
      <c r="N1049" s="47" t="s">
        <v>407</v>
      </c>
      <c r="O1049" s="47" t="s">
        <v>415</v>
      </c>
    </row>
    <row r="1050" spans="1:15" ht="66" hidden="1" customHeight="1" outlineLevel="1">
      <c r="B1050" s="38">
        <v>2023</v>
      </c>
      <c r="C1050" s="38">
        <v>8</v>
      </c>
      <c r="D1050" s="45" t="s">
        <v>5</v>
      </c>
      <c r="E1050" s="45" t="s">
        <v>6</v>
      </c>
      <c r="F1050" s="8" t="s">
        <v>1835</v>
      </c>
      <c r="G1050" s="46">
        <v>44964.333333333336</v>
      </c>
      <c r="H1050" s="45" t="s">
        <v>9</v>
      </c>
      <c r="I1050" s="47" t="str">
        <f>VLOOKUP(H1050,'Source Codes'!$A$6:$B$89,2,FALSE)</f>
        <v>On Line Journal Entries</v>
      </c>
      <c r="J1050" s="131">
        <v>1585487</v>
      </c>
      <c r="K1050" s="23">
        <v>44972.333333333336</v>
      </c>
      <c r="L1050" s="151" t="s">
        <v>342</v>
      </c>
      <c r="M1050" s="51">
        <v>44973.207962962966</v>
      </c>
      <c r="N1050" s="47" t="s">
        <v>407</v>
      </c>
      <c r="O1050" s="47" t="s">
        <v>415</v>
      </c>
    </row>
    <row r="1051" spans="1:15" ht="12.75" hidden="1" customHeight="1" outlineLevel="1">
      <c r="B1051" s="37">
        <v>2023</v>
      </c>
      <c r="C1051" s="37">
        <v>8</v>
      </c>
      <c r="D1051" t="s">
        <v>5</v>
      </c>
      <c r="E1051" t="s">
        <v>6</v>
      </c>
      <c r="F1051" t="s">
        <v>1836</v>
      </c>
      <c r="G1051" s="23">
        <v>44960.333333333336</v>
      </c>
      <c r="H1051" t="s">
        <v>9</v>
      </c>
      <c r="I1051" s="47" t="str">
        <f>VLOOKUP(H1051,'Source Codes'!$A$6:$B$89,2,FALSE)</f>
        <v>On Line Journal Entries</v>
      </c>
      <c r="J1051" s="131">
        <v>-1542083</v>
      </c>
      <c r="K1051" s="23">
        <v>44972.333333333336</v>
      </c>
      <c r="L1051" s="151" t="s">
        <v>1838</v>
      </c>
      <c r="M1051" s="51">
        <v>44973.207962962966</v>
      </c>
      <c r="N1051" s="47" t="s">
        <v>407</v>
      </c>
      <c r="O1051" s="47" t="s">
        <v>419</v>
      </c>
    </row>
    <row r="1052" spans="1:15" ht="27.75" hidden="1" customHeight="1" outlineLevel="1">
      <c r="B1052" s="37">
        <v>2023</v>
      </c>
      <c r="C1052" s="37">
        <v>8</v>
      </c>
      <c r="D1052" t="s">
        <v>5</v>
      </c>
      <c r="E1052" t="s">
        <v>6</v>
      </c>
      <c r="F1052" t="s">
        <v>1837</v>
      </c>
      <c r="G1052" s="23">
        <v>44958.333333333336</v>
      </c>
      <c r="H1052" t="s">
        <v>9</v>
      </c>
      <c r="I1052" s="47" t="str">
        <f>VLOOKUP(H1052,'Source Codes'!$A$6:$B$89,2,FALSE)</f>
        <v>On Line Journal Entries</v>
      </c>
      <c r="J1052" s="131">
        <v>-4626569.1100000003</v>
      </c>
      <c r="K1052" s="23">
        <v>44972.333333333336</v>
      </c>
      <c r="L1052" s="151" t="s">
        <v>1839</v>
      </c>
      <c r="M1052" s="51">
        <v>44973.207962962966</v>
      </c>
      <c r="N1052" s="47" t="s">
        <v>410</v>
      </c>
      <c r="O1052" s="47" t="s">
        <v>425</v>
      </c>
    </row>
    <row r="1053" spans="1:15" ht="12.75" customHeight="1" collapsed="1">
      <c r="B1053" s="38"/>
      <c r="C1053" s="38"/>
      <c r="D1053" s="45"/>
      <c r="E1053" s="45"/>
      <c r="F1053" s="8"/>
      <c r="G1053" s="46"/>
      <c r="H1053" s="45"/>
      <c r="J1053" s="133">
        <f>SUM(J1048:J1052)</f>
        <v>9842958.4499999993</v>
      </c>
      <c r="L1053" s="151"/>
      <c r="M1053" s="51"/>
      <c r="N1053" s="47"/>
      <c r="O1053" s="47"/>
    </row>
    <row r="1054" spans="1:15" ht="12.75" customHeight="1">
      <c r="B1054" s="38"/>
      <c r="C1054" s="38"/>
      <c r="D1054" s="45"/>
      <c r="E1054" s="45"/>
      <c r="F1054" s="8"/>
      <c r="G1054" s="46"/>
      <c r="H1054" s="45"/>
      <c r="L1054" s="151"/>
      <c r="M1054" s="51"/>
      <c r="N1054" s="47"/>
      <c r="O1054" s="47"/>
    </row>
    <row r="1055" spans="1:15" ht="12.75" customHeight="1">
      <c r="B1055" s="38"/>
      <c r="C1055" s="38"/>
      <c r="D1055" s="45"/>
      <c r="E1055" s="45"/>
      <c r="F1055" s="8"/>
      <c r="G1055" s="46"/>
      <c r="H1055" s="45"/>
      <c r="L1055" s="151"/>
      <c r="M1055" s="51"/>
      <c r="N1055" s="47"/>
      <c r="O1055" s="47"/>
    </row>
    <row r="1056" spans="1:15" ht="12.75" customHeight="1">
      <c r="A1056" s="55" t="s">
        <v>1840</v>
      </c>
      <c r="B1056" s="38"/>
      <c r="C1056" s="38"/>
      <c r="D1056" s="45"/>
      <c r="E1056" s="45"/>
      <c r="F1056" s="8"/>
      <c r="G1056" s="46"/>
      <c r="H1056" s="45"/>
      <c r="L1056" s="151"/>
      <c r="M1056" s="51"/>
      <c r="N1056" s="47"/>
      <c r="O1056" s="47"/>
    </row>
    <row r="1057" spans="1:15" ht="68.25" hidden="1" customHeight="1" outlineLevel="1">
      <c r="B1057" s="37">
        <v>2023</v>
      </c>
      <c r="C1057" s="37">
        <v>8</v>
      </c>
      <c r="D1057" t="s">
        <v>5</v>
      </c>
      <c r="E1057" t="s">
        <v>6</v>
      </c>
      <c r="F1057" t="s">
        <v>1841</v>
      </c>
      <c r="G1057" s="23">
        <v>44960.333333333336</v>
      </c>
      <c r="H1057" t="s">
        <v>11</v>
      </c>
      <c r="I1057" s="47" t="str">
        <f>VLOOKUP(H1057,'Source Codes'!$A$6:$B$89,2,FALSE)</f>
        <v>AR Payments</v>
      </c>
      <c r="J1057" s="134">
        <v>1739397.83</v>
      </c>
      <c r="K1057" s="46">
        <v>44973.333333333336</v>
      </c>
      <c r="L1057" s="48" t="s">
        <v>1845</v>
      </c>
      <c r="M1057" s="51">
        <v>44974.085972222223</v>
      </c>
      <c r="N1057" s="47" t="s">
        <v>407</v>
      </c>
      <c r="O1057" s="47" t="s">
        <v>408</v>
      </c>
    </row>
    <row r="1058" spans="1:15" ht="12.75" hidden="1" customHeight="1" outlineLevel="1">
      <c r="B1058" s="37">
        <v>2023</v>
      </c>
      <c r="C1058" s="37">
        <v>8</v>
      </c>
      <c r="D1058" t="s">
        <v>5</v>
      </c>
      <c r="E1058" t="s">
        <v>6</v>
      </c>
      <c r="F1058" t="s">
        <v>1842</v>
      </c>
      <c r="G1058" s="23">
        <v>44972.333333333336</v>
      </c>
      <c r="H1058" t="s">
        <v>8</v>
      </c>
      <c r="I1058" s="47" t="str">
        <f>VLOOKUP(H1058,'Source Codes'!$A$6:$B$89,2,FALSE)</f>
        <v>Prch,Cntrl Mail,Flt,Prntg,Sply</v>
      </c>
      <c r="J1058" s="134">
        <v>-1395567.69</v>
      </c>
      <c r="K1058" s="46">
        <v>44973.333333333336</v>
      </c>
      <c r="L1058" s="48" t="s">
        <v>1844</v>
      </c>
      <c r="M1058" s="51">
        <v>44973.969293981485</v>
      </c>
      <c r="N1058" s="47" t="s">
        <v>407</v>
      </c>
      <c r="O1058" s="47" t="s">
        <v>455</v>
      </c>
    </row>
    <row r="1059" spans="1:15" ht="67.5" hidden="1" customHeight="1" outlineLevel="1">
      <c r="B1059" s="37">
        <v>2023</v>
      </c>
      <c r="C1059" s="37">
        <v>8</v>
      </c>
      <c r="D1059" t="s">
        <v>5</v>
      </c>
      <c r="E1059" t="s">
        <v>6</v>
      </c>
      <c r="F1059" t="s">
        <v>1843</v>
      </c>
      <c r="G1059" s="23">
        <v>44965.333333333336</v>
      </c>
      <c r="H1059" t="s">
        <v>9</v>
      </c>
      <c r="I1059" s="47" t="str">
        <f>VLOOKUP(H1059,'Source Codes'!$A$6:$B$89,2,FALSE)</f>
        <v>On Line Journal Entries</v>
      </c>
      <c r="J1059" s="134">
        <v>-2287479.2799999998</v>
      </c>
      <c r="K1059" s="46">
        <v>44973.333333333336</v>
      </c>
      <c r="L1059" s="48" t="s">
        <v>1846</v>
      </c>
      <c r="M1059" s="51">
        <v>44974.207418981481</v>
      </c>
      <c r="N1059" s="47" t="s">
        <v>430</v>
      </c>
      <c r="O1059" s="47" t="s">
        <v>409</v>
      </c>
    </row>
    <row r="1060" spans="1:15" ht="12.75" hidden="1" customHeight="1" outlineLevel="1">
      <c r="B1060" s="37">
        <v>2023</v>
      </c>
      <c r="C1060" s="37">
        <v>8</v>
      </c>
      <c r="D1060" t="s">
        <v>5</v>
      </c>
      <c r="E1060" t="s">
        <v>6</v>
      </c>
      <c r="F1060" s="6" t="s">
        <v>1848</v>
      </c>
      <c r="G1060" s="23">
        <v>44965.333333333336</v>
      </c>
      <c r="H1060" t="s">
        <v>7</v>
      </c>
      <c r="I1060" s="47" t="str">
        <f>VLOOKUP(H1060,'Source Codes'!$A$6:$B$89,2,FALSE)</f>
        <v>HRMS Interface Journals</v>
      </c>
      <c r="J1060" s="134">
        <v>-60052022.409999996</v>
      </c>
      <c r="K1060" s="46">
        <v>44973.333333333336</v>
      </c>
      <c r="L1060" s="48" t="s">
        <v>1664</v>
      </c>
      <c r="M1060" s="51">
        <v>44973.651319444441</v>
      </c>
      <c r="N1060" s="47" t="s">
        <v>438</v>
      </c>
      <c r="O1060" s="47" t="s">
        <v>439</v>
      </c>
    </row>
    <row r="1061" spans="1:15" ht="12.75" customHeight="1" collapsed="1">
      <c r="B1061" s="37"/>
      <c r="C1061" s="37"/>
      <c r="G1061" s="23"/>
      <c r="J1061" s="133">
        <f>SUM(J1057:J1060)</f>
        <v>-61995671.549999997</v>
      </c>
      <c r="L1061" s="151"/>
      <c r="M1061" s="51"/>
      <c r="N1061" s="47"/>
      <c r="O1061" s="47"/>
    </row>
    <row r="1062" spans="1:15" ht="12.75" customHeight="1">
      <c r="B1062" s="37"/>
      <c r="C1062" s="37"/>
      <c r="G1062" s="23"/>
      <c r="L1062" s="151"/>
      <c r="M1062" s="51"/>
      <c r="N1062" s="47"/>
      <c r="O1062" s="47"/>
    </row>
    <row r="1063" spans="1:15" ht="12.75" customHeight="1">
      <c r="B1063" s="37"/>
      <c r="C1063" s="37"/>
      <c r="G1063" s="23"/>
      <c r="L1063" s="151"/>
      <c r="M1063" s="51"/>
      <c r="N1063" s="47"/>
      <c r="O1063" s="47"/>
    </row>
    <row r="1064" spans="1:15" ht="12.75" customHeight="1">
      <c r="A1064" s="55" t="s">
        <v>1847</v>
      </c>
      <c r="B1064" s="37"/>
      <c r="C1064" s="37"/>
      <c r="G1064" s="23"/>
      <c r="L1064" s="151"/>
      <c r="M1064" s="51"/>
      <c r="N1064" s="47"/>
      <c r="O1064" s="47"/>
    </row>
    <row r="1065" spans="1:15" ht="53.25" hidden="1" customHeight="1" outlineLevel="1">
      <c r="B1065" s="38">
        <v>2023</v>
      </c>
      <c r="C1065" s="38">
        <v>8</v>
      </c>
      <c r="D1065" s="45" t="s">
        <v>5</v>
      </c>
      <c r="E1065" s="45" t="s">
        <v>6</v>
      </c>
      <c r="F1065" s="45" t="s">
        <v>1849</v>
      </c>
      <c r="G1065" s="46">
        <v>44959.333333333336</v>
      </c>
      <c r="H1065" s="45" t="s">
        <v>12</v>
      </c>
      <c r="I1065" s="47" t="str">
        <f>VLOOKUP(H1065,'Source Codes'!$A$6:$B$89,2,FALSE)</f>
        <v>AR Direct Cash Journal</v>
      </c>
      <c r="J1065" s="134">
        <v>3235937.28</v>
      </c>
      <c r="K1065" s="46">
        <v>44974.333333333336</v>
      </c>
      <c r="L1065" s="48" t="s">
        <v>1851</v>
      </c>
      <c r="M1065" s="51">
        <v>44975.086712962962</v>
      </c>
      <c r="N1065" s="47" t="s">
        <v>407</v>
      </c>
      <c r="O1065" s="47" t="s">
        <v>419</v>
      </c>
    </row>
    <row r="1066" spans="1:15" ht="12.75" hidden="1" customHeight="1" outlineLevel="1">
      <c r="B1066" s="38">
        <v>2023</v>
      </c>
      <c r="C1066" s="38">
        <v>8</v>
      </c>
      <c r="D1066" s="45" t="s">
        <v>5</v>
      </c>
      <c r="E1066" s="45" t="s">
        <v>6</v>
      </c>
      <c r="F1066" s="45" t="s">
        <v>1850</v>
      </c>
      <c r="G1066" s="46">
        <v>44972.333333333336</v>
      </c>
      <c r="H1066" s="45" t="s">
        <v>340</v>
      </c>
      <c r="I1066" s="47" t="str">
        <f>VLOOKUP(H1066,'Source Codes'!$A$6:$B$89,2,FALSE)</f>
        <v>Facilities Mngmnt Intfc Jrnls</v>
      </c>
      <c r="J1066" s="134">
        <v>-1303592.3600000001</v>
      </c>
      <c r="K1066" s="46">
        <v>44974.333333333336</v>
      </c>
      <c r="L1066" s="48" t="s">
        <v>1853</v>
      </c>
      <c r="M1066" s="51">
        <v>44975.206990740742</v>
      </c>
      <c r="N1066" s="47" t="s">
        <v>407</v>
      </c>
      <c r="O1066" s="47" t="s">
        <v>418</v>
      </c>
    </row>
    <row r="1067" spans="1:15" ht="12.75" customHeight="1" collapsed="1">
      <c r="B1067" s="37"/>
      <c r="C1067" s="37"/>
      <c r="G1067" s="23"/>
      <c r="J1067" s="133">
        <f>SUM(J1065:J1066)</f>
        <v>1932344.9199999997</v>
      </c>
      <c r="L1067" s="151"/>
      <c r="M1067" s="51"/>
      <c r="N1067" s="47"/>
      <c r="O1067" s="47"/>
    </row>
    <row r="1068" spans="1:15" ht="12.75" customHeight="1">
      <c r="B1068" s="37"/>
      <c r="C1068" s="37"/>
      <c r="G1068" s="23"/>
      <c r="L1068" s="151"/>
      <c r="M1068" s="51"/>
      <c r="N1068" s="47"/>
      <c r="O1068" s="47"/>
    </row>
    <row r="1069" spans="1:15" ht="12.75" customHeight="1">
      <c r="B1069" s="37"/>
      <c r="C1069" s="37"/>
      <c r="G1069" s="23"/>
      <c r="L1069" s="151"/>
      <c r="M1069" s="51"/>
      <c r="N1069" s="47"/>
      <c r="O1069" s="47"/>
    </row>
    <row r="1070" spans="1:15" ht="12.75" customHeight="1">
      <c r="A1070" s="55" t="s">
        <v>1854</v>
      </c>
      <c r="B1070" s="37"/>
      <c r="C1070" s="37"/>
      <c r="G1070" s="23"/>
      <c r="L1070" s="151"/>
      <c r="M1070" s="51"/>
      <c r="N1070" s="47"/>
      <c r="O1070" s="47"/>
    </row>
    <row r="1071" spans="1:15" ht="27.75" hidden="1" customHeight="1" outlineLevel="1">
      <c r="B1071" s="38">
        <v>2023</v>
      </c>
      <c r="C1071" s="38">
        <v>8</v>
      </c>
      <c r="D1071" s="45" t="s">
        <v>5</v>
      </c>
      <c r="E1071" s="45" t="s">
        <v>6</v>
      </c>
      <c r="F1071" s="45" t="s">
        <v>1855</v>
      </c>
      <c r="G1071" s="46">
        <v>44973.333333333336</v>
      </c>
      <c r="H1071" s="45" t="s">
        <v>12</v>
      </c>
      <c r="I1071" s="47" t="str">
        <f>VLOOKUP(H1071,'Source Codes'!$A$6:$B$89,2,FALSE)</f>
        <v>AR Direct Cash Journal</v>
      </c>
      <c r="J1071" s="134">
        <v>5206590.97</v>
      </c>
      <c r="K1071" s="46">
        <v>44978.333333333336</v>
      </c>
      <c r="L1071" s="48" t="s">
        <v>1861</v>
      </c>
      <c r="M1071" s="51">
        <v>44979.085972222223</v>
      </c>
      <c r="N1071" s="47" t="s">
        <v>407</v>
      </c>
      <c r="O1071" s="47" t="s">
        <v>421</v>
      </c>
    </row>
    <row r="1072" spans="1:15" ht="29.25" hidden="1" customHeight="1" outlineLevel="1">
      <c r="B1072" s="38">
        <v>2023</v>
      </c>
      <c r="C1072" s="38">
        <v>8</v>
      </c>
      <c r="D1072" s="45" t="s">
        <v>5</v>
      </c>
      <c r="E1072" s="45" t="s">
        <v>6</v>
      </c>
      <c r="F1072" s="45" t="s">
        <v>1856</v>
      </c>
      <c r="G1072" s="46">
        <v>44978.333333333336</v>
      </c>
      <c r="H1072" s="45" t="s">
        <v>12</v>
      </c>
      <c r="I1072" s="47" t="str">
        <f>VLOOKUP(H1072,'Source Codes'!$A$6:$B$89,2,FALSE)</f>
        <v>AR Direct Cash Journal</v>
      </c>
      <c r="J1072" s="134">
        <v>1093529.8999999999</v>
      </c>
      <c r="K1072" s="46">
        <v>44978.333333333336</v>
      </c>
      <c r="L1072" s="48" t="s">
        <v>1862</v>
      </c>
      <c r="M1072" s="51">
        <v>44979.085972222223</v>
      </c>
      <c r="N1072" s="47" t="s">
        <v>407</v>
      </c>
      <c r="O1072" s="47" t="s">
        <v>421</v>
      </c>
    </row>
    <row r="1073" spans="1:15" ht="12.75" hidden="1" customHeight="1" outlineLevel="1">
      <c r="B1073" s="38">
        <v>2023</v>
      </c>
      <c r="C1073" s="38">
        <v>8</v>
      </c>
      <c r="D1073" s="45" t="s">
        <v>5</v>
      </c>
      <c r="E1073" s="45" t="s">
        <v>6</v>
      </c>
      <c r="F1073" s="45" t="s">
        <v>1857</v>
      </c>
      <c r="G1073" s="46">
        <v>44972.333333333336</v>
      </c>
      <c r="H1073" s="45" t="s">
        <v>9</v>
      </c>
      <c r="I1073" s="47" t="str">
        <f>VLOOKUP(H1073,'Source Codes'!$A$6:$B$89,2,FALSE)</f>
        <v>On Line Journal Entries</v>
      </c>
      <c r="J1073" s="134">
        <v>4175517</v>
      </c>
      <c r="K1073" s="46">
        <v>44978.333333333336</v>
      </c>
      <c r="L1073" s="48" t="s">
        <v>1858</v>
      </c>
      <c r="M1073" s="51">
        <v>44979.207696759258</v>
      </c>
      <c r="N1073" s="47" t="s">
        <v>410</v>
      </c>
      <c r="O1073" s="47" t="s">
        <v>420</v>
      </c>
    </row>
    <row r="1074" spans="1:15" ht="39.75" hidden="1" customHeight="1" outlineLevel="1">
      <c r="B1074" s="38">
        <v>2023</v>
      </c>
      <c r="C1074" s="38">
        <v>8</v>
      </c>
      <c r="D1074" s="45" t="s">
        <v>5</v>
      </c>
      <c r="E1074" s="45" t="s">
        <v>6</v>
      </c>
      <c r="F1074" s="45" t="s">
        <v>1859</v>
      </c>
      <c r="G1074" s="46">
        <v>44972.333333333336</v>
      </c>
      <c r="H1074" s="45" t="s">
        <v>9</v>
      </c>
      <c r="I1074" s="47" t="str">
        <f>VLOOKUP(H1074,'Source Codes'!$A$6:$B$89,2,FALSE)</f>
        <v>On Line Journal Entries</v>
      </c>
      <c r="J1074" s="134">
        <v>-3094736.88</v>
      </c>
      <c r="K1074" s="46">
        <v>44978.333333333336</v>
      </c>
      <c r="L1074" s="48" t="s">
        <v>1860</v>
      </c>
      <c r="M1074" s="51">
        <v>44979.207696759258</v>
      </c>
      <c r="N1074" s="47" t="s">
        <v>516</v>
      </c>
      <c r="O1074" s="47" t="s">
        <v>425</v>
      </c>
    </row>
    <row r="1075" spans="1:15" ht="12.75" customHeight="1" collapsed="1">
      <c r="B1075" s="37"/>
      <c r="C1075" s="37"/>
      <c r="G1075" s="23"/>
      <c r="J1075" s="133">
        <f>SUM(J1071:J1074)</f>
        <v>7380900.9899999993</v>
      </c>
      <c r="L1075" s="151"/>
      <c r="M1075" s="51"/>
      <c r="N1075" s="47"/>
      <c r="O1075" s="47"/>
    </row>
    <row r="1076" spans="1:15" ht="12.75" customHeight="1">
      <c r="B1076" s="37"/>
      <c r="C1076" s="37"/>
      <c r="G1076" s="23"/>
      <c r="L1076" s="151"/>
      <c r="M1076" s="51"/>
      <c r="N1076" s="47"/>
      <c r="O1076" s="47"/>
    </row>
    <row r="1077" spans="1:15" ht="12.75" customHeight="1">
      <c r="B1077" s="37"/>
      <c r="C1077" s="37"/>
      <c r="G1077" s="23"/>
    </row>
    <row r="1078" spans="1:15" ht="12.75" customHeight="1">
      <c r="A1078" s="55" t="s">
        <v>1863</v>
      </c>
    </row>
    <row r="1079" spans="1:15" ht="35.25" hidden="1" customHeight="1" outlineLevel="1">
      <c r="B1079" s="38">
        <v>2023</v>
      </c>
      <c r="C1079" s="38">
        <v>8</v>
      </c>
      <c r="D1079" s="45" t="s">
        <v>5</v>
      </c>
      <c r="E1079" s="45" t="s">
        <v>6</v>
      </c>
      <c r="F1079" s="45" t="s">
        <v>1864</v>
      </c>
      <c r="G1079" s="46">
        <v>44978.333333333336</v>
      </c>
      <c r="H1079" s="45" t="s">
        <v>11</v>
      </c>
      <c r="I1079" s="47" t="str">
        <f>VLOOKUP(H1079,'Source Codes'!$A$6:$B$89,2,FALSE)</f>
        <v>AR Payments</v>
      </c>
      <c r="J1079" s="131">
        <v>1539925.95</v>
      </c>
      <c r="K1079" s="46">
        <v>44979.333333333336</v>
      </c>
      <c r="L1079" s="48" t="s">
        <v>634</v>
      </c>
      <c r="M1079" s="51">
        <v>44980.086157407408</v>
      </c>
      <c r="N1079" s="47" t="s">
        <v>407</v>
      </c>
      <c r="O1079" s="47" t="s">
        <v>408</v>
      </c>
    </row>
    <row r="1080" spans="1:15" ht="12.75" hidden="1" customHeight="1" outlineLevel="1">
      <c r="B1080" s="38">
        <v>2023</v>
      </c>
      <c r="C1080" s="38">
        <v>8</v>
      </c>
      <c r="D1080" s="45" t="s">
        <v>5</v>
      </c>
      <c r="E1080" s="45" t="s">
        <v>6</v>
      </c>
      <c r="F1080" s="45" t="s">
        <v>1865</v>
      </c>
      <c r="G1080" s="46">
        <v>44974.333333333336</v>
      </c>
      <c r="H1080" s="45" t="s">
        <v>340</v>
      </c>
      <c r="I1080" s="47" t="str">
        <f>VLOOKUP(H1080,'Source Codes'!$A$6:$B$89,2,FALSE)</f>
        <v>Facilities Mngmnt Intfc Jrnls</v>
      </c>
      <c r="J1080" s="131">
        <v>-3937404.78</v>
      </c>
      <c r="K1080" s="46">
        <v>44979.333333333336</v>
      </c>
      <c r="L1080" s="48" t="s">
        <v>1866</v>
      </c>
      <c r="M1080" s="51">
        <v>44980.207928240743</v>
      </c>
      <c r="N1080" s="47" t="s">
        <v>407</v>
      </c>
      <c r="O1080" s="47" t="s">
        <v>418</v>
      </c>
    </row>
    <row r="1081" spans="1:15" ht="12.75" customHeight="1" collapsed="1">
      <c r="B1081" s="38"/>
      <c r="C1081" s="38"/>
      <c r="D1081" s="45"/>
      <c r="E1081" s="45"/>
      <c r="F1081" s="45"/>
      <c r="G1081" s="46"/>
      <c r="H1081" s="45"/>
      <c r="J1081" s="133">
        <f>SUM(J1079:J1080)</f>
        <v>-2397478.83</v>
      </c>
      <c r="K1081" s="46"/>
      <c r="L1081" s="48"/>
      <c r="M1081" s="51"/>
      <c r="N1081" s="47"/>
      <c r="O1081" s="47"/>
    </row>
    <row r="1082" spans="1:15" ht="12.75" customHeight="1">
      <c r="B1082" s="38"/>
      <c r="C1082" s="38"/>
      <c r="D1082" s="45"/>
      <c r="E1082" s="45"/>
      <c r="F1082" s="45"/>
      <c r="G1082" s="46"/>
      <c r="H1082" s="45"/>
      <c r="K1082" s="46"/>
      <c r="L1082" s="48"/>
      <c r="M1082" s="51"/>
      <c r="N1082" s="47"/>
      <c r="O1082" s="47"/>
    </row>
    <row r="1083" spans="1:15" ht="12.75" customHeight="1">
      <c r="A1083" s="55" t="s">
        <v>1869</v>
      </c>
    </row>
    <row r="1084" spans="1:15" s="161" customFormat="1" ht="35.25" hidden="1" customHeight="1" outlineLevel="1">
      <c r="A1084" s="159"/>
      <c r="B1084" s="160">
        <v>2023</v>
      </c>
      <c r="C1084" s="160">
        <v>8</v>
      </c>
      <c r="D1084" s="161" t="s">
        <v>5</v>
      </c>
      <c r="E1084" s="161" t="s">
        <v>6</v>
      </c>
      <c r="F1084" s="161" t="s">
        <v>1870</v>
      </c>
      <c r="G1084" s="162">
        <v>44979.333333333336</v>
      </c>
      <c r="H1084" s="161" t="s">
        <v>11</v>
      </c>
      <c r="I1084" s="163" t="str">
        <f>VLOOKUP(H1084,'[4]Source Codes'!$A$6:$B$89,2,FALSE)</f>
        <v>AR Payments</v>
      </c>
      <c r="J1084" s="164">
        <v>1347064.37</v>
      </c>
      <c r="K1084" s="162">
        <v>44980.333333333336</v>
      </c>
      <c r="L1084" s="165" t="s">
        <v>1209</v>
      </c>
      <c r="M1084" s="166">
        <v>44981.0859375</v>
      </c>
      <c r="N1084" s="163" t="s">
        <v>407</v>
      </c>
      <c r="O1084" s="163" t="s">
        <v>408</v>
      </c>
    </row>
    <row r="1085" spans="1:15" s="161" customFormat="1" ht="35.25" hidden="1" customHeight="1" outlineLevel="1">
      <c r="A1085" s="159"/>
      <c r="B1085" s="160">
        <v>2023</v>
      </c>
      <c r="C1085" s="160">
        <v>8</v>
      </c>
      <c r="D1085" s="161" t="s">
        <v>5</v>
      </c>
      <c r="E1085" s="161" t="s">
        <v>6</v>
      </c>
      <c r="F1085" s="161" t="s">
        <v>1871</v>
      </c>
      <c r="G1085" s="162">
        <v>44979.333333333336</v>
      </c>
      <c r="H1085" s="161" t="s">
        <v>9</v>
      </c>
      <c r="I1085" s="163" t="str">
        <f>VLOOKUP(H1085,'[4]Source Codes'!$A$6:$B$89,2,FALSE)</f>
        <v>On Line Journal Entries</v>
      </c>
      <c r="J1085" s="164">
        <v>6373500</v>
      </c>
      <c r="K1085" s="162">
        <v>44980.333333333336</v>
      </c>
      <c r="L1085" s="165" t="s">
        <v>351</v>
      </c>
      <c r="M1085" s="166">
        <v>44981.207442129627</v>
      </c>
      <c r="N1085" s="163" t="s">
        <v>407</v>
      </c>
      <c r="O1085" s="163" t="s">
        <v>453</v>
      </c>
    </row>
    <row r="1086" spans="1:15" s="161" customFormat="1" ht="35.25" hidden="1" customHeight="1" outlineLevel="1">
      <c r="A1086" s="159"/>
      <c r="B1086" s="160">
        <v>2023</v>
      </c>
      <c r="C1086" s="160">
        <v>8</v>
      </c>
      <c r="D1086" s="161" t="s">
        <v>5</v>
      </c>
      <c r="E1086" s="161" t="s">
        <v>6</v>
      </c>
      <c r="F1086" s="161" t="s">
        <v>1872</v>
      </c>
      <c r="G1086" s="162">
        <v>44978.333333333336</v>
      </c>
      <c r="H1086" s="161" t="s">
        <v>9</v>
      </c>
      <c r="I1086" s="163" t="str">
        <f>VLOOKUP(H1086,'[4]Source Codes'!$A$6:$B$89,2,FALSE)</f>
        <v>On Line Journal Entries</v>
      </c>
      <c r="J1086" s="164">
        <v>7052500</v>
      </c>
      <c r="K1086" s="162">
        <v>44980.333333333336</v>
      </c>
      <c r="L1086" s="165" t="s">
        <v>351</v>
      </c>
      <c r="M1086" s="166">
        <v>44981.207442129627</v>
      </c>
      <c r="N1086" s="163" t="s">
        <v>407</v>
      </c>
      <c r="O1086" s="163" t="s">
        <v>453</v>
      </c>
    </row>
    <row r="1087" spans="1:15" ht="12.75" customHeight="1" collapsed="1">
      <c r="B1087" s="38"/>
      <c r="C1087" s="38"/>
      <c r="D1087" s="45"/>
      <c r="E1087" s="45"/>
      <c r="F1087" s="45"/>
      <c r="G1087" s="46"/>
      <c r="H1087" s="45"/>
      <c r="J1087" s="133">
        <f>SUM(J1084:J1086)</f>
        <v>14773064.370000001</v>
      </c>
      <c r="K1087" s="46"/>
      <c r="L1087" s="48"/>
      <c r="M1087" s="51"/>
      <c r="N1087" s="47"/>
      <c r="O1087" s="47"/>
    </row>
    <row r="1090" spans="1:15" ht="12.75" customHeight="1">
      <c r="A1090" s="55" t="s">
        <v>1957</v>
      </c>
    </row>
    <row r="1091" spans="1:15" ht="30" hidden="1" customHeight="1" outlineLevel="1">
      <c r="B1091" s="160">
        <v>2023</v>
      </c>
      <c r="C1091" s="160">
        <v>8</v>
      </c>
      <c r="D1091" s="161" t="s">
        <v>5</v>
      </c>
      <c r="E1091" s="161" t="s">
        <v>6</v>
      </c>
      <c r="F1091" s="161" t="s">
        <v>1973</v>
      </c>
      <c r="G1091" s="162">
        <v>44981.333333333336</v>
      </c>
      <c r="H1091" s="161" t="s">
        <v>12</v>
      </c>
      <c r="I1091" s="47" t="str">
        <f>VLOOKUP(H1091,'[5]Source Codes'!$A$6:$B$89,2,FALSE)</f>
        <v>AR Direct Cash Journal</v>
      </c>
      <c r="J1091" s="132">
        <v>9357710.0199999996</v>
      </c>
      <c r="K1091" s="162">
        <v>44984.333333333336</v>
      </c>
      <c r="L1091" s="165" t="s">
        <v>804</v>
      </c>
      <c r="M1091" s="166">
        <v>44985.086087962962</v>
      </c>
      <c r="N1091" s="163" t="s">
        <v>407</v>
      </c>
      <c r="O1091" s="163" t="s">
        <v>422</v>
      </c>
    </row>
    <row r="1092" spans="1:15" ht="78" hidden="1" customHeight="1" outlineLevel="1">
      <c r="B1092" s="160">
        <v>2023</v>
      </c>
      <c r="C1092" s="160">
        <v>8</v>
      </c>
      <c r="D1092" s="161" t="s">
        <v>5</v>
      </c>
      <c r="E1092" s="161" t="s">
        <v>6</v>
      </c>
      <c r="F1092" s="161" t="s">
        <v>1974</v>
      </c>
      <c r="G1092" s="162">
        <v>44974.333333333336</v>
      </c>
      <c r="H1092" s="161" t="s">
        <v>11</v>
      </c>
      <c r="I1092" s="47" t="str">
        <f>VLOOKUP(H1092,'[5]Source Codes'!$A$6:$B$89,2,FALSE)</f>
        <v>AR Payments</v>
      </c>
      <c r="J1092" s="132">
        <v>2071637.81</v>
      </c>
      <c r="K1092" s="162">
        <v>44984.333333333336</v>
      </c>
      <c r="L1092" s="165" t="s">
        <v>1975</v>
      </c>
      <c r="M1092" s="166">
        <v>44985.086087962962</v>
      </c>
      <c r="N1092" s="163" t="s">
        <v>407</v>
      </c>
      <c r="O1092" s="163" t="s">
        <v>408</v>
      </c>
    </row>
    <row r="1093" spans="1:15" ht="32.25" hidden="1" customHeight="1" outlineLevel="1">
      <c r="B1093" s="160">
        <v>2023</v>
      </c>
      <c r="C1093" s="160">
        <v>8</v>
      </c>
      <c r="D1093" s="161" t="s">
        <v>5</v>
      </c>
      <c r="E1093" s="161" t="s">
        <v>6</v>
      </c>
      <c r="F1093" s="161" t="s">
        <v>1976</v>
      </c>
      <c r="G1093" s="162">
        <v>44979.333333333336</v>
      </c>
      <c r="H1093" s="161" t="s">
        <v>9</v>
      </c>
      <c r="I1093" s="47" t="str">
        <f>VLOOKUP(H1093,'[5]Source Codes'!$A$6:$B$89,2,FALSE)</f>
        <v>On Line Journal Entries</v>
      </c>
      <c r="J1093" s="132">
        <v>16010515</v>
      </c>
      <c r="K1093" s="162">
        <v>44984.333333333336</v>
      </c>
      <c r="L1093" s="165" t="s">
        <v>351</v>
      </c>
      <c r="M1093" s="166">
        <v>44985.207337962966</v>
      </c>
      <c r="N1093" s="163" t="s">
        <v>407</v>
      </c>
      <c r="O1093" s="163" t="s">
        <v>415</v>
      </c>
    </row>
    <row r="1094" spans="1:15" ht="30" hidden="1" customHeight="1" outlineLevel="1">
      <c r="B1094" s="160">
        <v>2023</v>
      </c>
      <c r="C1094" s="160">
        <v>8</v>
      </c>
      <c r="D1094" s="161" t="s">
        <v>5</v>
      </c>
      <c r="E1094" s="161" t="s">
        <v>6</v>
      </c>
      <c r="F1094" s="161" t="s">
        <v>1977</v>
      </c>
      <c r="G1094" s="162">
        <v>44979.333333333336</v>
      </c>
      <c r="H1094" s="161" t="s">
        <v>9</v>
      </c>
      <c r="I1094" s="47" t="str">
        <f>VLOOKUP(H1094,'[5]Source Codes'!$A$6:$B$89,2,FALSE)</f>
        <v>On Line Journal Entries</v>
      </c>
      <c r="J1094" s="132">
        <v>12990626</v>
      </c>
      <c r="K1094" s="162">
        <v>44984.333333333336</v>
      </c>
      <c r="L1094" s="165" t="s">
        <v>351</v>
      </c>
      <c r="M1094" s="166">
        <v>44985.207337962966</v>
      </c>
      <c r="N1094" s="163" t="s">
        <v>407</v>
      </c>
      <c r="O1094" s="163" t="s">
        <v>415</v>
      </c>
    </row>
    <row r="1095" spans="1:15" ht="30" hidden="1" customHeight="1" outlineLevel="1">
      <c r="B1095" s="160">
        <v>2023</v>
      </c>
      <c r="C1095" s="160">
        <v>8</v>
      </c>
      <c r="D1095" s="161" t="s">
        <v>5</v>
      </c>
      <c r="E1095" s="161" t="s">
        <v>6</v>
      </c>
      <c r="F1095" s="161" t="s">
        <v>1978</v>
      </c>
      <c r="G1095" s="162">
        <v>44980.333333333336</v>
      </c>
      <c r="H1095" s="161" t="s">
        <v>9</v>
      </c>
      <c r="I1095" s="47" t="str">
        <f>VLOOKUP(H1095,'[5]Source Codes'!$A$6:$B$89,2,FALSE)</f>
        <v>On Line Journal Entries</v>
      </c>
      <c r="J1095" s="132">
        <v>9105083.1099999994</v>
      </c>
      <c r="K1095" s="162">
        <v>44984.333333333336</v>
      </c>
      <c r="L1095" s="165" t="s">
        <v>351</v>
      </c>
      <c r="M1095" s="166">
        <v>44985.207337962966</v>
      </c>
      <c r="N1095" s="163" t="s">
        <v>407</v>
      </c>
      <c r="O1095" s="163" t="s">
        <v>415</v>
      </c>
    </row>
    <row r="1096" spans="1:15" ht="16.5" hidden="1" customHeight="1" outlineLevel="1">
      <c r="B1096" s="160">
        <v>2023</v>
      </c>
      <c r="C1096" s="160">
        <v>8</v>
      </c>
      <c r="D1096" s="161" t="s">
        <v>5</v>
      </c>
      <c r="E1096" s="161" t="s">
        <v>6</v>
      </c>
      <c r="F1096" s="161" t="s">
        <v>1979</v>
      </c>
      <c r="G1096" s="162">
        <v>44979.333333333336</v>
      </c>
      <c r="H1096" s="161" t="s">
        <v>9</v>
      </c>
      <c r="I1096" s="47" t="str">
        <f>VLOOKUP(H1096,'[5]Source Codes'!$A$6:$B$89,2,FALSE)</f>
        <v>On Line Journal Entries</v>
      </c>
      <c r="J1096" s="132">
        <v>8331778</v>
      </c>
      <c r="K1096" s="162">
        <v>44984.333333333336</v>
      </c>
      <c r="L1096" s="165" t="s">
        <v>1980</v>
      </c>
      <c r="M1096" s="166">
        <v>44985.207337962966</v>
      </c>
      <c r="N1096" s="163" t="s">
        <v>407</v>
      </c>
      <c r="O1096" s="163" t="s">
        <v>419</v>
      </c>
    </row>
    <row r="1097" spans="1:15" ht="53.25" hidden="1" customHeight="1" outlineLevel="1">
      <c r="B1097" s="160">
        <v>2023</v>
      </c>
      <c r="C1097" s="160">
        <v>8</v>
      </c>
      <c r="D1097" s="161" t="s">
        <v>5</v>
      </c>
      <c r="E1097" s="161" t="s">
        <v>6</v>
      </c>
      <c r="F1097" s="161" t="s">
        <v>1981</v>
      </c>
      <c r="G1097" s="162">
        <v>44964.333333333336</v>
      </c>
      <c r="H1097" s="161" t="s">
        <v>9</v>
      </c>
      <c r="I1097" s="47" t="str">
        <f>VLOOKUP(H1097,'[5]Source Codes'!$A$6:$B$89,2,FALSE)</f>
        <v>On Line Journal Entries</v>
      </c>
      <c r="J1097" s="132">
        <v>4512296.01</v>
      </c>
      <c r="K1097" s="162">
        <v>44984.333333333336</v>
      </c>
      <c r="L1097" s="165" t="s">
        <v>354</v>
      </c>
      <c r="M1097" s="166">
        <v>44985.207337962966</v>
      </c>
      <c r="N1097" s="163" t="s">
        <v>407</v>
      </c>
      <c r="O1097" s="163" t="s">
        <v>415</v>
      </c>
    </row>
    <row r="1098" spans="1:15" ht="45" hidden="1" customHeight="1" outlineLevel="1">
      <c r="B1098" s="160">
        <v>2023</v>
      </c>
      <c r="C1098" s="160">
        <v>8</v>
      </c>
      <c r="D1098" s="161" t="s">
        <v>5</v>
      </c>
      <c r="E1098" s="161" t="s">
        <v>6</v>
      </c>
      <c r="F1098" s="161" t="s">
        <v>1982</v>
      </c>
      <c r="G1098" s="162">
        <v>44965.333333333336</v>
      </c>
      <c r="H1098" s="161" t="s">
        <v>9</v>
      </c>
      <c r="I1098" s="47" t="str">
        <f>VLOOKUP(H1098,'[5]Source Codes'!$A$6:$B$89,2,FALSE)</f>
        <v>On Line Journal Entries</v>
      </c>
      <c r="J1098" s="132">
        <v>4303637</v>
      </c>
      <c r="K1098" s="162">
        <v>44984.333333333336</v>
      </c>
      <c r="L1098" s="165" t="s">
        <v>337</v>
      </c>
      <c r="M1098" s="166">
        <v>44985.207337962966</v>
      </c>
      <c r="N1098" s="163" t="s">
        <v>407</v>
      </c>
      <c r="O1098" s="163" t="s">
        <v>415</v>
      </c>
    </row>
    <row r="1099" spans="1:15" ht="39.75" hidden="1" customHeight="1" outlineLevel="1">
      <c r="B1099" s="160">
        <v>2023</v>
      </c>
      <c r="C1099" s="160">
        <v>8</v>
      </c>
      <c r="D1099" s="161" t="s">
        <v>5</v>
      </c>
      <c r="E1099" s="161" t="s">
        <v>6</v>
      </c>
      <c r="F1099" s="161">
        <v>2455160</v>
      </c>
      <c r="G1099" s="162">
        <v>44965.333333333336</v>
      </c>
      <c r="H1099" s="161" t="s">
        <v>9</v>
      </c>
      <c r="I1099" s="47" t="str">
        <f>VLOOKUP(H1099,'[5]Source Codes'!$A$6:$B$89,2,FALSE)</f>
        <v>On Line Journal Entries</v>
      </c>
      <c r="J1099" s="132">
        <v>4279655</v>
      </c>
      <c r="K1099" s="162">
        <v>44984.333333333336</v>
      </c>
      <c r="L1099" s="165" t="s">
        <v>337</v>
      </c>
      <c r="M1099" s="166">
        <v>44985.207337962966</v>
      </c>
      <c r="N1099" s="163" t="s">
        <v>407</v>
      </c>
      <c r="O1099" s="163" t="s">
        <v>415</v>
      </c>
    </row>
    <row r="1100" spans="1:15" ht="12.75" hidden="1" customHeight="1" outlineLevel="1">
      <c r="B1100" s="160">
        <v>2023</v>
      </c>
      <c r="C1100" s="160">
        <v>8</v>
      </c>
      <c r="D1100" s="161" t="s">
        <v>5</v>
      </c>
      <c r="E1100" s="161" t="s">
        <v>6</v>
      </c>
      <c r="F1100" s="161" t="s">
        <v>1983</v>
      </c>
      <c r="G1100" s="162">
        <v>44979.333333333336</v>
      </c>
      <c r="H1100" s="161" t="s">
        <v>9</v>
      </c>
      <c r="I1100" s="47" t="str">
        <f>VLOOKUP(H1100,'[5]Source Codes'!$A$6:$B$89,2,FALSE)</f>
        <v>On Line Journal Entries</v>
      </c>
      <c r="J1100" s="132">
        <v>2546761.96</v>
      </c>
      <c r="K1100" s="162">
        <v>44984.333333333336</v>
      </c>
      <c r="L1100" s="165" t="s">
        <v>1984</v>
      </c>
      <c r="M1100" s="166">
        <v>44985.207337962966</v>
      </c>
      <c r="N1100" s="163" t="s">
        <v>407</v>
      </c>
      <c r="O1100" s="163" t="s">
        <v>419</v>
      </c>
    </row>
    <row r="1101" spans="1:15" ht="67.5" hidden="1" customHeight="1" outlineLevel="1">
      <c r="B1101" s="160">
        <v>2023</v>
      </c>
      <c r="C1101" s="160">
        <v>8</v>
      </c>
      <c r="D1101" s="161" t="s">
        <v>5</v>
      </c>
      <c r="E1101" s="161" t="s">
        <v>6</v>
      </c>
      <c r="F1101" s="161" t="s">
        <v>1985</v>
      </c>
      <c r="G1101" s="162">
        <v>44980.333333333336</v>
      </c>
      <c r="H1101" s="161" t="s">
        <v>9</v>
      </c>
      <c r="I1101" s="47" t="str">
        <f>VLOOKUP(H1101,'[5]Source Codes'!$A$6:$B$89,2,FALSE)</f>
        <v>On Line Journal Entries</v>
      </c>
      <c r="J1101" s="132">
        <v>1185606.57</v>
      </c>
      <c r="K1101" s="162">
        <v>44984.333333333336</v>
      </c>
      <c r="L1101" s="165" t="s">
        <v>1986</v>
      </c>
      <c r="M1101" s="166">
        <v>44985.207337962966</v>
      </c>
      <c r="N1101" s="163" t="s">
        <v>407</v>
      </c>
      <c r="O1101" s="163" t="s">
        <v>415</v>
      </c>
    </row>
    <row r="1102" spans="1:15" ht="12.75" hidden="1" customHeight="1" outlineLevel="1">
      <c r="B1102" s="160">
        <v>2023</v>
      </c>
      <c r="C1102" s="160">
        <v>8</v>
      </c>
      <c r="D1102" s="161" t="s">
        <v>5</v>
      </c>
      <c r="E1102" s="161" t="s">
        <v>6</v>
      </c>
      <c r="F1102" s="161" t="s">
        <v>1987</v>
      </c>
      <c r="G1102" s="162">
        <v>44979.333333333336</v>
      </c>
      <c r="H1102" s="161" t="s">
        <v>7</v>
      </c>
      <c r="I1102" s="47" t="str">
        <f>VLOOKUP(H1102,'[5]Source Codes'!$A$6:$B$89,2,FALSE)</f>
        <v>HRMS Interface Journals</v>
      </c>
      <c r="J1102" s="132">
        <v>-2119000.2200000002</v>
      </c>
      <c r="K1102" s="162">
        <v>44984.333333333336</v>
      </c>
      <c r="L1102" s="165" t="s">
        <v>1822</v>
      </c>
      <c r="M1102" s="166">
        <v>44984.681562500002</v>
      </c>
      <c r="N1102" s="163" t="s">
        <v>416</v>
      </c>
      <c r="O1102" s="163" t="s">
        <v>417</v>
      </c>
    </row>
    <row r="1103" spans="1:15" ht="12.75" hidden="1" customHeight="1" outlineLevel="1">
      <c r="B1103" s="160">
        <v>2023</v>
      </c>
      <c r="C1103" s="160">
        <v>9</v>
      </c>
      <c r="D1103" s="161" t="s">
        <v>5</v>
      </c>
      <c r="E1103" s="161" t="s">
        <v>6</v>
      </c>
      <c r="F1103" s="161" t="s">
        <v>1988</v>
      </c>
      <c r="G1103" s="162">
        <v>44986.333333333336</v>
      </c>
      <c r="H1103" s="161" t="s">
        <v>13</v>
      </c>
      <c r="I1103" s="47" t="str">
        <f>VLOOKUP(H1103,'[5]Source Codes'!$A$6:$B$89,2,FALSE)</f>
        <v>C-IV Voucher/Payments/EBT</v>
      </c>
      <c r="J1103" s="132">
        <v>-10230737.859999999</v>
      </c>
      <c r="K1103" s="162">
        <v>44984.333333333336</v>
      </c>
      <c r="L1103" s="165" t="s">
        <v>1989</v>
      </c>
      <c r="M1103" s="166">
        <v>44985.207349537035</v>
      </c>
      <c r="N1103" s="163" t="s">
        <v>407</v>
      </c>
      <c r="O1103" s="163" t="s">
        <v>415</v>
      </c>
    </row>
    <row r="1104" spans="1:15" ht="12.75" hidden="1" customHeight="1" outlineLevel="1">
      <c r="B1104" s="160">
        <v>2023</v>
      </c>
      <c r="C1104" s="160">
        <v>8</v>
      </c>
      <c r="D1104" s="161" t="s">
        <v>5</v>
      </c>
      <c r="E1104" s="161" t="s">
        <v>6</v>
      </c>
      <c r="F1104" s="161" t="s">
        <v>1990</v>
      </c>
      <c r="G1104" s="162">
        <v>44979.333333333336</v>
      </c>
      <c r="H1104" s="161" t="s">
        <v>7</v>
      </c>
      <c r="I1104" s="47" t="str">
        <f>VLOOKUP(H1104,'[5]Source Codes'!$A$6:$B$89,2,FALSE)</f>
        <v>HRMS Interface Journals</v>
      </c>
      <c r="J1104" s="132">
        <v>-10739241.630000001</v>
      </c>
      <c r="K1104" s="162">
        <v>44984.333333333336</v>
      </c>
      <c r="L1104" s="165" t="s">
        <v>1820</v>
      </c>
      <c r="M1104" s="166">
        <v>44984.678587962961</v>
      </c>
      <c r="N1104" s="163" t="s">
        <v>416</v>
      </c>
      <c r="O1104" s="163" t="s">
        <v>417</v>
      </c>
    </row>
    <row r="1105" spans="1:15" ht="12.75" hidden="1" customHeight="1" outlineLevel="1">
      <c r="B1105" s="160">
        <v>2023</v>
      </c>
      <c r="C1105" s="160">
        <v>9</v>
      </c>
      <c r="D1105" s="161" t="s">
        <v>5</v>
      </c>
      <c r="E1105" s="161" t="s">
        <v>6</v>
      </c>
      <c r="F1105" s="161" t="s">
        <v>1991</v>
      </c>
      <c r="G1105" s="162">
        <v>44986.333333333336</v>
      </c>
      <c r="H1105" s="161" t="s">
        <v>13</v>
      </c>
      <c r="I1105" s="47" t="str">
        <f>VLOOKUP(H1105,'[5]Source Codes'!$A$6:$B$89,2,FALSE)</f>
        <v>C-IV Voucher/Payments/EBT</v>
      </c>
      <c r="J1105" s="132">
        <v>-14669166.359999999</v>
      </c>
      <c r="K1105" s="162">
        <v>44984.333333333336</v>
      </c>
      <c r="L1105" s="165" t="s">
        <v>1992</v>
      </c>
      <c r="M1105" s="166">
        <v>44985.207349537035</v>
      </c>
      <c r="N1105" s="163" t="s">
        <v>407</v>
      </c>
      <c r="O1105" s="163" t="s">
        <v>415</v>
      </c>
    </row>
    <row r="1106" spans="1:15" ht="12.75" customHeight="1" collapsed="1">
      <c r="J1106" s="133">
        <f>SUM(J1091:J1105)</f>
        <v>36937160.409999974</v>
      </c>
      <c r="K1106" s="162"/>
      <c r="L1106" s="165"/>
      <c r="M1106" s="166"/>
      <c r="N1106" s="163"/>
      <c r="O1106" s="163"/>
    </row>
    <row r="1109" spans="1:15" ht="12.75" customHeight="1">
      <c r="A1109" s="55" t="s">
        <v>1958</v>
      </c>
    </row>
    <row r="1110" spans="1:15" ht="27.75" hidden="1" customHeight="1" outlineLevel="1">
      <c r="B1110" s="38">
        <v>2023</v>
      </c>
      <c r="C1110" s="38">
        <v>8</v>
      </c>
      <c r="D1110" s="45" t="s">
        <v>5</v>
      </c>
      <c r="E1110" s="45" t="s">
        <v>6</v>
      </c>
      <c r="F1110" s="45" t="s">
        <v>1993</v>
      </c>
      <c r="G1110" s="46">
        <v>44985.333333333336</v>
      </c>
      <c r="H1110" s="45" t="s">
        <v>14</v>
      </c>
      <c r="I1110" s="47" t="str">
        <f>VLOOKUP(H1110,'[5]Source Codes'!$A$6:$B$89,2,FALSE)</f>
        <v>AP Warrant Issuance</v>
      </c>
      <c r="J1110" s="134">
        <v>-2874958.94</v>
      </c>
      <c r="K1110" s="46">
        <v>44985.333333333336</v>
      </c>
      <c r="L1110" s="48" t="s">
        <v>1994</v>
      </c>
      <c r="M1110" s="49">
        <v>44986.12804398148</v>
      </c>
      <c r="N1110" s="47" t="s">
        <v>407</v>
      </c>
      <c r="O1110" s="47" t="s">
        <v>419</v>
      </c>
    </row>
    <row r="1111" spans="1:15" ht="35.25" hidden="1" customHeight="1" outlineLevel="1">
      <c r="B1111" s="38">
        <v>2023</v>
      </c>
      <c r="C1111" s="38">
        <v>9</v>
      </c>
      <c r="D1111" s="45" t="s">
        <v>5</v>
      </c>
      <c r="E1111" s="45" t="s">
        <v>6</v>
      </c>
      <c r="F1111" s="45" t="s">
        <v>1995</v>
      </c>
      <c r="G1111" s="46">
        <v>44987.333333333336</v>
      </c>
      <c r="H1111" s="45" t="s">
        <v>14</v>
      </c>
      <c r="I1111" s="47" t="str">
        <f>VLOOKUP(H1111,'[5]Source Codes'!$A$6:$B$89,2,FALSE)</f>
        <v>AP Warrant Issuance</v>
      </c>
      <c r="J1111" s="134">
        <v>-1943257.6</v>
      </c>
      <c r="K1111" s="46">
        <v>44985.333333333336</v>
      </c>
      <c r="L1111" s="48" t="s">
        <v>1996</v>
      </c>
      <c r="M1111" s="49">
        <v>44986.12804398148</v>
      </c>
      <c r="N1111" s="47" t="s">
        <v>407</v>
      </c>
      <c r="O1111" s="47" t="s">
        <v>419</v>
      </c>
    </row>
    <row r="1112" spans="1:15" ht="15.75" hidden="1" customHeight="1" outlineLevel="1">
      <c r="B1112" s="38">
        <v>2023</v>
      </c>
      <c r="C1112" s="38">
        <v>8</v>
      </c>
      <c r="D1112" s="45" t="s">
        <v>5</v>
      </c>
      <c r="E1112" s="45" t="s">
        <v>6</v>
      </c>
      <c r="F1112" s="45" t="s">
        <v>1997</v>
      </c>
      <c r="G1112" s="46">
        <v>44973.333333333336</v>
      </c>
      <c r="H1112" s="45" t="s">
        <v>12</v>
      </c>
      <c r="I1112" s="47" t="str">
        <f>VLOOKUP(H1112,'[5]Source Codes'!$A$6:$B$89,2,FALSE)</f>
        <v>AR Direct Cash Journal</v>
      </c>
      <c r="J1112" s="134">
        <v>9554253.9100000001</v>
      </c>
      <c r="K1112" s="46">
        <v>44985.333333333336</v>
      </c>
      <c r="L1112" s="48" t="s">
        <v>1998</v>
      </c>
      <c r="M1112" s="49">
        <v>44986.085879629631</v>
      </c>
      <c r="N1112" s="47" t="s">
        <v>412</v>
      </c>
      <c r="O1112" s="47" t="s">
        <v>419</v>
      </c>
    </row>
    <row r="1113" spans="1:15" ht="30.75" hidden="1" customHeight="1" outlineLevel="1">
      <c r="B1113" s="38">
        <v>2023</v>
      </c>
      <c r="C1113" s="38">
        <v>8</v>
      </c>
      <c r="D1113" s="45" t="s">
        <v>5</v>
      </c>
      <c r="E1113" s="45" t="s">
        <v>6</v>
      </c>
      <c r="F1113" s="45" t="s">
        <v>1999</v>
      </c>
      <c r="G1113" s="46">
        <v>44984.333333333336</v>
      </c>
      <c r="H1113" s="45" t="s">
        <v>12</v>
      </c>
      <c r="I1113" s="47" t="str">
        <f>VLOOKUP(H1113,'[5]Source Codes'!$A$6:$B$89,2,FALSE)</f>
        <v>AR Direct Cash Journal</v>
      </c>
      <c r="J1113" s="134">
        <v>2917113.16</v>
      </c>
      <c r="K1113" s="46">
        <v>44985.333333333336</v>
      </c>
      <c r="L1113" s="48" t="s">
        <v>2000</v>
      </c>
      <c r="M1113" s="49">
        <v>44986.085879629631</v>
      </c>
      <c r="N1113" s="47" t="s">
        <v>407</v>
      </c>
      <c r="O1113" s="47" t="s">
        <v>422</v>
      </c>
    </row>
    <row r="1114" spans="1:15" ht="26.25" hidden="1" customHeight="1" outlineLevel="1">
      <c r="B1114" s="38">
        <v>2023</v>
      </c>
      <c r="C1114" s="38">
        <v>8</v>
      </c>
      <c r="D1114" s="45" t="s">
        <v>5</v>
      </c>
      <c r="E1114" s="45" t="s">
        <v>6</v>
      </c>
      <c r="F1114" s="45" t="s">
        <v>2001</v>
      </c>
      <c r="G1114" s="46">
        <v>44980.333333333336</v>
      </c>
      <c r="H1114" s="45" t="s">
        <v>12</v>
      </c>
      <c r="I1114" s="47" t="str">
        <f>VLOOKUP(H1114,'[5]Source Codes'!$A$6:$B$89,2,FALSE)</f>
        <v>AR Direct Cash Journal</v>
      </c>
      <c r="J1114" s="134">
        <v>2455651</v>
      </c>
      <c r="K1114" s="46">
        <v>44985.333333333336</v>
      </c>
      <c r="L1114" s="48" t="s">
        <v>2002</v>
      </c>
      <c r="M1114" s="49">
        <v>44986.085879629631</v>
      </c>
      <c r="N1114" s="47" t="s">
        <v>411</v>
      </c>
      <c r="O1114" s="47" t="s">
        <v>499</v>
      </c>
    </row>
    <row r="1115" spans="1:15" ht="39" hidden="1" customHeight="1" outlineLevel="1">
      <c r="B1115" s="38">
        <v>2023</v>
      </c>
      <c r="C1115" s="38">
        <v>8</v>
      </c>
      <c r="D1115" s="45" t="s">
        <v>5</v>
      </c>
      <c r="E1115" s="45" t="s">
        <v>6</v>
      </c>
      <c r="F1115" s="45" t="s">
        <v>2003</v>
      </c>
      <c r="G1115" s="46">
        <v>44984.333333333336</v>
      </c>
      <c r="H1115" s="45" t="s">
        <v>12</v>
      </c>
      <c r="I1115" s="47" t="str">
        <f>VLOOKUP(H1115,'[5]Source Codes'!$A$6:$B$89,2,FALSE)</f>
        <v>AR Direct Cash Journal</v>
      </c>
      <c r="J1115" s="134">
        <v>1172351.82</v>
      </c>
      <c r="K1115" s="46">
        <v>44985.333333333336</v>
      </c>
      <c r="L1115" s="48" t="s">
        <v>2004</v>
      </c>
      <c r="M1115" s="49">
        <v>44986.085879629631</v>
      </c>
      <c r="N1115" s="47" t="s">
        <v>407</v>
      </c>
      <c r="O1115" s="47" t="s">
        <v>421</v>
      </c>
    </row>
    <row r="1116" spans="1:15" ht="38.25" hidden="1" customHeight="1" outlineLevel="1">
      <c r="B1116" s="38">
        <v>2023</v>
      </c>
      <c r="C1116" s="38">
        <v>8</v>
      </c>
      <c r="D1116" s="45" t="s">
        <v>5</v>
      </c>
      <c r="E1116" s="45" t="s">
        <v>6</v>
      </c>
      <c r="F1116" s="45" t="s">
        <v>2005</v>
      </c>
      <c r="G1116" s="46">
        <v>44980.333333333336</v>
      </c>
      <c r="H1116" s="45" t="s">
        <v>12</v>
      </c>
      <c r="I1116" s="47" t="str">
        <f>VLOOKUP(H1116,'[5]Source Codes'!$A$6:$B$89,2,FALSE)</f>
        <v>AR Direct Cash Journal</v>
      </c>
      <c r="J1116" s="134">
        <v>1073190.69</v>
      </c>
      <c r="K1116" s="46">
        <v>44985.333333333336</v>
      </c>
      <c r="L1116" s="48" t="s">
        <v>2006</v>
      </c>
      <c r="M1116" s="49">
        <v>44986.085879629631</v>
      </c>
      <c r="N1116" s="47" t="s">
        <v>407</v>
      </c>
      <c r="O1116" s="47" t="s">
        <v>419</v>
      </c>
    </row>
    <row r="1117" spans="1:15" ht="12.75" customHeight="1" collapsed="1">
      <c r="B1117" s="160"/>
      <c r="C1117" s="160"/>
      <c r="D1117" s="161"/>
      <c r="E1117" s="161"/>
      <c r="F1117" s="161"/>
      <c r="G1117" s="162"/>
      <c r="H1117" s="161"/>
      <c r="I1117" s="47"/>
      <c r="J1117" s="133">
        <f>SUM(J1110:J1116)</f>
        <v>12354344.040000001</v>
      </c>
      <c r="K1117" s="162"/>
      <c r="L1117" s="165"/>
      <c r="M1117" s="166"/>
      <c r="N1117" s="163"/>
      <c r="O1117" s="163"/>
    </row>
    <row r="1118" spans="1:15" ht="12.75" customHeight="1">
      <c r="B1118" s="160"/>
      <c r="C1118" s="160"/>
      <c r="D1118" s="161"/>
      <c r="E1118" s="161"/>
      <c r="F1118" s="161"/>
      <c r="G1118" s="162"/>
      <c r="H1118" s="161"/>
      <c r="I1118" s="47"/>
      <c r="K1118" s="162"/>
      <c r="L1118" s="165"/>
      <c r="M1118" s="166"/>
      <c r="N1118" s="163"/>
      <c r="O1118" s="163"/>
    </row>
    <row r="1119" spans="1:15" ht="12.75" customHeight="1">
      <c r="B1119" s="160"/>
      <c r="C1119" s="160"/>
      <c r="D1119" s="161"/>
      <c r="E1119" s="161"/>
      <c r="F1119" s="161"/>
      <c r="G1119" s="162"/>
      <c r="H1119" s="161"/>
      <c r="I1119" s="47"/>
      <c r="K1119" s="162"/>
      <c r="L1119" s="165"/>
      <c r="M1119" s="166"/>
      <c r="N1119" s="163"/>
      <c r="O1119" s="163"/>
    </row>
    <row r="1120" spans="1:15" ht="12.75" customHeight="1">
      <c r="A1120" s="55" t="s">
        <v>1959</v>
      </c>
      <c r="B1120" s="160"/>
      <c r="C1120" s="160"/>
      <c r="D1120" s="161"/>
      <c r="E1120" s="161"/>
      <c r="F1120" s="161"/>
      <c r="G1120" s="162"/>
      <c r="H1120" s="161"/>
      <c r="I1120" s="47"/>
      <c r="J1120" s="225"/>
      <c r="K1120" s="162"/>
      <c r="L1120" s="165"/>
      <c r="M1120" s="166"/>
      <c r="N1120" s="163"/>
      <c r="O1120" s="163"/>
    </row>
    <row r="1121" spans="1:15" ht="28.5" hidden="1" customHeight="1" outlineLevel="1">
      <c r="B1121" s="38">
        <v>2023</v>
      </c>
      <c r="C1121" s="38">
        <v>9</v>
      </c>
      <c r="D1121" s="45" t="s">
        <v>5</v>
      </c>
      <c r="E1121" s="45" t="s">
        <v>6</v>
      </c>
      <c r="F1121" s="45" t="s">
        <v>2007</v>
      </c>
      <c r="G1121" s="46">
        <v>44986.333333333336</v>
      </c>
      <c r="H1121" s="45" t="s">
        <v>14</v>
      </c>
      <c r="I1121" s="47" t="str">
        <f>VLOOKUP(H1121,'[5]Source Codes'!$A$6:$B$89,2,FALSE)</f>
        <v>AP Warrant Issuance</v>
      </c>
      <c r="J1121" s="134">
        <v>-2114556.36</v>
      </c>
      <c r="K1121" s="46">
        <v>44986.333333333336</v>
      </c>
      <c r="L1121" s="48" t="s">
        <v>2008</v>
      </c>
      <c r="M1121" s="49">
        <v>44987.128750000003</v>
      </c>
      <c r="N1121" s="47" t="s">
        <v>407</v>
      </c>
      <c r="O1121" s="47" t="s">
        <v>419</v>
      </c>
    </row>
    <row r="1122" spans="1:15" ht="12.75" hidden="1" customHeight="1" outlineLevel="1">
      <c r="B1122" s="38">
        <v>2023</v>
      </c>
      <c r="C1122" s="38">
        <v>8</v>
      </c>
      <c r="D1122" s="45" t="s">
        <v>5</v>
      </c>
      <c r="E1122" s="45" t="s">
        <v>6</v>
      </c>
      <c r="F1122" s="45" t="s">
        <v>2009</v>
      </c>
      <c r="G1122" s="46">
        <v>44985.333333333336</v>
      </c>
      <c r="H1122" s="45" t="s">
        <v>9</v>
      </c>
      <c r="I1122" s="47" t="str">
        <f>VLOOKUP(H1122,'[5]Source Codes'!$A$6:$B$89,2,FALSE)</f>
        <v>On Line Journal Entries</v>
      </c>
      <c r="J1122" s="134">
        <v>30540325.379999999</v>
      </c>
      <c r="K1122" s="46">
        <v>44986.333333333336</v>
      </c>
      <c r="L1122" s="48" t="s">
        <v>2010</v>
      </c>
      <c r="M1122" s="49">
        <v>44987.207824074074</v>
      </c>
      <c r="N1122" s="47" t="s">
        <v>407</v>
      </c>
      <c r="O1122" s="47" t="s">
        <v>422</v>
      </c>
    </row>
    <row r="1123" spans="1:15" ht="47.25" hidden="1" customHeight="1" outlineLevel="1">
      <c r="B1123" s="38">
        <v>2023</v>
      </c>
      <c r="C1123" s="38">
        <v>8</v>
      </c>
      <c r="D1123" s="45" t="s">
        <v>5</v>
      </c>
      <c r="E1123" s="45" t="s">
        <v>6</v>
      </c>
      <c r="F1123" s="45">
        <v>2460213</v>
      </c>
      <c r="G1123" s="46">
        <v>44985.333333333336</v>
      </c>
      <c r="H1123" s="45" t="s">
        <v>9</v>
      </c>
      <c r="I1123" s="47" t="str">
        <f>VLOOKUP(H1123,'[5]Source Codes'!$A$6:$B$89,2,FALSE)</f>
        <v>On Line Journal Entries</v>
      </c>
      <c r="J1123" s="134">
        <v>13481519.83</v>
      </c>
      <c r="K1123" s="46">
        <v>44986.333333333336</v>
      </c>
      <c r="L1123" s="48" t="s">
        <v>2011</v>
      </c>
      <c r="M1123" s="49">
        <v>44987.207824074074</v>
      </c>
      <c r="N1123" s="47" t="s">
        <v>407</v>
      </c>
      <c r="O1123" s="47" t="s">
        <v>422</v>
      </c>
    </row>
    <row r="1124" spans="1:15" ht="56.25" hidden="1" customHeight="1" outlineLevel="1">
      <c r="B1124" s="38">
        <v>2023</v>
      </c>
      <c r="C1124" s="38">
        <v>8</v>
      </c>
      <c r="D1124" s="45" t="s">
        <v>5</v>
      </c>
      <c r="E1124" s="45" t="s">
        <v>6</v>
      </c>
      <c r="F1124" s="45" t="s">
        <v>2012</v>
      </c>
      <c r="G1124" s="46">
        <v>44984.333333333336</v>
      </c>
      <c r="H1124" s="45" t="s">
        <v>9</v>
      </c>
      <c r="I1124" s="47" t="str">
        <f>VLOOKUP(H1124,'[5]Source Codes'!$A$6:$B$89,2,FALSE)</f>
        <v>On Line Journal Entries</v>
      </c>
      <c r="J1124" s="134">
        <v>3348859.09</v>
      </c>
      <c r="K1124" s="46">
        <v>44986.333333333336</v>
      </c>
      <c r="L1124" s="48" t="s">
        <v>2013</v>
      </c>
      <c r="M1124" s="49">
        <v>44987.207824074074</v>
      </c>
      <c r="N1124" s="47" t="s">
        <v>407</v>
      </c>
      <c r="O1124" s="47" t="s">
        <v>422</v>
      </c>
    </row>
    <row r="1125" spans="1:15" ht="12" hidden="1" customHeight="1" outlineLevel="1">
      <c r="B1125" s="38">
        <v>2023</v>
      </c>
      <c r="C1125" s="38">
        <v>8</v>
      </c>
      <c r="D1125" s="45" t="s">
        <v>5</v>
      </c>
      <c r="E1125" s="45" t="s">
        <v>6</v>
      </c>
      <c r="F1125" s="45">
        <v>2459744</v>
      </c>
      <c r="G1125" s="46">
        <v>44985.333333333336</v>
      </c>
      <c r="H1125" s="45" t="s">
        <v>9</v>
      </c>
      <c r="I1125" s="47" t="str">
        <f>VLOOKUP(H1125,'[5]Source Codes'!$A$6:$B$89,2,FALSE)</f>
        <v>On Line Journal Entries</v>
      </c>
      <c r="J1125" s="134">
        <v>2333302.96</v>
      </c>
      <c r="K1125" s="46">
        <v>44986.333333333336</v>
      </c>
      <c r="L1125" s="48" t="s">
        <v>2014</v>
      </c>
      <c r="M1125" s="49">
        <v>44987.207824074074</v>
      </c>
      <c r="N1125" s="47" t="s">
        <v>407</v>
      </c>
      <c r="O1125" s="47" t="s">
        <v>422</v>
      </c>
    </row>
    <row r="1126" spans="1:15" ht="38.25" hidden="1" customHeight="1" outlineLevel="1">
      <c r="B1126" s="38">
        <v>2023</v>
      </c>
      <c r="C1126" s="38">
        <v>8</v>
      </c>
      <c r="D1126" s="45" t="s">
        <v>5</v>
      </c>
      <c r="E1126" s="45" t="s">
        <v>6</v>
      </c>
      <c r="F1126" s="45" t="s">
        <v>2015</v>
      </c>
      <c r="G1126" s="46">
        <v>44984.333333333336</v>
      </c>
      <c r="H1126" s="45" t="s">
        <v>9</v>
      </c>
      <c r="I1126" s="47" t="str">
        <f>VLOOKUP(H1126,'[5]Source Codes'!$A$6:$B$89,2,FALSE)</f>
        <v>On Line Journal Entries</v>
      </c>
      <c r="J1126" s="134">
        <v>-1716788.85</v>
      </c>
      <c r="K1126" s="46">
        <v>44986.333333333336</v>
      </c>
      <c r="L1126" s="48" t="s">
        <v>2016</v>
      </c>
      <c r="M1126" s="49">
        <v>44987.207824074074</v>
      </c>
      <c r="N1126" s="47" t="s">
        <v>407</v>
      </c>
      <c r="O1126" s="47" t="s">
        <v>422</v>
      </c>
    </row>
    <row r="1127" spans="1:15" ht="12.75" hidden="1" customHeight="1" outlineLevel="1">
      <c r="B1127" s="38">
        <v>2023</v>
      </c>
      <c r="C1127" s="38">
        <v>8</v>
      </c>
      <c r="D1127" s="45" t="s">
        <v>5</v>
      </c>
      <c r="E1127" s="45" t="s">
        <v>6</v>
      </c>
      <c r="F1127" s="45">
        <v>2457960</v>
      </c>
      <c r="G1127" s="46">
        <v>44979.333333333336</v>
      </c>
      <c r="H1127" s="45" t="s">
        <v>7</v>
      </c>
      <c r="I1127" s="47" t="str">
        <f>VLOOKUP(H1127,'[5]Source Codes'!$A$6:$B$89,2,FALSE)</f>
        <v>HRMS Interface Journals</v>
      </c>
      <c r="J1127" s="134">
        <v>-59160707.780000001</v>
      </c>
      <c r="K1127" s="46">
        <v>44986.333333333336</v>
      </c>
      <c r="L1127" s="48" t="s">
        <v>1664</v>
      </c>
      <c r="M1127" s="49">
        <v>44986.659907407404</v>
      </c>
      <c r="N1127" s="47" t="s">
        <v>438</v>
      </c>
      <c r="O1127" s="47" t="s">
        <v>439</v>
      </c>
    </row>
    <row r="1128" spans="1:15" ht="12.75" customHeight="1" collapsed="1">
      <c r="B1128" s="160"/>
      <c r="C1128" s="160"/>
      <c r="D1128" s="161"/>
      <c r="E1128" s="161"/>
      <c r="F1128" s="161"/>
      <c r="G1128" s="162"/>
      <c r="H1128" s="161"/>
      <c r="I1128" s="47"/>
      <c r="J1128" s="136">
        <f>SUM(J1121:J1127)</f>
        <v>-13288045.730000004</v>
      </c>
      <c r="K1128" s="162"/>
      <c r="L1128" s="48"/>
      <c r="M1128" s="166"/>
      <c r="N1128" s="163"/>
      <c r="O1128" s="163"/>
    </row>
    <row r="1129" spans="1:15" ht="12.75" customHeight="1">
      <c r="B1129" s="160"/>
      <c r="C1129" s="160"/>
      <c r="D1129" s="161"/>
      <c r="E1129" s="161"/>
      <c r="F1129" s="161"/>
      <c r="G1129" s="162"/>
      <c r="H1129" s="161"/>
      <c r="I1129" s="47"/>
      <c r="K1129" s="162"/>
      <c r="L1129" s="48"/>
      <c r="M1129" s="166"/>
      <c r="N1129" s="163"/>
      <c r="O1129" s="163"/>
    </row>
    <row r="1130" spans="1:15" ht="12.75" customHeight="1">
      <c r="B1130" s="160"/>
      <c r="C1130" s="160"/>
      <c r="D1130" s="161"/>
      <c r="E1130" s="161"/>
      <c r="F1130" s="161"/>
      <c r="G1130" s="162"/>
      <c r="H1130" s="161"/>
      <c r="I1130" s="47"/>
      <c r="K1130" s="162"/>
      <c r="L1130" s="48"/>
      <c r="M1130" s="166"/>
      <c r="N1130" s="163"/>
      <c r="O1130" s="163"/>
    </row>
    <row r="1131" spans="1:15" ht="12.75" customHeight="1">
      <c r="A1131" s="55" t="s">
        <v>1960</v>
      </c>
      <c r="B1131" s="160"/>
      <c r="C1131" s="160"/>
      <c r="D1131" s="161"/>
      <c r="E1131" s="161"/>
      <c r="F1131" s="161"/>
      <c r="G1131" s="162"/>
      <c r="H1131" s="161"/>
      <c r="I1131" s="47"/>
      <c r="K1131" s="162"/>
      <c r="L1131" s="48"/>
      <c r="M1131" s="166"/>
      <c r="N1131" s="163"/>
      <c r="O1131" s="163"/>
    </row>
    <row r="1132" spans="1:15" ht="58.5" hidden="1" customHeight="1" outlineLevel="1">
      <c r="B1132" s="38">
        <v>2023</v>
      </c>
      <c r="C1132" s="38">
        <v>9</v>
      </c>
      <c r="D1132" s="45" t="s">
        <v>5</v>
      </c>
      <c r="E1132" s="45" t="s">
        <v>6</v>
      </c>
      <c r="F1132" s="45" t="s">
        <v>2017</v>
      </c>
      <c r="G1132" s="46">
        <v>44987.333333333336</v>
      </c>
      <c r="H1132" s="45" t="s">
        <v>14</v>
      </c>
      <c r="I1132" s="47" t="str">
        <f>VLOOKUP(H1132,'[5]Source Codes'!$A$6:$B$89,2,FALSE)</f>
        <v>AP Warrant Issuance</v>
      </c>
      <c r="J1132" s="134">
        <v>-7094112.0899999999</v>
      </c>
      <c r="K1132" s="46">
        <v>44987.333333333336</v>
      </c>
      <c r="L1132" s="48" t="s">
        <v>2018</v>
      </c>
      <c r="M1132" s="49">
        <v>44988.128449074073</v>
      </c>
      <c r="N1132" s="47" t="s">
        <v>407</v>
      </c>
      <c r="O1132" s="47" t="s">
        <v>415</v>
      </c>
    </row>
    <row r="1133" spans="1:15" ht="12.75" customHeight="1" collapsed="1">
      <c r="B1133" s="160"/>
      <c r="C1133" s="160"/>
      <c r="D1133" s="161"/>
      <c r="E1133" s="161"/>
      <c r="F1133" s="161"/>
      <c r="G1133" s="162"/>
      <c r="H1133" s="161"/>
      <c r="I1133" s="47"/>
      <c r="J1133" s="133">
        <f>SUM(J1132)</f>
        <v>-7094112.0899999999</v>
      </c>
    </row>
    <row r="1134" spans="1:15" ht="12.75" customHeight="1">
      <c r="I1134" s="47"/>
    </row>
    <row r="1135" spans="1:15" ht="12.75" customHeight="1">
      <c r="I1135" s="47"/>
    </row>
    <row r="1136" spans="1:15" ht="12.75" customHeight="1">
      <c r="A1136" s="55" t="s">
        <v>1961</v>
      </c>
      <c r="I1136" s="47"/>
    </row>
    <row r="1137" spans="1:15" ht="51" hidden="1" customHeight="1" outlineLevel="1">
      <c r="B1137" s="38">
        <v>2023</v>
      </c>
      <c r="C1137" s="38">
        <v>9</v>
      </c>
      <c r="D1137" s="45" t="s">
        <v>5</v>
      </c>
      <c r="E1137" s="45" t="s">
        <v>6</v>
      </c>
      <c r="F1137" s="45" t="s">
        <v>2019</v>
      </c>
      <c r="G1137" s="46">
        <v>44986.333333333336</v>
      </c>
      <c r="H1137" s="45" t="s">
        <v>12</v>
      </c>
      <c r="I1137" s="47" t="str">
        <f>VLOOKUP(H1137,'[5]Source Codes'!$A$6:$B$89,2,FALSE)</f>
        <v>AR Direct Cash Journal</v>
      </c>
      <c r="J1137" s="134">
        <v>3424002.29</v>
      </c>
      <c r="K1137" s="46">
        <v>44988.333333333336</v>
      </c>
      <c r="L1137" s="48" t="s">
        <v>2020</v>
      </c>
      <c r="M1137" s="49">
        <v>44989.086064814815</v>
      </c>
      <c r="N1137" s="47" t="s">
        <v>407</v>
      </c>
      <c r="O1137" s="47" t="s">
        <v>421</v>
      </c>
    </row>
    <row r="1138" spans="1:15" ht="12.75" customHeight="1" collapsed="1">
      <c r="I1138" s="47"/>
      <c r="J1138" s="133">
        <f>SUM(J1137)</f>
        <v>3424002.29</v>
      </c>
      <c r="K1138" s="162"/>
      <c r="L1138" s="48"/>
      <c r="M1138" s="166"/>
      <c r="N1138" s="163"/>
      <c r="O1138" s="163"/>
    </row>
    <row r="1139" spans="1:15" ht="12.75" customHeight="1">
      <c r="I1139" s="47"/>
      <c r="K1139" s="162"/>
      <c r="L1139" s="48"/>
      <c r="M1139" s="166"/>
      <c r="N1139" s="163"/>
      <c r="O1139" s="163"/>
    </row>
    <row r="1140" spans="1:15" ht="12.75" customHeight="1">
      <c r="I1140" s="47"/>
      <c r="K1140" s="162"/>
      <c r="L1140" s="48"/>
      <c r="M1140" s="166"/>
      <c r="N1140" s="163"/>
      <c r="O1140" s="163"/>
    </row>
    <row r="1141" spans="1:15" ht="12.75" customHeight="1">
      <c r="A1141" s="55" t="s">
        <v>1962</v>
      </c>
      <c r="I1141" s="47"/>
      <c r="K1141" s="162"/>
      <c r="L1141" s="48"/>
      <c r="M1141" s="166"/>
      <c r="N1141" s="163"/>
      <c r="O1141" s="163"/>
    </row>
    <row r="1142" spans="1:15" ht="61.5" hidden="1" customHeight="1" outlineLevel="1">
      <c r="B1142" s="38">
        <v>2023</v>
      </c>
      <c r="C1142" s="38">
        <v>9</v>
      </c>
      <c r="D1142" s="45" t="s">
        <v>5</v>
      </c>
      <c r="E1142" s="45" t="s">
        <v>6</v>
      </c>
      <c r="F1142" s="45" t="s">
        <v>2021</v>
      </c>
      <c r="G1142" s="46">
        <v>44991.333333333336</v>
      </c>
      <c r="H1142" s="45" t="s">
        <v>14</v>
      </c>
      <c r="I1142" s="47" t="str">
        <f>VLOOKUP(H1142,'[5]Source Codes'!$A$6:$B$89,2,FALSE)</f>
        <v>AP Warrant Issuance</v>
      </c>
      <c r="J1142" s="134">
        <v>-2948538.69</v>
      </c>
      <c r="K1142" s="46">
        <v>44991.333333333336</v>
      </c>
      <c r="L1142" s="48" t="s">
        <v>2022</v>
      </c>
      <c r="M1142" s="49">
        <v>44992.129016203704</v>
      </c>
      <c r="N1142" s="47" t="s">
        <v>434</v>
      </c>
      <c r="O1142" s="47" t="s">
        <v>426</v>
      </c>
    </row>
    <row r="1143" spans="1:15" ht="12.75" customHeight="1" collapsed="1">
      <c r="J1143" s="133">
        <f>SUM(J1142)</f>
        <v>-2948538.69</v>
      </c>
    </row>
    <row r="1146" spans="1:15" ht="12.75" customHeight="1">
      <c r="A1146" s="55" t="s">
        <v>1963</v>
      </c>
    </row>
    <row r="1147" spans="1:15" ht="29.25" hidden="1" customHeight="1" outlineLevel="1">
      <c r="B1147" s="38">
        <v>2023</v>
      </c>
      <c r="C1147" s="38">
        <v>9</v>
      </c>
      <c r="D1147" s="45" t="s">
        <v>5</v>
      </c>
      <c r="E1147" s="45" t="s">
        <v>6</v>
      </c>
      <c r="F1147" s="45" t="s">
        <v>2023</v>
      </c>
      <c r="G1147" s="46">
        <v>44986.333333333336</v>
      </c>
      <c r="H1147" s="45" t="s">
        <v>9</v>
      </c>
      <c r="I1147" s="47" t="str">
        <f>VLOOKUP(H1147,'[5]Source Codes'!$A$6:$B$89,2,FALSE)</f>
        <v>On Line Journal Entries</v>
      </c>
      <c r="J1147" s="134">
        <v>-4626569.1100000003</v>
      </c>
      <c r="K1147" s="46">
        <v>44992.333333333336</v>
      </c>
      <c r="L1147" s="48" t="s">
        <v>2024</v>
      </c>
      <c r="M1147" s="49">
        <v>44993.207696759258</v>
      </c>
      <c r="N1147" s="47" t="s">
        <v>407</v>
      </c>
      <c r="O1147" s="47" t="s">
        <v>425</v>
      </c>
    </row>
    <row r="1148" spans="1:15" ht="12.75" hidden="1" customHeight="1" outlineLevel="1">
      <c r="B1148" s="38">
        <v>2023</v>
      </c>
      <c r="C1148" s="38">
        <v>9</v>
      </c>
      <c r="D1148" s="45" t="s">
        <v>5</v>
      </c>
      <c r="E1148" s="45" t="s">
        <v>6</v>
      </c>
      <c r="F1148" s="45" t="s">
        <v>2025</v>
      </c>
      <c r="G1148" s="46">
        <v>44986.333333333336</v>
      </c>
      <c r="H1148" s="45" t="s">
        <v>13</v>
      </c>
      <c r="I1148" s="47" t="str">
        <f>VLOOKUP(H1148,'[5]Source Codes'!$A$6:$B$89,2,FALSE)</f>
        <v>C-IV Voucher/Payments/EBT</v>
      </c>
      <c r="J1148" s="134">
        <v>-8780456.7200000007</v>
      </c>
      <c r="K1148" s="46">
        <v>44992.333333333336</v>
      </c>
      <c r="L1148" s="48" t="s">
        <v>1821</v>
      </c>
      <c r="M1148" s="49">
        <v>44993.207696759258</v>
      </c>
      <c r="N1148" s="47" t="s">
        <v>407</v>
      </c>
      <c r="O1148" s="47" t="s">
        <v>415</v>
      </c>
    </row>
    <row r="1149" spans="1:15" ht="12.75" customHeight="1" collapsed="1">
      <c r="J1149" s="133">
        <f>SUM(J1147:J1148)</f>
        <v>-13407025.830000002</v>
      </c>
    </row>
    <row r="1152" spans="1:15" ht="12.75" customHeight="1">
      <c r="A1152" s="55" t="s">
        <v>1964</v>
      </c>
    </row>
    <row r="1153" spans="1:15" ht="39" hidden="1" customHeight="1" outlineLevel="1">
      <c r="B1153" s="38">
        <v>2023</v>
      </c>
      <c r="C1153" s="38">
        <v>9</v>
      </c>
      <c r="D1153" s="45" t="s">
        <v>5</v>
      </c>
      <c r="E1153" s="45" t="s">
        <v>6</v>
      </c>
      <c r="F1153" s="45" t="s">
        <v>2026</v>
      </c>
      <c r="G1153" s="46">
        <v>44992.333333333336</v>
      </c>
      <c r="H1153" s="45" t="s">
        <v>12</v>
      </c>
      <c r="I1153" s="47" t="str">
        <f>VLOOKUP(H1153,'[5]Source Codes'!$A$6:$B$89,2,FALSE)</f>
        <v>AR Direct Cash Journal</v>
      </c>
      <c r="J1153" s="134">
        <v>3395643.73</v>
      </c>
      <c r="K1153" s="46">
        <v>44993.333333333336</v>
      </c>
      <c r="L1153" s="48" t="s">
        <v>2027</v>
      </c>
      <c r="M1153" s="49">
        <v>44994.085833333331</v>
      </c>
      <c r="N1153" s="47" t="s">
        <v>516</v>
      </c>
      <c r="O1153" s="47" t="s">
        <v>409</v>
      </c>
    </row>
    <row r="1154" spans="1:15" ht="51" hidden="1" customHeight="1" outlineLevel="1">
      <c r="B1154" s="38">
        <v>2023</v>
      </c>
      <c r="C1154" s="38">
        <v>9</v>
      </c>
      <c r="D1154" s="45" t="s">
        <v>5</v>
      </c>
      <c r="E1154" s="45" t="s">
        <v>6</v>
      </c>
      <c r="F1154" s="45" t="s">
        <v>2028</v>
      </c>
      <c r="G1154" s="46">
        <v>44993.333333333336</v>
      </c>
      <c r="H1154" s="45" t="s">
        <v>14</v>
      </c>
      <c r="I1154" s="47" t="str">
        <f>VLOOKUP(H1154,'[5]Source Codes'!$A$6:$B$89,2,FALSE)</f>
        <v>AP Warrant Issuance</v>
      </c>
      <c r="J1154" s="134">
        <v>-52710238.710000001</v>
      </c>
      <c r="K1154" s="46">
        <v>44993.333333333336</v>
      </c>
      <c r="L1154" s="48" t="s">
        <v>2029</v>
      </c>
      <c r="M1154" s="49">
        <v>44994.129120370373</v>
      </c>
      <c r="N1154" s="47" t="s">
        <v>412</v>
      </c>
      <c r="O1154" s="47" t="s">
        <v>421</v>
      </c>
    </row>
    <row r="1155" spans="1:15" ht="12.75" hidden="1" customHeight="1" outlineLevel="1">
      <c r="B1155" s="38">
        <v>2023</v>
      </c>
      <c r="C1155" s="38">
        <v>9</v>
      </c>
      <c r="D1155" s="45" t="s">
        <v>5</v>
      </c>
      <c r="E1155" s="45" t="s">
        <v>6</v>
      </c>
      <c r="F1155" s="45" t="s">
        <v>2030</v>
      </c>
      <c r="G1155" s="46">
        <v>44993.333333333336</v>
      </c>
      <c r="H1155" s="45" t="s">
        <v>7</v>
      </c>
      <c r="I1155" s="47" t="str">
        <f>VLOOKUP(H1155,'[5]Source Codes'!$A$6:$B$89,2,FALSE)</f>
        <v>HRMS Interface Journals</v>
      </c>
      <c r="J1155" s="134">
        <v>-10993716.07</v>
      </c>
      <c r="K1155" s="46">
        <v>44993.333333333336</v>
      </c>
      <c r="L1155" s="48" t="s">
        <v>1820</v>
      </c>
      <c r="M1155" s="49">
        <v>44993.846909722219</v>
      </c>
      <c r="N1155" s="47" t="s">
        <v>438</v>
      </c>
      <c r="O1155" s="47" t="s">
        <v>439</v>
      </c>
    </row>
    <row r="1156" spans="1:15" ht="12.75" hidden="1" customHeight="1" outlineLevel="1">
      <c r="B1156" s="38">
        <v>2023</v>
      </c>
      <c r="C1156" s="38">
        <v>9</v>
      </c>
      <c r="D1156" s="45" t="s">
        <v>5</v>
      </c>
      <c r="E1156" s="45" t="s">
        <v>6</v>
      </c>
      <c r="F1156" s="45">
        <v>2461375</v>
      </c>
      <c r="G1156" s="46">
        <v>44993.333333333336</v>
      </c>
      <c r="H1156" s="45" t="s">
        <v>7</v>
      </c>
      <c r="I1156" s="47" t="str">
        <f>VLOOKUP(H1156,'[5]Source Codes'!$A$6:$B$89,2,FALSE)</f>
        <v>HRMS Interface Journals</v>
      </c>
      <c r="J1156" s="134">
        <v>-2119196.96</v>
      </c>
      <c r="K1156" s="46">
        <v>44993.333333333336</v>
      </c>
      <c r="L1156" s="48" t="s">
        <v>1822</v>
      </c>
      <c r="M1156" s="49">
        <v>44993.849444444444</v>
      </c>
      <c r="N1156" s="47" t="s">
        <v>438</v>
      </c>
      <c r="O1156" s="47" t="s">
        <v>439</v>
      </c>
    </row>
    <row r="1157" spans="1:15" ht="12.75" customHeight="1" collapsed="1">
      <c r="J1157" s="133">
        <f>SUM(J1153:J1156)</f>
        <v>-62427508.010000005</v>
      </c>
    </row>
    <row r="1160" spans="1:15" ht="12.75" customHeight="1">
      <c r="A1160" s="55" t="s">
        <v>1965</v>
      </c>
    </row>
    <row r="1161" spans="1:15" ht="34.5" hidden="1" customHeight="1" outlineLevel="1">
      <c r="B1161" s="38">
        <v>2023</v>
      </c>
      <c r="C1161" s="38">
        <v>9</v>
      </c>
      <c r="D1161" s="45" t="s">
        <v>5</v>
      </c>
      <c r="E1161" s="45" t="s">
        <v>6</v>
      </c>
      <c r="F1161" s="45" t="s">
        <v>2031</v>
      </c>
      <c r="G1161" s="46">
        <v>45000.291666666664</v>
      </c>
      <c r="H1161" s="45" t="s">
        <v>14</v>
      </c>
      <c r="I1161" s="47" t="str">
        <f>VLOOKUP(H1161,'[5]Source Codes'!$A$6:$B$89,2,FALSE)</f>
        <v>AP Warrant Issuance</v>
      </c>
      <c r="J1161" s="134">
        <v>-3932612.8</v>
      </c>
      <c r="K1161" s="46">
        <v>44995.333333333336</v>
      </c>
      <c r="L1161" s="48" t="s">
        <v>2032</v>
      </c>
      <c r="M1161" s="49">
        <v>44996.128055555557</v>
      </c>
      <c r="N1161" s="47" t="s">
        <v>407</v>
      </c>
      <c r="O1161" s="47" t="s">
        <v>419</v>
      </c>
    </row>
    <row r="1162" spans="1:15" ht="29.25" hidden="1" customHeight="1" outlineLevel="1">
      <c r="B1162" s="38">
        <v>2023</v>
      </c>
      <c r="C1162" s="38">
        <v>9</v>
      </c>
      <c r="D1162" s="45" t="s">
        <v>5</v>
      </c>
      <c r="E1162" s="45" t="s">
        <v>6</v>
      </c>
      <c r="F1162" s="45" t="s">
        <v>2033</v>
      </c>
      <c r="G1162" s="46">
        <v>44995.333333333336</v>
      </c>
      <c r="H1162" s="45" t="s">
        <v>14</v>
      </c>
      <c r="I1162" s="47" t="str">
        <f>VLOOKUP(H1162,'[5]Source Codes'!$A$6:$B$89,2,FALSE)</f>
        <v>AP Warrant Issuance</v>
      </c>
      <c r="J1162" s="134">
        <v>-1329147.24</v>
      </c>
      <c r="K1162" s="46">
        <v>44995.333333333336</v>
      </c>
      <c r="L1162" s="48" t="s">
        <v>2034</v>
      </c>
      <c r="M1162" s="49">
        <v>44996.128055555557</v>
      </c>
      <c r="N1162" s="47" t="s">
        <v>407</v>
      </c>
      <c r="O1162" s="47" t="s">
        <v>419</v>
      </c>
    </row>
    <row r="1163" spans="1:15" ht="27.75" hidden="1" customHeight="1" outlineLevel="1">
      <c r="B1163" s="38">
        <v>2023</v>
      </c>
      <c r="C1163" s="38">
        <v>9</v>
      </c>
      <c r="D1163" s="45" t="s">
        <v>5</v>
      </c>
      <c r="E1163" s="45" t="s">
        <v>6</v>
      </c>
      <c r="F1163" s="45" t="s">
        <v>2035</v>
      </c>
      <c r="G1163" s="46">
        <v>44994.333333333336</v>
      </c>
      <c r="H1163" s="45" t="s">
        <v>11</v>
      </c>
      <c r="I1163" s="47" t="str">
        <f>VLOOKUP(H1163,'[5]Source Codes'!$A$6:$B$89,2,FALSE)</f>
        <v>AR Payments</v>
      </c>
      <c r="J1163" s="134">
        <v>3671133.81</v>
      </c>
      <c r="K1163" s="46">
        <v>44995.333333333336</v>
      </c>
      <c r="L1163" s="48" t="s">
        <v>805</v>
      </c>
      <c r="M1163" s="49">
        <v>44996.086296296293</v>
      </c>
      <c r="N1163" s="47" t="s">
        <v>407</v>
      </c>
      <c r="O1163" s="47" t="s">
        <v>408</v>
      </c>
    </row>
    <row r="1164" spans="1:15" ht="26.25" hidden="1" customHeight="1" outlineLevel="1">
      <c r="B1164" s="38">
        <v>2023</v>
      </c>
      <c r="C1164" s="38">
        <v>9</v>
      </c>
      <c r="D1164" s="45" t="s">
        <v>5</v>
      </c>
      <c r="E1164" s="45" t="s">
        <v>6</v>
      </c>
      <c r="F1164" s="45" t="s">
        <v>2036</v>
      </c>
      <c r="G1164" s="46">
        <v>44995.333333333336</v>
      </c>
      <c r="H1164" s="45" t="s">
        <v>9</v>
      </c>
      <c r="I1164" s="47" t="str">
        <f>VLOOKUP(H1164,'[5]Source Codes'!$A$6:$B$89,2,FALSE)</f>
        <v>On Line Journal Entries</v>
      </c>
      <c r="J1164" s="134">
        <v>6000000</v>
      </c>
      <c r="K1164" s="46">
        <v>44995.333333333336</v>
      </c>
      <c r="L1164" s="48" t="s">
        <v>1814</v>
      </c>
      <c r="M1164" s="49">
        <v>44996.207407407404</v>
      </c>
      <c r="N1164" s="47" t="s">
        <v>430</v>
      </c>
      <c r="O1164" s="47" t="s">
        <v>409</v>
      </c>
    </row>
    <row r="1165" spans="1:15" ht="12.75" customHeight="1" collapsed="1">
      <c r="J1165" s="133">
        <f>SUM(J1161:J1164)</f>
        <v>4409373.7699999996</v>
      </c>
    </row>
    <row r="1168" spans="1:15" ht="12.75" customHeight="1">
      <c r="A1168" s="55" t="s">
        <v>1966</v>
      </c>
    </row>
    <row r="1169" spans="1:15" ht="28.5" hidden="1" customHeight="1" outlineLevel="1">
      <c r="B1169" s="38">
        <v>2023</v>
      </c>
      <c r="C1169" s="38">
        <v>9</v>
      </c>
      <c r="D1169" s="45" t="s">
        <v>5</v>
      </c>
      <c r="E1169" s="45" t="s">
        <v>6</v>
      </c>
      <c r="F1169" s="45" t="s">
        <v>2037</v>
      </c>
      <c r="G1169" s="46">
        <v>44998.291666666664</v>
      </c>
      <c r="H1169" s="45" t="s">
        <v>14</v>
      </c>
      <c r="I1169" s="47" t="str">
        <f>VLOOKUP(H1169,'[5]Source Codes'!$A$6:$B$89,2,FALSE)</f>
        <v>AP Warrant Issuance</v>
      </c>
      <c r="J1169" s="134">
        <v>-3235532.57</v>
      </c>
      <c r="K1169" s="46">
        <v>44998.291666666664</v>
      </c>
      <c r="L1169" s="48" t="s">
        <v>2038</v>
      </c>
      <c r="M1169" s="49">
        <v>44999.086921296293</v>
      </c>
      <c r="N1169" s="47" t="s">
        <v>407</v>
      </c>
      <c r="O1169" s="47" t="s">
        <v>419</v>
      </c>
    </row>
    <row r="1170" spans="1:15" ht="40.5" hidden="1" customHeight="1" outlineLevel="1">
      <c r="B1170" s="38">
        <v>2023</v>
      </c>
      <c r="C1170" s="38">
        <v>9</v>
      </c>
      <c r="D1170" s="45" t="s">
        <v>5</v>
      </c>
      <c r="E1170" s="45" t="s">
        <v>6</v>
      </c>
      <c r="F1170" s="45" t="s">
        <v>2039</v>
      </c>
      <c r="G1170" s="46">
        <v>45000.291666666664</v>
      </c>
      <c r="H1170" s="45" t="s">
        <v>14</v>
      </c>
      <c r="I1170" s="47" t="str">
        <f>VLOOKUP(H1170,'[5]Source Codes'!$A$6:$B$89,2,FALSE)</f>
        <v>AP Warrant Issuance</v>
      </c>
      <c r="J1170" s="134">
        <v>-3024534.34</v>
      </c>
      <c r="K1170" s="46">
        <v>44998.291666666664</v>
      </c>
      <c r="L1170" s="48" t="s">
        <v>2040</v>
      </c>
      <c r="M1170" s="49">
        <v>44999.086921296293</v>
      </c>
      <c r="N1170" s="47" t="s">
        <v>407</v>
      </c>
      <c r="O1170" s="47" t="s">
        <v>415</v>
      </c>
    </row>
    <row r="1171" spans="1:15" ht="30.75" hidden="1" customHeight="1" outlineLevel="1">
      <c r="B1171" s="38">
        <v>2023</v>
      </c>
      <c r="C1171" s="38">
        <v>9</v>
      </c>
      <c r="D1171" s="45" t="s">
        <v>5</v>
      </c>
      <c r="E1171" s="45" t="s">
        <v>6</v>
      </c>
      <c r="F1171" s="45" t="s">
        <v>2041</v>
      </c>
      <c r="G1171" s="46">
        <v>45000.291666666664</v>
      </c>
      <c r="H1171" s="45" t="s">
        <v>14</v>
      </c>
      <c r="I1171" s="47" t="str">
        <f>VLOOKUP(H1171,'[5]Source Codes'!$A$6:$B$89,2,FALSE)</f>
        <v>AP Warrant Issuance</v>
      </c>
      <c r="J1171" s="134">
        <v>-1571624.23</v>
      </c>
      <c r="K1171" s="46">
        <v>44998.291666666664</v>
      </c>
      <c r="L1171" s="48" t="s">
        <v>2042</v>
      </c>
      <c r="M1171" s="49">
        <v>44999.086921296293</v>
      </c>
      <c r="N1171" s="47" t="s">
        <v>407</v>
      </c>
      <c r="O1171" s="47" t="s">
        <v>419</v>
      </c>
    </row>
    <row r="1172" spans="1:15" ht="36.75" hidden="1" customHeight="1" outlineLevel="1">
      <c r="B1172" s="38">
        <v>2023</v>
      </c>
      <c r="C1172" s="38">
        <v>9</v>
      </c>
      <c r="D1172" s="45" t="s">
        <v>5</v>
      </c>
      <c r="E1172" s="45" t="s">
        <v>6</v>
      </c>
      <c r="F1172" s="45" t="s">
        <v>2043</v>
      </c>
      <c r="G1172" s="46">
        <v>44993.333333333336</v>
      </c>
      <c r="H1172" s="45" t="s">
        <v>12</v>
      </c>
      <c r="I1172" s="47" t="str">
        <f>VLOOKUP(H1172,'[5]Source Codes'!$A$6:$B$89,2,FALSE)</f>
        <v>AR Direct Cash Journal</v>
      </c>
      <c r="J1172" s="134">
        <v>1149490.6000000001</v>
      </c>
      <c r="K1172" s="46">
        <v>44998.291666666664</v>
      </c>
      <c r="L1172" s="48" t="s">
        <v>2044</v>
      </c>
      <c r="M1172" s="49">
        <v>44999.044305555559</v>
      </c>
      <c r="N1172" s="47" t="s">
        <v>407</v>
      </c>
      <c r="O1172" s="47" t="s">
        <v>421</v>
      </c>
    </row>
    <row r="1173" spans="1:15" ht="33" hidden="1" customHeight="1" outlineLevel="1">
      <c r="B1173" s="38">
        <v>2023</v>
      </c>
      <c r="C1173" s="38">
        <v>9</v>
      </c>
      <c r="D1173" s="45" t="s">
        <v>5</v>
      </c>
      <c r="E1173" s="45" t="s">
        <v>6</v>
      </c>
      <c r="F1173" s="45" t="s">
        <v>2045</v>
      </c>
      <c r="G1173" s="46">
        <v>44991.333333333336</v>
      </c>
      <c r="H1173" s="45" t="s">
        <v>9</v>
      </c>
      <c r="I1173" s="47" t="str">
        <f>VLOOKUP(H1173,'[5]Source Codes'!$A$6:$B$89,2,FALSE)</f>
        <v>On Line Journal Entries</v>
      </c>
      <c r="J1173" s="134">
        <v>8018137</v>
      </c>
      <c r="K1173" s="46">
        <v>44998.291666666664</v>
      </c>
      <c r="L1173" s="48" t="s">
        <v>351</v>
      </c>
      <c r="M1173" s="49">
        <v>44999.165717592594</v>
      </c>
      <c r="N1173" s="47" t="s">
        <v>407</v>
      </c>
      <c r="O1173" s="47" t="s">
        <v>415</v>
      </c>
    </row>
    <row r="1174" spans="1:15" ht="12.75" hidden="1" customHeight="1" outlineLevel="1">
      <c r="B1174" s="38">
        <v>2023</v>
      </c>
      <c r="C1174" s="38">
        <v>9</v>
      </c>
      <c r="D1174" s="45" t="s">
        <v>5</v>
      </c>
      <c r="E1174" s="45" t="s">
        <v>6</v>
      </c>
      <c r="F1174" s="45" t="s">
        <v>2046</v>
      </c>
      <c r="G1174" s="46">
        <v>44994.333333333336</v>
      </c>
      <c r="H1174" s="45" t="s">
        <v>9</v>
      </c>
      <c r="I1174" s="47" t="str">
        <f>VLOOKUP(H1174,'[5]Source Codes'!$A$6:$B$89,2,FALSE)</f>
        <v>On Line Journal Entries</v>
      </c>
      <c r="J1174" s="134">
        <v>4694987</v>
      </c>
      <c r="K1174" s="46">
        <v>44998.291666666664</v>
      </c>
      <c r="L1174" s="48" t="s">
        <v>2047</v>
      </c>
      <c r="M1174" s="49">
        <v>44999.165717592594</v>
      </c>
      <c r="N1174" s="47" t="s">
        <v>407</v>
      </c>
      <c r="O1174" s="47" t="s">
        <v>420</v>
      </c>
    </row>
    <row r="1175" spans="1:15" ht="78" hidden="1" customHeight="1" outlineLevel="1">
      <c r="B1175" s="38">
        <v>2023</v>
      </c>
      <c r="C1175" s="38">
        <v>9</v>
      </c>
      <c r="D1175" s="45" t="s">
        <v>5</v>
      </c>
      <c r="E1175" s="45" t="s">
        <v>6</v>
      </c>
      <c r="F1175" s="45" t="s">
        <v>2048</v>
      </c>
      <c r="G1175" s="46">
        <v>44993.333333333336</v>
      </c>
      <c r="H1175" s="45" t="s">
        <v>9</v>
      </c>
      <c r="I1175" s="47" t="str">
        <f>VLOOKUP(H1175,'[5]Source Codes'!$A$6:$B$89,2,FALSE)</f>
        <v>On Line Journal Entries</v>
      </c>
      <c r="J1175" s="134">
        <v>2944227</v>
      </c>
      <c r="K1175" s="46">
        <v>44998.291666666664</v>
      </c>
      <c r="L1175" s="48" t="s">
        <v>342</v>
      </c>
      <c r="M1175" s="49">
        <v>44999.165717592594</v>
      </c>
      <c r="N1175" s="47" t="s">
        <v>407</v>
      </c>
      <c r="O1175" s="47" t="s">
        <v>415</v>
      </c>
    </row>
    <row r="1176" spans="1:15" ht="12.75" hidden="1" customHeight="1" outlineLevel="1">
      <c r="B1176" s="38">
        <v>2023</v>
      </c>
      <c r="C1176" s="38">
        <v>9</v>
      </c>
      <c r="D1176" s="45" t="s">
        <v>5</v>
      </c>
      <c r="E1176" s="45" t="s">
        <v>6</v>
      </c>
      <c r="F1176" s="45" t="s">
        <v>2049</v>
      </c>
      <c r="G1176" s="46">
        <v>44993.333333333336</v>
      </c>
      <c r="H1176" s="45" t="s">
        <v>7</v>
      </c>
      <c r="I1176" s="47" t="str">
        <f>VLOOKUP(H1176,'[5]Source Codes'!$A$6:$B$89,2,FALSE)</f>
        <v>HRMS Interface Journals</v>
      </c>
      <c r="J1176" s="134">
        <v>-60453394.68</v>
      </c>
      <c r="K1176" s="46">
        <v>44998.291666666664</v>
      </c>
      <c r="L1176" s="48" t="s">
        <v>1664</v>
      </c>
      <c r="M1176" s="49">
        <v>44998.618483796294</v>
      </c>
      <c r="N1176" s="47" t="s">
        <v>438</v>
      </c>
      <c r="O1176" s="47" t="s">
        <v>439</v>
      </c>
    </row>
    <row r="1177" spans="1:15" ht="12.75" customHeight="1" collapsed="1">
      <c r="J1177" s="133">
        <f>SUM(J1169:J1176)</f>
        <v>-51478244.219999999</v>
      </c>
    </row>
    <row r="1180" spans="1:15" ht="12.75" customHeight="1">
      <c r="A1180" s="55" t="s">
        <v>1967</v>
      </c>
    </row>
    <row r="1181" spans="1:15" ht="51.75" hidden="1" customHeight="1" outlineLevel="1">
      <c r="B1181" s="38">
        <v>2023</v>
      </c>
      <c r="C1181" s="38">
        <v>9</v>
      </c>
      <c r="D1181" s="45" t="s">
        <v>5</v>
      </c>
      <c r="E1181" s="45" t="s">
        <v>6</v>
      </c>
      <c r="F1181" s="45" t="s">
        <v>2050</v>
      </c>
      <c r="G1181" s="46">
        <v>44995.333333333336</v>
      </c>
      <c r="H1181" s="45" t="s">
        <v>11</v>
      </c>
      <c r="I1181" s="47" t="str">
        <f>VLOOKUP(H1181,'[5]Source Codes'!$A$6:$B$89,2,FALSE)</f>
        <v>AR Payments</v>
      </c>
      <c r="J1181" s="134">
        <v>2830055.81</v>
      </c>
      <c r="K1181" s="46">
        <v>44999.291666666664</v>
      </c>
      <c r="L1181" s="48" t="s">
        <v>2051</v>
      </c>
      <c r="M1181" s="49">
        <v>45000.044351851851</v>
      </c>
      <c r="N1181" s="47" t="s">
        <v>407</v>
      </c>
      <c r="O1181" s="47" t="s">
        <v>408</v>
      </c>
    </row>
    <row r="1182" spans="1:15" ht="12.75" hidden="1" customHeight="1" outlineLevel="1">
      <c r="B1182" s="38">
        <v>2023</v>
      </c>
      <c r="C1182" s="38">
        <v>9</v>
      </c>
      <c r="D1182" s="45" t="s">
        <v>5</v>
      </c>
      <c r="E1182" s="45" t="s">
        <v>6</v>
      </c>
      <c r="F1182" s="45" t="s">
        <v>2052</v>
      </c>
      <c r="G1182" s="46">
        <v>44998.291666666664</v>
      </c>
      <c r="H1182" s="45" t="s">
        <v>9</v>
      </c>
      <c r="I1182" s="47" t="str">
        <f>VLOOKUP(H1182,'[5]Source Codes'!$A$6:$B$89,2,FALSE)</f>
        <v>On Line Journal Entries</v>
      </c>
      <c r="J1182" s="134">
        <v>8331778</v>
      </c>
      <c r="K1182" s="46">
        <v>44999.291666666664</v>
      </c>
      <c r="L1182" s="48" t="s">
        <v>2053</v>
      </c>
      <c r="M1182" s="49">
        <v>45000.165520833332</v>
      </c>
      <c r="N1182" s="47" t="s">
        <v>407</v>
      </c>
      <c r="O1182" s="47" t="s">
        <v>419</v>
      </c>
    </row>
    <row r="1183" spans="1:15" ht="55.5" hidden="1" customHeight="1" outlineLevel="1">
      <c r="B1183" s="38">
        <v>2023</v>
      </c>
      <c r="C1183" s="38">
        <v>9</v>
      </c>
      <c r="D1183" s="45" t="s">
        <v>5</v>
      </c>
      <c r="E1183" s="45" t="s">
        <v>6</v>
      </c>
      <c r="F1183" s="45" t="s">
        <v>2054</v>
      </c>
      <c r="G1183" s="46">
        <v>44988.333333333336</v>
      </c>
      <c r="H1183" s="45" t="s">
        <v>9</v>
      </c>
      <c r="I1183" s="47" t="str">
        <f>VLOOKUP(H1183,'[5]Source Codes'!$A$6:$B$89,2,FALSE)</f>
        <v>On Line Journal Entries</v>
      </c>
      <c r="J1183" s="134">
        <v>5708254.6299999999</v>
      </c>
      <c r="K1183" s="46">
        <v>44999.291666666664</v>
      </c>
      <c r="L1183" s="48" t="s">
        <v>354</v>
      </c>
      <c r="M1183" s="49">
        <v>45000.165520833332</v>
      </c>
      <c r="N1183" s="47" t="s">
        <v>407</v>
      </c>
      <c r="O1183" s="47" t="s">
        <v>415</v>
      </c>
    </row>
    <row r="1184" spans="1:15" ht="12.75" hidden="1" customHeight="1" outlineLevel="1">
      <c r="B1184" s="38">
        <v>2023</v>
      </c>
      <c r="C1184" s="38">
        <v>9</v>
      </c>
      <c r="D1184" s="45" t="s">
        <v>5</v>
      </c>
      <c r="E1184" s="45" t="s">
        <v>6</v>
      </c>
      <c r="F1184" s="45">
        <v>2462907</v>
      </c>
      <c r="G1184" s="46">
        <v>44998.291666666664</v>
      </c>
      <c r="H1184" s="45" t="s">
        <v>9</v>
      </c>
      <c r="I1184" s="47" t="str">
        <f>VLOOKUP(H1184,'[5]Source Codes'!$A$6:$B$89,2,FALSE)</f>
        <v>On Line Journal Entries</v>
      </c>
      <c r="J1184" s="134">
        <v>2546761.96</v>
      </c>
      <c r="K1184" s="46">
        <v>44999.291666666664</v>
      </c>
      <c r="L1184" s="48" t="s">
        <v>2055</v>
      </c>
      <c r="M1184" s="49">
        <v>45000.165520833332</v>
      </c>
      <c r="N1184" s="47" t="s">
        <v>407</v>
      </c>
      <c r="O1184" s="47" t="s">
        <v>419</v>
      </c>
    </row>
    <row r="1185" spans="1:15" ht="12.75" customHeight="1" collapsed="1">
      <c r="J1185" s="133">
        <f>SUM(J1181:J1184)</f>
        <v>19416850.400000002</v>
      </c>
    </row>
    <row r="1188" spans="1:15" ht="12.75" customHeight="1">
      <c r="A1188" s="55" t="s">
        <v>1968</v>
      </c>
    </row>
    <row r="1189" spans="1:15" ht="29.25" hidden="1" customHeight="1" outlineLevel="1">
      <c r="B1189" s="38">
        <v>2023</v>
      </c>
      <c r="C1189" s="38">
        <v>9</v>
      </c>
      <c r="D1189" s="45" t="s">
        <v>5</v>
      </c>
      <c r="E1189" s="45" t="s">
        <v>6</v>
      </c>
      <c r="F1189" s="45" t="s">
        <v>2056</v>
      </c>
      <c r="G1189" s="46">
        <v>44998.291666666664</v>
      </c>
      <c r="H1189" s="45" t="s">
        <v>12</v>
      </c>
      <c r="I1189" s="47" t="str">
        <f>VLOOKUP(H1189,'[5]Source Codes'!$A$6:$B$89,2,FALSE)</f>
        <v>AR Direct Cash Journal</v>
      </c>
      <c r="J1189" s="134">
        <v>3637138.37</v>
      </c>
      <c r="K1189" s="46">
        <v>45000.291666666664</v>
      </c>
      <c r="L1189" s="48" t="s">
        <v>2057</v>
      </c>
      <c r="M1189" s="49">
        <v>45001.044571759259</v>
      </c>
      <c r="N1189" s="47" t="s">
        <v>407</v>
      </c>
      <c r="O1189" s="47" t="s">
        <v>421</v>
      </c>
    </row>
    <row r="1190" spans="1:15" ht="27" hidden="1" customHeight="1" outlineLevel="1">
      <c r="B1190" s="38">
        <v>2023</v>
      </c>
      <c r="C1190" s="38">
        <v>9</v>
      </c>
      <c r="D1190" s="45" t="s">
        <v>5</v>
      </c>
      <c r="E1190" s="45" t="s">
        <v>6</v>
      </c>
      <c r="F1190" s="45" t="s">
        <v>2058</v>
      </c>
      <c r="G1190" s="46">
        <v>45000.291666666664</v>
      </c>
      <c r="H1190" s="45" t="s">
        <v>12</v>
      </c>
      <c r="I1190" s="47" t="str">
        <f>VLOOKUP(H1190,'[5]Source Codes'!$A$6:$B$89,2,FALSE)</f>
        <v>AR Direct Cash Journal</v>
      </c>
      <c r="J1190" s="134">
        <v>2087081.51</v>
      </c>
      <c r="K1190" s="46">
        <v>45000.291666666664</v>
      </c>
      <c r="L1190" s="48" t="s">
        <v>2059</v>
      </c>
      <c r="M1190" s="49">
        <v>45001.044571759259</v>
      </c>
      <c r="N1190" s="47" t="s">
        <v>411</v>
      </c>
      <c r="O1190" s="47" t="s">
        <v>422</v>
      </c>
    </row>
    <row r="1191" spans="1:15" ht="12.75" hidden="1" customHeight="1" outlineLevel="1">
      <c r="B1191" s="38">
        <v>2023</v>
      </c>
      <c r="C1191" s="38">
        <v>9</v>
      </c>
      <c r="D1191" s="45" t="s">
        <v>5</v>
      </c>
      <c r="E1191" s="45" t="s">
        <v>6</v>
      </c>
      <c r="F1191" s="45" t="s">
        <v>2060</v>
      </c>
      <c r="G1191" s="46">
        <v>44995.333333333336</v>
      </c>
      <c r="H1191" s="45" t="s">
        <v>340</v>
      </c>
      <c r="I1191" s="47" t="str">
        <f>VLOOKUP(H1191,'[5]Source Codes'!$A$6:$B$89,2,FALSE)</f>
        <v>Facilities Mngmnt Intfc Jrnls</v>
      </c>
      <c r="J1191" s="134">
        <v>-1303592.3600000001</v>
      </c>
      <c r="K1191" s="46">
        <v>45000.291666666664</v>
      </c>
      <c r="L1191" s="48" t="s">
        <v>2061</v>
      </c>
      <c r="M1191" s="49">
        <v>45001.165358796294</v>
      </c>
      <c r="N1191" s="47" t="s">
        <v>407</v>
      </c>
      <c r="O1191" s="47" t="s">
        <v>418</v>
      </c>
    </row>
    <row r="1192" spans="1:15" ht="12.75" hidden="1" customHeight="1" outlineLevel="1">
      <c r="B1192" s="38">
        <v>2023</v>
      </c>
      <c r="C1192" s="38">
        <v>9</v>
      </c>
      <c r="D1192" s="45" t="s">
        <v>5</v>
      </c>
      <c r="E1192" s="45" t="s">
        <v>6</v>
      </c>
      <c r="F1192" s="45" t="s">
        <v>2062</v>
      </c>
      <c r="G1192" s="46">
        <v>44987.333333333336</v>
      </c>
      <c r="H1192" s="45" t="s">
        <v>9</v>
      </c>
      <c r="I1192" s="47" t="str">
        <f>VLOOKUP(H1192,'[5]Source Codes'!$A$6:$B$89,2,FALSE)</f>
        <v>On Line Journal Entries</v>
      </c>
      <c r="J1192" s="134">
        <v>-1542083</v>
      </c>
      <c r="K1192" s="46">
        <v>45000.291666666664</v>
      </c>
      <c r="L1192" s="48" t="s">
        <v>2063</v>
      </c>
      <c r="M1192" s="49">
        <v>45001.165347222224</v>
      </c>
      <c r="N1192" s="47" t="s">
        <v>407</v>
      </c>
      <c r="O1192" s="47" t="s">
        <v>419</v>
      </c>
    </row>
    <row r="1193" spans="1:15" ht="49.5" hidden="1" customHeight="1" outlineLevel="1">
      <c r="B1193" s="38">
        <v>2023</v>
      </c>
      <c r="C1193" s="38">
        <v>9</v>
      </c>
      <c r="D1193" s="45" t="s">
        <v>5</v>
      </c>
      <c r="E1193" s="45" t="s">
        <v>6</v>
      </c>
      <c r="F1193" s="45" t="s">
        <v>2064</v>
      </c>
      <c r="G1193" s="46">
        <v>44991.333333333336</v>
      </c>
      <c r="H1193" s="45" t="s">
        <v>9</v>
      </c>
      <c r="I1193" s="47" t="str">
        <f>VLOOKUP(H1193,'[5]Source Codes'!$A$6:$B$89,2,FALSE)</f>
        <v>On Line Journal Entries</v>
      </c>
      <c r="J1193" s="134">
        <v>-1783585</v>
      </c>
      <c r="K1193" s="46">
        <v>45000.291666666664</v>
      </c>
      <c r="L1193" s="48" t="s">
        <v>576</v>
      </c>
      <c r="M1193" s="49">
        <v>45001.165347222224</v>
      </c>
      <c r="N1193" s="47" t="s">
        <v>407</v>
      </c>
      <c r="O1193" s="47" t="s">
        <v>415</v>
      </c>
    </row>
    <row r="1194" spans="1:15" ht="12.75" customHeight="1" collapsed="1">
      <c r="J1194" s="133">
        <f>SUM(J1189:J1193)</f>
        <v>1094959.5199999996</v>
      </c>
    </row>
    <row r="1197" spans="1:15" ht="12.75" customHeight="1">
      <c r="A1197" s="55" t="s">
        <v>1969</v>
      </c>
    </row>
    <row r="1198" spans="1:15" ht="51" hidden="1" customHeight="1" outlineLevel="1">
      <c r="B1198" s="226">
        <v>2023</v>
      </c>
      <c r="C1198" s="226">
        <v>9</v>
      </c>
      <c r="D1198" s="149" t="s">
        <v>5</v>
      </c>
      <c r="E1198" s="149" t="s">
        <v>6</v>
      </c>
      <c r="F1198" s="149" t="s">
        <v>2065</v>
      </c>
      <c r="G1198" s="227">
        <v>45001.291666666664</v>
      </c>
      <c r="H1198" s="149" t="s">
        <v>62</v>
      </c>
      <c r="I1198" s="47" t="str">
        <f>VLOOKUP(H1198,'[5]Source Codes'!$A$6:$B$89,2,FALSE)</f>
        <v>AP Cancellation</v>
      </c>
      <c r="J1198" s="228">
        <v>2948052.14</v>
      </c>
      <c r="K1198" s="227">
        <v>45001.291666666664</v>
      </c>
      <c r="L1198" s="165" t="s">
        <v>2066</v>
      </c>
      <c r="M1198" s="150">
        <v>45002.086655092593</v>
      </c>
      <c r="N1198" s="47" t="s">
        <v>411</v>
      </c>
      <c r="O1198" s="47" t="s">
        <v>426</v>
      </c>
    </row>
    <row r="1199" spans="1:15" ht="54" hidden="1" customHeight="1" outlineLevel="1">
      <c r="B1199" s="226">
        <v>2023</v>
      </c>
      <c r="C1199" s="226">
        <v>9</v>
      </c>
      <c r="D1199" s="149" t="s">
        <v>5</v>
      </c>
      <c r="E1199" s="149" t="s">
        <v>6</v>
      </c>
      <c r="F1199" s="149" t="s">
        <v>2067</v>
      </c>
      <c r="G1199" s="227">
        <v>45000.291666666664</v>
      </c>
      <c r="H1199" s="149" t="s">
        <v>12</v>
      </c>
      <c r="I1199" s="47" t="str">
        <f>VLOOKUP(H1199,'[5]Source Codes'!$A$6:$B$89,2,FALSE)</f>
        <v>AR Direct Cash Journal</v>
      </c>
      <c r="J1199" s="228">
        <v>2570278.0099999998</v>
      </c>
      <c r="K1199" s="227">
        <v>45001.291666666664</v>
      </c>
      <c r="L1199" s="165" t="s">
        <v>2068</v>
      </c>
      <c r="M1199" s="150">
        <v>45002.044386574074</v>
      </c>
      <c r="N1199" s="47" t="s">
        <v>407</v>
      </c>
      <c r="O1199" s="47" t="s">
        <v>421</v>
      </c>
    </row>
    <row r="1200" spans="1:15" ht="12.75" hidden="1" customHeight="1" outlineLevel="1">
      <c r="B1200" s="226">
        <v>2023</v>
      </c>
      <c r="C1200" s="226">
        <v>9</v>
      </c>
      <c r="D1200" s="149" t="s">
        <v>5</v>
      </c>
      <c r="E1200" s="149" t="s">
        <v>6</v>
      </c>
      <c r="F1200" s="149" t="s">
        <v>2069</v>
      </c>
      <c r="G1200" s="227">
        <v>44999.291666666664</v>
      </c>
      <c r="H1200" s="149" t="s">
        <v>16</v>
      </c>
      <c r="I1200" s="47" t="str">
        <f>VLOOKUP(H1200,'[5]Source Codes'!$A$6:$B$89,2,FALSE)</f>
        <v>Property Tax Interface</v>
      </c>
      <c r="J1200" s="228">
        <v>9026552.3699999992</v>
      </c>
      <c r="K1200" s="227">
        <v>45001.291666666664</v>
      </c>
      <c r="L1200" s="165" t="s">
        <v>2070</v>
      </c>
      <c r="M1200" s="150">
        <v>45001.664884259262</v>
      </c>
      <c r="N1200" s="47" t="s">
        <v>516</v>
      </c>
      <c r="O1200" s="47" t="s">
        <v>471</v>
      </c>
    </row>
    <row r="1201" spans="1:15" ht="12.75" customHeight="1" collapsed="1">
      <c r="J1201" s="133">
        <f>SUM(J1198:J1200)</f>
        <v>14544882.52</v>
      </c>
    </row>
    <row r="1203" spans="1:15" ht="12.75" customHeight="1">
      <c r="A1203" s="55" t="s">
        <v>1970</v>
      </c>
    </row>
    <row r="1204" spans="1:15" ht="63.75" hidden="1" outlineLevel="1">
      <c r="B1204" s="226">
        <v>2023</v>
      </c>
      <c r="C1204" s="226">
        <v>9</v>
      </c>
      <c r="D1204" s="149" t="s">
        <v>5</v>
      </c>
      <c r="E1204" s="149" t="s">
        <v>6</v>
      </c>
      <c r="F1204" s="149" t="s">
        <v>2071</v>
      </c>
      <c r="G1204" s="227">
        <v>45002.291666666664</v>
      </c>
      <c r="H1204" s="149" t="s">
        <v>14</v>
      </c>
      <c r="I1204" s="47" t="str">
        <f>VLOOKUP(H1204,'[5]Source Codes'!$A$6:$B$89,2,FALSE)</f>
        <v>AP Warrant Issuance</v>
      </c>
      <c r="J1204" s="228">
        <v>-3031152.48</v>
      </c>
      <c r="K1204" s="227">
        <v>45002.291666666664</v>
      </c>
      <c r="L1204" s="165" t="s">
        <v>2072</v>
      </c>
      <c r="M1204" s="150">
        <v>45003.08730324074</v>
      </c>
      <c r="N1204" s="47" t="s">
        <v>434</v>
      </c>
      <c r="O1204" s="47" t="s">
        <v>426</v>
      </c>
    </row>
    <row r="1205" spans="1:15" ht="25.5" hidden="1" outlineLevel="1">
      <c r="B1205" s="226">
        <v>2023</v>
      </c>
      <c r="C1205" s="226">
        <v>9</v>
      </c>
      <c r="D1205" s="149" t="s">
        <v>5</v>
      </c>
      <c r="E1205" s="149" t="s">
        <v>6</v>
      </c>
      <c r="F1205" s="149" t="s">
        <v>2073</v>
      </c>
      <c r="G1205" s="227">
        <v>45001.291666666664</v>
      </c>
      <c r="H1205" s="149" t="s">
        <v>12</v>
      </c>
      <c r="I1205" s="47" t="str">
        <f>VLOOKUP(H1205,'[5]Source Codes'!$A$6:$B$89,2,FALSE)</f>
        <v>AR Direct Cash Journal</v>
      </c>
      <c r="J1205" s="228">
        <v>1925947.77</v>
      </c>
      <c r="K1205" s="227">
        <v>45002.291666666664</v>
      </c>
      <c r="L1205" s="48" t="s">
        <v>2074</v>
      </c>
      <c r="M1205" s="150">
        <v>45003.044791666667</v>
      </c>
      <c r="N1205" s="47" t="s">
        <v>407</v>
      </c>
      <c r="O1205" s="47" t="s">
        <v>421</v>
      </c>
    </row>
    <row r="1206" spans="1:15" ht="25.5" hidden="1" outlineLevel="1">
      <c r="B1206" s="226">
        <v>2023</v>
      </c>
      <c r="C1206" s="226">
        <v>9</v>
      </c>
      <c r="D1206" s="149" t="s">
        <v>5</v>
      </c>
      <c r="E1206" s="149" t="s">
        <v>6</v>
      </c>
      <c r="F1206" s="149" t="s">
        <v>2075</v>
      </c>
      <c r="G1206" s="227">
        <v>45002.291666666664</v>
      </c>
      <c r="H1206" s="149" t="s">
        <v>12</v>
      </c>
      <c r="I1206" s="47" t="str">
        <f>VLOOKUP(H1206,'[5]Source Codes'!$A$6:$B$89,2,FALSE)</f>
        <v>AR Direct Cash Journal</v>
      </c>
      <c r="J1206" s="228">
        <v>3550381.25</v>
      </c>
      <c r="K1206" s="227">
        <v>45002.291666666664</v>
      </c>
      <c r="L1206" s="165" t="s">
        <v>2076</v>
      </c>
      <c r="M1206" s="150">
        <v>45003.044791666667</v>
      </c>
      <c r="N1206" s="47" t="s">
        <v>407</v>
      </c>
      <c r="O1206" s="47" t="s">
        <v>421</v>
      </c>
    </row>
    <row r="1207" spans="1:15" ht="12.75" customHeight="1" collapsed="1">
      <c r="J1207" s="133">
        <f>SUM(J1204:J1206)</f>
        <v>2445176.54</v>
      </c>
    </row>
    <row r="1209" spans="1:15" ht="12.75" customHeight="1">
      <c r="A1209" s="55" t="s">
        <v>1971</v>
      </c>
    </row>
    <row r="1210" spans="1:15" ht="25.5" hidden="1" outlineLevel="1">
      <c r="A1210" s="55"/>
      <c r="B1210" s="226">
        <v>2023</v>
      </c>
      <c r="C1210" s="226">
        <v>9</v>
      </c>
      <c r="D1210" s="149" t="s">
        <v>5</v>
      </c>
      <c r="E1210" s="149" t="s">
        <v>6</v>
      </c>
      <c r="F1210" s="149" t="s">
        <v>2077</v>
      </c>
      <c r="G1210" s="227">
        <v>45005.291666666664</v>
      </c>
      <c r="H1210" s="149" t="s">
        <v>12</v>
      </c>
      <c r="I1210" s="47" t="str">
        <f>VLOOKUP(H1210,'[5]Source Codes'!$A$6:$B$89,2,FALSE)</f>
        <v>AR Direct Cash Journal</v>
      </c>
      <c r="J1210" s="228">
        <v>1243638.3700000001</v>
      </c>
      <c r="K1210" s="227">
        <v>45006.291666666664</v>
      </c>
      <c r="L1210" s="165" t="s">
        <v>2078</v>
      </c>
      <c r="M1210" s="150">
        <v>45007.044409722221</v>
      </c>
      <c r="N1210" s="47" t="s">
        <v>407</v>
      </c>
      <c r="O1210" s="47" t="s">
        <v>421</v>
      </c>
    </row>
    <row r="1211" spans="1:15" ht="38.25" hidden="1" outlineLevel="1">
      <c r="B1211" s="226">
        <v>2023</v>
      </c>
      <c r="C1211" s="226">
        <v>9</v>
      </c>
      <c r="D1211" s="149" t="s">
        <v>5</v>
      </c>
      <c r="E1211" s="149" t="s">
        <v>6</v>
      </c>
      <c r="F1211" s="149" t="s">
        <v>2079</v>
      </c>
      <c r="G1211" s="227">
        <v>44998.291666666664</v>
      </c>
      <c r="H1211" s="149" t="s">
        <v>12</v>
      </c>
      <c r="I1211" s="47" t="str">
        <f>VLOOKUP(H1211,'[5]Source Codes'!$A$6:$B$89,2,FALSE)</f>
        <v>AR Direct Cash Journal</v>
      </c>
      <c r="J1211" s="228">
        <v>3831993.04</v>
      </c>
      <c r="K1211" s="227">
        <v>45006.291666666664</v>
      </c>
      <c r="L1211" s="165" t="s">
        <v>444</v>
      </c>
      <c r="M1211" s="150">
        <v>45007.044409722221</v>
      </c>
      <c r="N1211" s="47" t="s">
        <v>407</v>
      </c>
      <c r="O1211" s="47" t="s">
        <v>419</v>
      </c>
    </row>
    <row r="1212" spans="1:15" ht="12.75" hidden="1" customHeight="1" outlineLevel="1">
      <c r="B1212" s="226">
        <v>2023</v>
      </c>
      <c r="C1212" s="226">
        <v>9</v>
      </c>
      <c r="D1212" s="149" t="s">
        <v>5</v>
      </c>
      <c r="E1212" s="149" t="s">
        <v>6</v>
      </c>
      <c r="F1212" s="149" t="s">
        <v>2080</v>
      </c>
      <c r="G1212" s="227">
        <v>45005.291666666664</v>
      </c>
      <c r="H1212" s="149" t="s">
        <v>8</v>
      </c>
      <c r="I1212" s="47" t="str">
        <f>VLOOKUP(H1212,'[5]Source Codes'!$A$6:$B$89,2,FALSE)</f>
        <v>Prch,Cntrl Mail,Flt,Prntg,Sply</v>
      </c>
      <c r="J1212" s="228">
        <v>-1459727.62</v>
      </c>
      <c r="K1212" s="227">
        <v>45006.291666666664</v>
      </c>
      <c r="L1212" s="165" t="s">
        <v>2081</v>
      </c>
      <c r="M1212" s="150">
        <v>45006.876377314817</v>
      </c>
      <c r="N1212" s="47" t="s">
        <v>407</v>
      </c>
      <c r="O1212" s="47" t="s">
        <v>455</v>
      </c>
    </row>
    <row r="1213" spans="1:15" ht="12.75" customHeight="1" collapsed="1">
      <c r="J1213" s="133">
        <f>SUM(J1210:J1212)</f>
        <v>3615903.79</v>
      </c>
    </row>
    <row r="1215" spans="1:15" ht="12.75" customHeight="1">
      <c r="A1215" s="55" t="s">
        <v>1972</v>
      </c>
      <c r="B1215" s="226"/>
      <c r="C1215" s="226"/>
      <c r="D1215" s="149"/>
      <c r="E1215" s="149"/>
      <c r="F1215" s="149"/>
      <c r="G1215" s="227"/>
      <c r="H1215" s="149"/>
      <c r="I1215" s="47"/>
      <c r="J1215" s="228"/>
      <c r="K1215" s="227"/>
      <c r="L1215" s="165"/>
      <c r="M1215" s="150"/>
      <c r="N1215" s="47"/>
      <c r="O1215" s="47"/>
    </row>
    <row r="1216" spans="1:15" ht="51" hidden="1" outlineLevel="1">
      <c r="B1216" s="226">
        <v>2023</v>
      </c>
      <c r="C1216" s="226">
        <v>9</v>
      </c>
      <c r="D1216" s="149" t="s">
        <v>5</v>
      </c>
      <c r="E1216" s="149" t="s">
        <v>6</v>
      </c>
      <c r="F1216" s="149" t="s">
        <v>2082</v>
      </c>
      <c r="G1216" s="227">
        <v>45007.291666666664</v>
      </c>
      <c r="H1216" s="149" t="s">
        <v>14</v>
      </c>
      <c r="I1216" s="47" t="str">
        <f>VLOOKUP(H1216,'[5]Source Codes'!$A$6:$B$89,2,FALSE)</f>
        <v>AP Warrant Issuance</v>
      </c>
      <c r="J1216" s="228">
        <v>-6241447</v>
      </c>
      <c r="K1216" s="227">
        <v>45007.291666666664</v>
      </c>
      <c r="L1216" s="165" t="s">
        <v>2083</v>
      </c>
      <c r="M1216" s="150">
        <v>45008.087013888886</v>
      </c>
      <c r="N1216" s="47" t="s">
        <v>423</v>
      </c>
      <c r="O1216" s="47" t="s">
        <v>409</v>
      </c>
    </row>
    <row r="1217" spans="1:15" ht="25.5" hidden="1" outlineLevel="1">
      <c r="B1217" s="226">
        <v>2023</v>
      </c>
      <c r="C1217" s="226">
        <v>9</v>
      </c>
      <c r="D1217" s="149" t="s">
        <v>5</v>
      </c>
      <c r="E1217" s="149" t="s">
        <v>6</v>
      </c>
      <c r="F1217" s="149" t="s">
        <v>2084</v>
      </c>
      <c r="G1217" s="227">
        <v>44995.333333333336</v>
      </c>
      <c r="H1217" s="149" t="s">
        <v>12</v>
      </c>
      <c r="I1217" s="47" t="str">
        <f>VLOOKUP(H1217,'[5]Source Codes'!$A$6:$B$89,2,FALSE)</f>
        <v>AR Direct Cash Journal</v>
      </c>
      <c r="J1217" s="228">
        <v>1254955.21</v>
      </c>
      <c r="K1217" s="227">
        <v>45007.291666666664</v>
      </c>
      <c r="L1217" s="165" t="s">
        <v>2085</v>
      </c>
      <c r="M1217" s="150">
        <v>45008.044849537036</v>
      </c>
      <c r="N1217" s="47" t="s">
        <v>407</v>
      </c>
      <c r="O1217" s="47" t="s">
        <v>421</v>
      </c>
    </row>
    <row r="1218" spans="1:15" ht="12.75" hidden="1" customHeight="1" outlineLevel="1">
      <c r="B1218" s="226">
        <v>2023</v>
      </c>
      <c r="C1218" s="226">
        <v>9</v>
      </c>
      <c r="D1218" s="149" t="s">
        <v>5</v>
      </c>
      <c r="E1218" s="149" t="s">
        <v>6</v>
      </c>
      <c r="F1218" s="149" t="s">
        <v>2086</v>
      </c>
      <c r="G1218" s="227">
        <v>45005.291666666664</v>
      </c>
      <c r="H1218" s="149" t="s">
        <v>12</v>
      </c>
      <c r="I1218" s="47" t="str">
        <f>VLOOKUP(H1218,'[5]Source Codes'!$A$6:$B$89,2,FALSE)</f>
        <v>AR Direct Cash Journal</v>
      </c>
      <c r="J1218" s="228">
        <v>4232862.12</v>
      </c>
      <c r="K1218" s="227">
        <v>45007.291666666664</v>
      </c>
      <c r="L1218" s="165" t="s">
        <v>602</v>
      </c>
      <c r="M1218" s="150">
        <v>45008.044849537036</v>
      </c>
      <c r="N1218" s="47" t="s">
        <v>423</v>
      </c>
      <c r="O1218" s="47" t="s">
        <v>413</v>
      </c>
    </row>
    <row r="1219" spans="1:15" ht="12.75" hidden="1" customHeight="1" outlineLevel="1">
      <c r="B1219" s="226">
        <v>2023</v>
      </c>
      <c r="C1219" s="226">
        <v>9</v>
      </c>
      <c r="D1219" s="149" t="s">
        <v>5</v>
      </c>
      <c r="E1219" s="149" t="s">
        <v>6</v>
      </c>
      <c r="F1219" s="149" t="s">
        <v>2087</v>
      </c>
      <c r="G1219" s="227">
        <v>45007.291666666664</v>
      </c>
      <c r="H1219" s="149" t="s">
        <v>7</v>
      </c>
      <c r="I1219" s="47" t="str">
        <f>VLOOKUP(H1219,'[5]Source Codes'!$A$6:$B$89,2,FALSE)</f>
        <v>HRMS Interface Journals</v>
      </c>
      <c r="J1219" s="228">
        <v>-10804673.539999999</v>
      </c>
      <c r="K1219" s="227">
        <v>45007.291666666664</v>
      </c>
      <c r="L1219" s="165" t="s">
        <v>356</v>
      </c>
      <c r="M1219" s="150">
        <v>45007.792928240742</v>
      </c>
      <c r="N1219" s="47" t="s">
        <v>438</v>
      </c>
      <c r="O1219" s="47" t="s">
        <v>439</v>
      </c>
    </row>
    <row r="1220" spans="1:15" ht="12.75" hidden="1" customHeight="1" outlineLevel="1">
      <c r="B1220" s="226">
        <v>2023</v>
      </c>
      <c r="C1220" s="226">
        <v>9</v>
      </c>
      <c r="D1220" s="149" t="s">
        <v>5</v>
      </c>
      <c r="E1220" s="149" t="s">
        <v>6</v>
      </c>
      <c r="F1220" s="149" t="s">
        <v>2088</v>
      </c>
      <c r="G1220" s="227">
        <v>45007.291666666664</v>
      </c>
      <c r="H1220" s="149" t="s">
        <v>7</v>
      </c>
      <c r="I1220" s="47" t="str">
        <f>VLOOKUP(H1220,'[5]Source Codes'!$A$6:$B$89,2,FALSE)</f>
        <v>HRMS Interface Journals</v>
      </c>
      <c r="J1220" s="228">
        <v>-2113099.15</v>
      </c>
      <c r="K1220" s="227">
        <v>45007.291666666664</v>
      </c>
      <c r="L1220" s="165" t="s">
        <v>357</v>
      </c>
      <c r="M1220" s="150">
        <v>45007.796365740738</v>
      </c>
      <c r="N1220" s="47" t="s">
        <v>438</v>
      </c>
      <c r="O1220" s="47" t="s">
        <v>439</v>
      </c>
    </row>
    <row r="1221" spans="1:15" ht="12.75" customHeight="1" collapsed="1">
      <c r="J1221" s="133">
        <f>SUM(J1216:J1220)</f>
        <v>-13671402.359999999</v>
      </c>
    </row>
    <row r="1223" spans="1:15" ht="12.75" customHeight="1">
      <c r="A1223" s="55" t="s">
        <v>2089</v>
      </c>
      <c r="B1223" s="226"/>
      <c r="C1223" s="226"/>
      <c r="D1223" s="149"/>
      <c r="E1223" s="149"/>
      <c r="F1223" s="149"/>
      <c r="G1223" s="227"/>
      <c r="H1223" s="149"/>
      <c r="I1223" s="47"/>
      <c r="J1223" s="228"/>
      <c r="K1223" s="227"/>
      <c r="L1223" s="165"/>
      <c r="M1223" s="150"/>
      <c r="N1223" s="47"/>
      <c r="O1223" s="47"/>
    </row>
    <row r="1224" spans="1:15" ht="25.5" hidden="1" outlineLevel="1">
      <c r="B1224" s="226">
        <v>2023</v>
      </c>
      <c r="C1224" s="226">
        <v>9</v>
      </c>
      <c r="D1224" s="149" t="s">
        <v>5</v>
      </c>
      <c r="E1224" s="149" t="s">
        <v>6</v>
      </c>
      <c r="F1224" s="149" t="s">
        <v>2090</v>
      </c>
      <c r="G1224" s="227">
        <v>45008.291666666664</v>
      </c>
      <c r="H1224" s="149" t="s">
        <v>12</v>
      </c>
      <c r="I1224" s="47" t="str">
        <f>VLOOKUP(H1224,'[5]Source Codes'!$A$6:$B$89,2,FALSE)</f>
        <v>AR Direct Cash Journal</v>
      </c>
      <c r="J1224" s="228">
        <v>3264336.88</v>
      </c>
      <c r="K1224" s="23">
        <v>45008.291666666664</v>
      </c>
      <c r="L1224" s="151" t="s">
        <v>352</v>
      </c>
      <c r="M1224" s="51">
        <v>45009.04446759259</v>
      </c>
      <c r="N1224" s="47" t="s">
        <v>407</v>
      </c>
      <c r="O1224" s="47" t="s">
        <v>422</v>
      </c>
    </row>
    <row r="1225" spans="1:15" ht="38.25" hidden="1" outlineLevel="1">
      <c r="B1225" s="226">
        <v>2023</v>
      </c>
      <c r="C1225" s="226">
        <v>9</v>
      </c>
      <c r="D1225" s="149" t="s">
        <v>5</v>
      </c>
      <c r="E1225" s="149" t="s">
        <v>6</v>
      </c>
      <c r="F1225" s="149" t="s">
        <v>2091</v>
      </c>
      <c r="G1225" s="227">
        <v>45008.291666666664</v>
      </c>
      <c r="H1225" s="149" t="s">
        <v>9</v>
      </c>
      <c r="I1225" s="47" t="str">
        <f>VLOOKUP(H1225,'[5]Source Codes'!$A$6:$B$89,2,FALSE)</f>
        <v>On Line Journal Entries</v>
      </c>
      <c r="J1225" s="228">
        <v>35000000</v>
      </c>
      <c r="K1225" s="23">
        <v>45008.291666666664</v>
      </c>
      <c r="L1225" s="151" t="s">
        <v>2092</v>
      </c>
      <c r="M1225" s="51">
        <v>45009.166319444441</v>
      </c>
      <c r="N1225" s="47" t="s">
        <v>516</v>
      </c>
      <c r="O1225" s="47" t="s">
        <v>421</v>
      </c>
    </row>
    <row r="1226" spans="1:15" ht="12.75" customHeight="1" collapsed="1">
      <c r="J1226" s="133">
        <f>SUM(J1224:J1225)</f>
        <v>38264336.880000003</v>
      </c>
    </row>
    <row r="1228" spans="1:15" ht="12.75" customHeight="1">
      <c r="A1228" s="55" t="s">
        <v>2093</v>
      </c>
    </row>
    <row r="1229" spans="1:15" ht="38.25" hidden="1" outlineLevel="1">
      <c r="B1229" s="226">
        <v>2023</v>
      </c>
      <c r="C1229" s="226">
        <v>9</v>
      </c>
      <c r="D1229" s="149" t="s">
        <v>5</v>
      </c>
      <c r="E1229" s="149" t="s">
        <v>6</v>
      </c>
      <c r="F1229" s="149" t="s">
        <v>2094</v>
      </c>
      <c r="G1229" s="227">
        <v>45013.291666666664</v>
      </c>
      <c r="H1229" s="149" t="s">
        <v>14</v>
      </c>
      <c r="I1229" s="47" t="str">
        <f>VLOOKUP(H1229,'[5]Source Codes'!$A$6:$B$89,2,FALSE)</f>
        <v>AP Warrant Issuance</v>
      </c>
      <c r="J1229" s="228">
        <v>-1048657.1299999999</v>
      </c>
      <c r="K1229" s="227">
        <v>45009.291666666664</v>
      </c>
      <c r="L1229" s="151" t="s">
        <v>2099</v>
      </c>
      <c r="M1229" s="49">
        <v>45010.086944444447</v>
      </c>
      <c r="N1229" s="47" t="s">
        <v>407</v>
      </c>
      <c r="O1229" s="47" t="s">
        <v>415</v>
      </c>
    </row>
    <row r="1230" spans="1:15" ht="38.25" hidden="1" outlineLevel="1">
      <c r="B1230" s="226">
        <v>2023</v>
      </c>
      <c r="C1230" s="226">
        <v>9</v>
      </c>
      <c r="D1230" s="149" t="s">
        <v>5</v>
      </c>
      <c r="E1230" s="149" t="s">
        <v>6</v>
      </c>
      <c r="F1230" s="149" t="s">
        <v>2095</v>
      </c>
      <c r="G1230" s="227">
        <v>44995.333333333336</v>
      </c>
      <c r="H1230" s="149" t="s">
        <v>11</v>
      </c>
      <c r="I1230" s="47" t="str">
        <f>VLOOKUP(H1230,'[5]Source Codes'!$A$6:$B$89,2,FALSE)</f>
        <v>AR Payments</v>
      </c>
      <c r="J1230" s="228">
        <v>1419485.23</v>
      </c>
      <c r="K1230" s="227">
        <v>45009.291666666664</v>
      </c>
      <c r="L1230" s="48" t="s">
        <v>2098</v>
      </c>
      <c r="M1230" s="49">
        <v>45010.044895833336</v>
      </c>
      <c r="N1230" s="47" t="s">
        <v>407</v>
      </c>
      <c r="O1230" s="47" t="s">
        <v>408</v>
      </c>
    </row>
    <row r="1231" spans="1:15" ht="51" hidden="1" outlineLevel="1">
      <c r="B1231" s="226">
        <v>2023</v>
      </c>
      <c r="C1231" s="226">
        <v>9</v>
      </c>
      <c r="D1231" s="149" t="s">
        <v>5</v>
      </c>
      <c r="E1231" s="149" t="s">
        <v>6</v>
      </c>
      <c r="F1231" s="149" t="s">
        <v>2096</v>
      </c>
      <c r="G1231" s="227">
        <v>45002.291666666664</v>
      </c>
      <c r="H1231" s="149" t="s">
        <v>11</v>
      </c>
      <c r="I1231" s="47" t="str">
        <f>VLOOKUP(H1231,'[5]Source Codes'!$A$6:$B$89,2,FALSE)</f>
        <v>AR Payments</v>
      </c>
      <c r="J1231" s="228">
        <v>1840091.35</v>
      </c>
      <c r="K1231" s="227">
        <v>45009.291666666664</v>
      </c>
      <c r="L1231" s="48" t="s">
        <v>2097</v>
      </c>
      <c r="M1231" s="49">
        <v>45010.044895833336</v>
      </c>
      <c r="N1231" s="47" t="s">
        <v>407</v>
      </c>
      <c r="O1231" s="47" t="s">
        <v>408</v>
      </c>
    </row>
    <row r="1232" spans="1:15" ht="12.75" customHeight="1" collapsed="1">
      <c r="J1232" s="133">
        <f>SUM(J1229:J1231)</f>
        <v>2210919.4500000002</v>
      </c>
    </row>
    <row r="1234" spans="1:15" ht="12.75" customHeight="1">
      <c r="A1234" s="55" t="s">
        <v>2102</v>
      </c>
      <c r="B1234" s="226"/>
      <c r="C1234" s="226"/>
      <c r="D1234" s="149"/>
      <c r="E1234" s="149"/>
      <c r="F1234" s="149"/>
      <c r="G1234" s="227"/>
      <c r="H1234" s="149"/>
      <c r="I1234" s="47"/>
      <c r="J1234" s="228"/>
      <c r="K1234" s="227"/>
      <c r="L1234" s="151"/>
      <c r="M1234" s="49"/>
      <c r="N1234" s="47"/>
      <c r="O1234" s="47"/>
    </row>
    <row r="1235" spans="1:15" ht="12.75" hidden="1" customHeight="1" outlineLevel="1">
      <c r="B1235" s="226">
        <v>2023</v>
      </c>
      <c r="C1235" s="226">
        <v>9</v>
      </c>
      <c r="D1235" s="149" t="s">
        <v>5</v>
      </c>
      <c r="E1235" s="149" t="s">
        <v>6</v>
      </c>
      <c r="F1235" s="149" t="s">
        <v>2103</v>
      </c>
      <c r="G1235" s="227">
        <v>45012.291666666664</v>
      </c>
      <c r="H1235" s="149" t="s">
        <v>12</v>
      </c>
      <c r="I1235" s="47" t="str">
        <f>VLOOKUP(H1235,'[5]Source Codes'!$A$6:$B$89,2,FALSE)</f>
        <v>AR Direct Cash Journal</v>
      </c>
      <c r="J1235" s="228">
        <v>1875261.26</v>
      </c>
      <c r="K1235" s="227">
        <v>45012.291666666664</v>
      </c>
      <c r="L1235" s="151" t="s">
        <v>2106</v>
      </c>
      <c r="M1235" s="49">
        <v>45013.044351851851</v>
      </c>
      <c r="N1235" s="47" t="s">
        <v>407</v>
      </c>
      <c r="O1235" s="47" t="s">
        <v>422</v>
      </c>
    </row>
    <row r="1236" spans="1:15" ht="12.75" hidden="1" customHeight="1" outlineLevel="1">
      <c r="B1236" s="226">
        <v>2023</v>
      </c>
      <c r="C1236" s="226">
        <v>9</v>
      </c>
      <c r="D1236" s="149" t="s">
        <v>5</v>
      </c>
      <c r="E1236" s="149" t="s">
        <v>6</v>
      </c>
      <c r="F1236" s="149" t="s">
        <v>2104</v>
      </c>
      <c r="G1236" s="227">
        <v>45006.291666666664</v>
      </c>
      <c r="H1236" s="149" t="s">
        <v>340</v>
      </c>
      <c r="I1236" s="47" t="str">
        <f>VLOOKUP(H1236,'[5]Source Codes'!$A$6:$B$89,2,FALSE)</f>
        <v>Facilities Mngmnt Intfc Jrnls</v>
      </c>
      <c r="J1236" s="228">
        <v>-3957485.62</v>
      </c>
      <c r="K1236" s="227">
        <v>45012.291666666664</v>
      </c>
      <c r="L1236" s="151" t="s">
        <v>2105</v>
      </c>
      <c r="M1236" s="49">
        <v>45013.165844907409</v>
      </c>
      <c r="N1236" s="47" t="s">
        <v>407</v>
      </c>
      <c r="O1236" s="47" t="s">
        <v>418</v>
      </c>
    </row>
    <row r="1237" spans="1:15" ht="12.75" customHeight="1" collapsed="1">
      <c r="J1237" s="133">
        <f>SUM(J1235:J1236)</f>
        <v>-2082224.36</v>
      </c>
    </row>
    <row r="1240" spans="1:15" ht="12.75" customHeight="1">
      <c r="A1240" s="55" t="s">
        <v>2107</v>
      </c>
    </row>
    <row r="1241" spans="1:15" ht="54" hidden="1" customHeight="1" outlineLevel="1">
      <c r="B1241" s="226">
        <v>2023</v>
      </c>
      <c r="C1241" s="226">
        <v>9</v>
      </c>
      <c r="D1241" s="149" t="s">
        <v>5</v>
      </c>
      <c r="E1241" s="149" t="s">
        <v>6</v>
      </c>
      <c r="F1241" s="149" t="s">
        <v>2108</v>
      </c>
      <c r="G1241" s="227">
        <v>45001.291666666664</v>
      </c>
      <c r="H1241" s="149" t="s">
        <v>9</v>
      </c>
      <c r="I1241" s="47" t="str">
        <f>VLOOKUP(H1241,'[5]Source Codes'!$A$6:$B$89,2,FALSE)</f>
        <v>On Line Journal Entries</v>
      </c>
      <c r="J1241" s="232">
        <v>27415120</v>
      </c>
      <c r="K1241" s="227">
        <v>45013.291666666664</v>
      </c>
      <c r="L1241" s="151" t="s">
        <v>363</v>
      </c>
      <c r="M1241" s="49">
        <v>45013.861273148148</v>
      </c>
      <c r="N1241" s="47" t="s">
        <v>407</v>
      </c>
      <c r="O1241" s="47" t="s">
        <v>415</v>
      </c>
    </row>
    <row r="1242" spans="1:15" ht="24.75" hidden="1" customHeight="1" outlineLevel="1">
      <c r="B1242" s="226">
        <v>2023</v>
      </c>
      <c r="C1242" s="226">
        <v>9</v>
      </c>
      <c r="D1242" s="149" t="s">
        <v>5</v>
      </c>
      <c r="E1242" s="149" t="s">
        <v>6</v>
      </c>
      <c r="F1242" s="149" t="s">
        <v>2109</v>
      </c>
      <c r="G1242" s="227">
        <v>45002.291666666664</v>
      </c>
      <c r="H1242" s="149" t="s">
        <v>9</v>
      </c>
      <c r="I1242" s="47" t="str">
        <f>VLOOKUP(H1242,'[5]Source Codes'!$A$6:$B$89,2,FALSE)</f>
        <v>On Line Journal Entries</v>
      </c>
      <c r="J1242" s="232">
        <v>1630616</v>
      </c>
      <c r="K1242" s="227">
        <v>45013.291666666664</v>
      </c>
      <c r="L1242" s="151" t="s">
        <v>2110</v>
      </c>
      <c r="M1242" s="49">
        <v>45014.16642361111</v>
      </c>
      <c r="N1242" s="47" t="s">
        <v>423</v>
      </c>
      <c r="O1242" s="47" t="s">
        <v>448</v>
      </c>
    </row>
    <row r="1243" spans="1:15" ht="37.5" hidden="1" customHeight="1" outlineLevel="1">
      <c r="B1243" s="226">
        <v>2023</v>
      </c>
      <c r="C1243" s="226">
        <v>9</v>
      </c>
      <c r="D1243" s="149" t="s">
        <v>5</v>
      </c>
      <c r="E1243" s="149" t="s">
        <v>6</v>
      </c>
      <c r="F1243" s="149" t="s">
        <v>2111</v>
      </c>
      <c r="G1243" s="227">
        <v>44998.291666666664</v>
      </c>
      <c r="H1243" s="149" t="s">
        <v>9</v>
      </c>
      <c r="I1243" s="47" t="str">
        <f>VLOOKUP(H1243,'[5]Source Codes'!$A$6:$B$89,2,FALSE)</f>
        <v>On Line Journal Entries</v>
      </c>
      <c r="J1243" s="232">
        <v>-1388505</v>
      </c>
      <c r="K1243" s="227">
        <v>45013.291666666664</v>
      </c>
      <c r="L1243" s="151" t="s">
        <v>2112</v>
      </c>
      <c r="M1243" s="49">
        <v>45013.862210648149</v>
      </c>
      <c r="N1243" s="47" t="s">
        <v>582</v>
      </c>
      <c r="O1243" s="47" t="s">
        <v>409</v>
      </c>
    </row>
    <row r="1244" spans="1:15" ht="12.75" customHeight="1" collapsed="1">
      <c r="J1244" s="133">
        <f>SUM(J1241:J1243)</f>
        <v>27657231</v>
      </c>
    </row>
    <row r="1247" spans="1:15" ht="12.75" customHeight="1">
      <c r="A1247" s="55" t="s">
        <v>2115</v>
      </c>
    </row>
    <row r="1248" spans="1:15" ht="12.75" hidden="1" customHeight="1" outlineLevel="1">
      <c r="B1248" s="226">
        <v>2023</v>
      </c>
      <c r="C1248" s="226">
        <v>9</v>
      </c>
      <c r="D1248" s="149" t="s">
        <v>5</v>
      </c>
      <c r="E1248" s="149" t="s">
        <v>6</v>
      </c>
      <c r="F1248" s="149" t="s">
        <v>2116</v>
      </c>
      <c r="G1248" s="227">
        <v>45007.291666666664</v>
      </c>
      <c r="H1248" s="149" t="s">
        <v>7</v>
      </c>
      <c r="I1248" s="47" t="str">
        <f>VLOOKUP(H1248,'[5]Source Codes'!$A$6:$B$89,2,FALSE)</f>
        <v>HRMS Interface Journals</v>
      </c>
      <c r="J1248" s="232">
        <v>-59432551.829999998</v>
      </c>
      <c r="K1248" s="227">
        <v>45014.291666666664</v>
      </c>
      <c r="L1248" s="151" t="s">
        <v>1664</v>
      </c>
      <c r="M1248" s="49">
        <v>45014.614918981482</v>
      </c>
      <c r="N1248" s="47" t="s">
        <v>438</v>
      </c>
      <c r="O1248" s="47" t="s">
        <v>439</v>
      </c>
    </row>
    <row r="1249" spans="1:15" ht="12.75" customHeight="1" collapsed="1">
      <c r="J1249" s="133">
        <f>SUM(J1248)</f>
        <v>-59432551.829999998</v>
      </c>
    </row>
    <row r="1252" spans="1:15" ht="12.75" customHeight="1">
      <c r="A1252" s="55" t="s">
        <v>2117</v>
      </c>
    </row>
    <row r="1253" spans="1:15" ht="27" hidden="1" customHeight="1" outlineLevel="1">
      <c r="B1253" s="226">
        <v>2023</v>
      </c>
      <c r="C1253" s="226">
        <v>10</v>
      </c>
      <c r="D1253" s="149" t="s">
        <v>5</v>
      </c>
      <c r="E1253" s="149" t="s">
        <v>6</v>
      </c>
      <c r="F1253" s="149" t="s">
        <v>2118</v>
      </c>
      <c r="G1253" s="227">
        <v>45019.291666666664</v>
      </c>
      <c r="H1253" s="149" t="s">
        <v>14</v>
      </c>
      <c r="I1253" s="47" t="str">
        <f>VLOOKUP(H1253,'[5]Source Codes'!$A$6:$B$89,2,FALSE)</f>
        <v>AP Warrant Issuance</v>
      </c>
      <c r="J1253" s="232">
        <v>-2699266.09</v>
      </c>
      <c r="K1253" s="227">
        <v>45015.291666666664</v>
      </c>
      <c r="L1253" s="151" t="s">
        <v>2125</v>
      </c>
      <c r="M1253" s="49">
        <v>45016.087048611109</v>
      </c>
      <c r="N1253" s="47" t="s">
        <v>407</v>
      </c>
      <c r="O1253" s="47" t="s">
        <v>419</v>
      </c>
    </row>
    <row r="1254" spans="1:15" ht="27" hidden="1" customHeight="1" outlineLevel="1">
      <c r="B1254" s="226">
        <v>2023</v>
      </c>
      <c r="C1254" s="226">
        <v>9</v>
      </c>
      <c r="D1254" s="149" t="s">
        <v>5</v>
      </c>
      <c r="E1254" s="149" t="s">
        <v>6</v>
      </c>
      <c r="F1254" s="149" t="s">
        <v>2119</v>
      </c>
      <c r="G1254" s="227">
        <v>45015.291666666664</v>
      </c>
      <c r="H1254" s="149" t="s">
        <v>14</v>
      </c>
      <c r="I1254" s="47" t="str">
        <f>VLOOKUP(H1254,'[5]Source Codes'!$A$6:$B$89,2,FALSE)</f>
        <v>AP Warrant Issuance</v>
      </c>
      <c r="J1254" s="232">
        <v>-1472868.26</v>
      </c>
      <c r="K1254" s="227">
        <v>45015.291666666664</v>
      </c>
      <c r="L1254" s="151" t="s">
        <v>2126</v>
      </c>
      <c r="M1254" s="49">
        <v>45016.087048611109</v>
      </c>
      <c r="N1254" s="47" t="s">
        <v>407</v>
      </c>
      <c r="O1254" s="47" t="s">
        <v>419</v>
      </c>
    </row>
    <row r="1255" spans="1:15" ht="54" hidden="1" customHeight="1" outlineLevel="1">
      <c r="B1255" s="226">
        <v>2023</v>
      </c>
      <c r="C1255" s="226">
        <v>9</v>
      </c>
      <c r="D1255" s="149" t="s">
        <v>5</v>
      </c>
      <c r="E1255" s="149" t="s">
        <v>6</v>
      </c>
      <c r="F1255" s="149" t="s">
        <v>2120</v>
      </c>
      <c r="G1255" s="227">
        <v>45013.291666666664</v>
      </c>
      <c r="H1255" s="149" t="s">
        <v>11</v>
      </c>
      <c r="I1255" s="47" t="str">
        <f>VLOOKUP(H1255,'[5]Source Codes'!$A$6:$B$89,2,FALSE)</f>
        <v>AR Payments</v>
      </c>
      <c r="J1255" s="232">
        <v>2145468.4300000002</v>
      </c>
      <c r="K1255" s="227">
        <v>45015.291666666664</v>
      </c>
      <c r="L1255" s="151" t="s">
        <v>2127</v>
      </c>
      <c r="M1255" s="49">
        <v>45016.044548611113</v>
      </c>
      <c r="N1255" s="47" t="s">
        <v>407</v>
      </c>
      <c r="O1255" s="47" t="s">
        <v>408</v>
      </c>
    </row>
    <row r="1256" spans="1:15" ht="50.25" hidden="1" customHeight="1" outlineLevel="1">
      <c r="B1256" s="226">
        <v>2023</v>
      </c>
      <c r="C1256" s="226">
        <v>9</v>
      </c>
      <c r="D1256" s="149" t="s">
        <v>5</v>
      </c>
      <c r="E1256" s="149" t="s">
        <v>6</v>
      </c>
      <c r="F1256" s="149" t="s">
        <v>2121</v>
      </c>
      <c r="G1256" s="227">
        <v>45014.291666666664</v>
      </c>
      <c r="H1256" s="149" t="s">
        <v>11</v>
      </c>
      <c r="I1256" s="47" t="str">
        <f>VLOOKUP(H1256,'[5]Source Codes'!$A$6:$B$89,2,FALSE)</f>
        <v>AR Payments</v>
      </c>
      <c r="J1256" s="232">
        <v>1892870.41</v>
      </c>
      <c r="K1256" s="227">
        <v>45015.291666666664</v>
      </c>
      <c r="L1256" s="233" t="s">
        <v>2128</v>
      </c>
      <c r="M1256" s="49">
        <v>45016.044548611113</v>
      </c>
      <c r="N1256" s="47" t="s">
        <v>407</v>
      </c>
      <c r="O1256" s="47" t="s">
        <v>408</v>
      </c>
    </row>
    <row r="1257" spans="1:15" ht="27.75" hidden="1" customHeight="1" outlineLevel="1">
      <c r="B1257" s="226">
        <v>2023</v>
      </c>
      <c r="C1257" s="226">
        <v>9</v>
      </c>
      <c r="D1257" s="149" t="s">
        <v>5</v>
      </c>
      <c r="E1257" s="149" t="s">
        <v>6</v>
      </c>
      <c r="F1257" s="149" t="s">
        <v>2122</v>
      </c>
      <c r="G1257" s="227">
        <v>45013.291666666664</v>
      </c>
      <c r="H1257" s="149" t="s">
        <v>12</v>
      </c>
      <c r="I1257" s="47" t="str">
        <f>VLOOKUP(H1257,'[5]Source Codes'!$A$6:$B$89,2,FALSE)</f>
        <v>AR Direct Cash Journal</v>
      </c>
      <c r="J1257" s="232">
        <v>1698961.95</v>
      </c>
      <c r="K1257" s="227">
        <v>45015.291666666664</v>
      </c>
      <c r="L1257" s="151" t="s">
        <v>2129</v>
      </c>
      <c r="M1257" s="49">
        <v>45016.044548611113</v>
      </c>
      <c r="N1257" s="47" t="s">
        <v>407</v>
      </c>
      <c r="O1257" s="47" t="s">
        <v>421</v>
      </c>
    </row>
    <row r="1258" spans="1:15" ht="12.75" hidden="1" customHeight="1" outlineLevel="1">
      <c r="B1258" s="226">
        <v>2023</v>
      </c>
      <c r="C1258" s="226">
        <v>9</v>
      </c>
      <c r="D1258" s="149" t="s">
        <v>5</v>
      </c>
      <c r="E1258" s="149" t="s">
        <v>6</v>
      </c>
      <c r="F1258" s="149" t="s">
        <v>2123</v>
      </c>
      <c r="G1258" s="227">
        <v>45015.291666666664</v>
      </c>
      <c r="H1258" s="149" t="s">
        <v>110</v>
      </c>
      <c r="I1258" s="47" t="str">
        <f>VLOOKUP(H1258,'[5]Source Codes'!$A$6:$B$89,2,FALSE)</f>
        <v>Treasurers Interest Apportion</v>
      </c>
      <c r="J1258" s="232">
        <v>10408467.58</v>
      </c>
      <c r="K1258" s="227">
        <v>45015.291666666664</v>
      </c>
      <c r="L1258" s="151" t="s">
        <v>2124</v>
      </c>
      <c r="M1258" s="49">
        <v>45015.993252314816</v>
      </c>
      <c r="N1258" s="47" t="s">
        <v>412</v>
      </c>
      <c r="O1258" s="47" t="s">
        <v>422</v>
      </c>
    </row>
    <row r="1259" spans="1:15" ht="12.75" customHeight="1" collapsed="1">
      <c r="J1259" s="133">
        <f>SUM(J1253:J1258)</f>
        <v>11973634.02</v>
      </c>
    </row>
    <row r="1262" spans="1:15" ht="12.75" customHeight="1">
      <c r="A1262" s="55" t="s">
        <v>2130</v>
      </c>
    </row>
    <row r="1263" spans="1:15" ht="27" hidden="1" customHeight="1" outlineLevel="1">
      <c r="B1263" s="226">
        <v>2023</v>
      </c>
      <c r="C1263" s="226">
        <v>9</v>
      </c>
      <c r="D1263" s="149" t="s">
        <v>5</v>
      </c>
      <c r="E1263" s="149" t="s">
        <v>6</v>
      </c>
      <c r="F1263" s="149" t="s">
        <v>2131</v>
      </c>
      <c r="G1263" s="227">
        <v>44999.291666666664</v>
      </c>
      <c r="H1263" s="149" t="s">
        <v>12</v>
      </c>
      <c r="I1263" s="47" t="str">
        <f>VLOOKUP(H1263,'[5]Source Codes'!$A$6:$B$89,2,FALSE)</f>
        <v>AR Direct Cash Journal</v>
      </c>
      <c r="J1263" s="232">
        <v>6186877.3099999996</v>
      </c>
      <c r="K1263" s="227">
        <v>45016.291666666664</v>
      </c>
      <c r="L1263" s="151" t="s">
        <v>2134</v>
      </c>
      <c r="M1263" s="49">
        <v>45017.044976851852</v>
      </c>
      <c r="N1263" s="47" t="s">
        <v>407</v>
      </c>
      <c r="O1263" s="47" t="s">
        <v>419</v>
      </c>
    </row>
    <row r="1264" spans="1:15" ht="64.5" hidden="1" customHeight="1" outlineLevel="1">
      <c r="B1264" s="226">
        <v>2023</v>
      </c>
      <c r="C1264" s="226">
        <v>9</v>
      </c>
      <c r="D1264" s="149" t="s">
        <v>5</v>
      </c>
      <c r="E1264" s="149" t="s">
        <v>6</v>
      </c>
      <c r="F1264" s="149" t="s">
        <v>2132</v>
      </c>
      <c r="G1264" s="227">
        <v>44999.291666666664</v>
      </c>
      <c r="H1264" s="149" t="s">
        <v>11</v>
      </c>
      <c r="I1264" s="47" t="str">
        <f>VLOOKUP(H1264,'[5]Source Codes'!$A$6:$B$89,2,FALSE)</f>
        <v>AR Payments</v>
      </c>
      <c r="J1264" s="232">
        <v>2870406.22</v>
      </c>
      <c r="K1264" s="227">
        <v>45016.291666666664</v>
      </c>
      <c r="L1264" s="151" t="s">
        <v>2135</v>
      </c>
      <c r="M1264" s="49">
        <v>45017.044976851852</v>
      </c>
      <c r="N1264" s="47" t="s">
        <v>407</v>
      </c>
      <c r="O1264" s="47" t="s">
        <v>408</v>
      </c>
    </row>
    <row r="1265" spans="1:15" ht="63.75" hidden="1" customHeight="1" outlineLevel="1">
      <c r="B1265" s="226">
        <v>2023</v>
      </c>
      <c r="C1265" s="226">
        <v>9</v>
      </c>
      <c r="D1265" s="149" t="s">
        <v>5</v>
      </c>
      <c r="E1265" s="149" t="s">
        <v>6</v>
      </c>
      <c r="F1265" s="149" t="s">
        <v>2133</v>
      </c>
      <c r="G1265" s="227">
        <v>45002.291666666664</v>
      </c>
      <c r="H1265" s="149" t="s">
        <v>11</v>
      </c>
      <c r="I1265" s="47" t="str">
        <f>VLOOKUP(H1265,'[5]Source Codes'!$A$6:$B$89,2,FALSE)</f>
        <v>AR Payments</v>
      </c>
      <c r="J1265" s="232">
        <v>1729813.78</v>
      </c>
      <c r="K1265" s="227">
        <v>45016.291666666664</v>
      </c>
      <c r="L1265" s="151" t="s">
        <v>2136</v>
      </c>
      <c r="M1265" s="49">
        <v>45017.044976851852</v>
      </c>
      <c r="N1265" s="47" t="s">
        <v>407</v>
      </c>
      <c r="O1265" s="47" t="s">
        <v>408</v>
      </c>
    </row>
    <row r="1266" spans="1:15" ht="12.75" customHeight="1" collapsed="1">
      <c r="J1266" s="133">
        <f>SUM(J1263:J1265)</f>
        <v>10787097.309999999</v>
      </c>
    </row>
    <row r="1269" spans="1:15" ht="12.75" customHeight="1">
      <c r="A1269" s="55" t="s">
        <v>2137</v>
      </c>
    </row>
    <row r="1270" spans="1:15" ht="25.5" hidden="1" outlineLevel="1">
      <c r="B1270" s="226">
        <v>2023</v>
      </c>
      <c r="C1270" s="226">
        <v>9</v>
      </c>
      <c r="D1270" s="149" t="s">
        <v>5</v>
      </c>
      <c r="E1270" s="149" t="s">
        <v>6</v>
      </c>
      <c r="F1270" s="149" t="s">
        <v>2138</v>
      </c>
      <c r="G1270" s="227">
        <v>45012.291666666664</v>
      </c>
      <c r="H1270" s="149" t="s">
        <v>12</v>
      </c>
      <c r="I1270" s="47" t="str">
        <f>VLOOKUP(H1270,'[5]Source Codes'!$A$6:$B$89,2,FALSE)</f>
        <v>AR Direct Cash Journal</v>
      </c>
      <c r="J1270" s="232">
        <v>7222251.4000000004</v>
      </c>
      <c r="K1270" s="227">
        <v>45019.291666666664</v>
      </c>
      <c r="L1270" s="151" t="s">
        <v>2157</v>
      </c>
      <c r="M1270" s="49">
        <v>45020.04420138889</v>
      </c>
      <c r="N1270" s="47" t="s">
        <v>407</v>
      </c>
      <c r="O1270" s="47" t="s">
        <v>419</v>
      </c>
    </row>
    <row r="1271" spans="1:15" ht="25.5" hidden="1" outlineLevel="1">
      <c r="B1271" s="226">
        <v>2023</v>
      </c>
      <c r="C1271" s="226">
        <v>9</v>
      </c>
      <c r="D1271" s="149" t="s">
        <v>5</v>
      </c>
      <c r="E1271" s="149" t="s">
        <v>6</v>
      </c>
      <c r="F1271" s="149" t="s">
        <v>2139</v>
      </c>
      <c r="G1271" s="227">
        <v>45009.291666666664</v>
      </c>
      <c r="H1271" s="149" t="s">
        <v>9</v>
      </c>
      <c r="I1271" s="47" t="str">
        <f>VLOOKUP(H1271,'[5]Source Codes'!$A$6:$B$89,2,FALSE)</f>
        <v>On Line Journal Entries</v>
      </c>
      <c r="J1271" s="232">
        <v>20948502.800000001</v>
      </c>
      <c r="K1271" s="227">
        <v>45019.291666666664</v>
      </c>
      <c r="L1271" s="151" t="s">
        <v>2151</v>
      </c>
      <c r="M1271" s="49">
        <v>45020.165879629632</v>
      </c>
      <c r="N1271" s="47" t="s">
        <v>407</v>
      </c>
      <c r="O1271" s="47" t="s">
        <v>422</v>
      </c>
    </row>
    <row r="1272" spans="1:15" ht="41.25" hidden="1" customHeight="1" outlineLevel="1">
      <c r="B1272" s="226">
        <v>2023</v>
      </c>
      <c r="C1272" s="226">
        <v>9</v>
      </c>
      <c r="D1272" s="149" t="s">
        <v>5</v>
      </c>
      <c r="E1272" s="149" t="s">
        <v>6</v>
      </c>
      <c r="F1272" s="149" t="s">
        <v>2140</v>
      </c>
      <c r="G1272" s="227">
        <v>45009.291666666664</v>
      </c>
      <c r="H1272" s="149" t="s">
        <v>9</v>
      </c>
      <c r="I1272" s="47" t="str">
        <f>VLOOKUP(H1272,'[5]Source Codes'!$A$6:$B$89,2,FALSE)</f>
        <v>On Line Journal Entries</v>
      </c>
      <c r="J1272" s="232">
        <v>9247629.4000000004</v>
      </c>
      <c r="K1272" s="227">
        <v>45019.291666666664</v>
      </c>
      <c r="L1272" s="151" t="s">
        <v>2152</v>
      </c>
      <c r="M1272" s="49">
        <v>45020.165879629632</v>
      </c>
      <c r="N1272" s="47" t="s">
        <v>407</v>
      </c>
      <c r="O1272" s="47" t="s">
        <v>422</v>
      </c>
    </row>
    <row r="1273" spans="1:15" ht="25.5" hidden="1" outlineLevel="1">
      <c r="B1273" s="226">
        <v>2023</v>
      </c>
      <c r="C1273" s="226">
        <v>9</v>
      </c>
      <c r="D1273" s="149" t="s">
        <v>5</v>
      </c>
      <c r="E1273" s="149" t="s">
        <v>6</v>
      </c>
      <c r="F1273" s="149" t="s">
        <v>2141</v>
      </c>
      <c r="G1273" s="227">
        <v>45005.291666666664</v>
      </c>
      <c r="H1273" s="149" t="s">
        <v>9</v>
      </c>
      <c r="I1273" s="47" t="str">
        <f>VLOOKUP(H1273,'[5]Source Codes'!$A$6:$B$89,2,FALSE)</f>
        <v>On Line Journal Entries</v>
      </c>
      <c r="J1273" s="232">
        <v>6373500</v>
      </c>
      <c r="K1273" s="227">
        <v>45019.291666666664</v>
      </c>
      <c r="L1273" s="151" t="s">
        <v>351</v>
      </c>
      <c r="M1273" s="49">
        <v>45020.165879629632</v>
      </c>
      <c r="N1273" s="47" t="s">
        <v>407</v>
      </c>
      <c r="O1273" s="47" t="s">
        <v>415</v>
      </c>
    </row>
    <row r="1274" spans="1:15" ht="51" hidden="1" outlineLevel="1">
      <c r="B1274" s="226">
        <v>2023</v>
      </c>
      <c r="C1274" s="226">
        <v>9</v>
      </c>
      <c r="D1274" s="149" t="s">
        <v>5</v>
      </c>
      <c r="E1274" s="149" t="s">
        <v>6</v>
      </c>
      <c r="F1274" s="149" t="s">
        <v>2142</v>
      </c>
      <c r="G1274" s="227">
        <v>45001.291666666664</v>
      </c>
      <c r="H1274" s="149" t="s">
        <v>9</v>
      </c>
      <c r="I1274" s="47" t="str">
        <f>VLOOKUP(H1274,'[5]Source Codes'!$A$6:$B$89,2,FALSE)</f>
        <v>On Line Journal Entries</v>
      </c>
      <c r="J1274" s="232">
        <v>5029529</v>
      </c>
      <c r="K1274" s="227">
        <v>45019.291666666664</v>
      </c>
      <c r="L1274" s="151" t="s">
        <v>363</v>
      </c>
      <c r="M1274" s="49">
        <v>45020.165879629632</v>
      </c>
      <c r="N1274" s="47" t="s">
        <v>407</v>
      </c>
      <c r="O1274" s="47" t="s">
        <v>415</v>
      </c>
    </row>
    <row r="1275" spans="1:15" ht="51" hidden="1" outlineLevel="1">
      <c r="B1275" s="226">
        <v>2023</v>
      </c>
      <c r="C1275" s="226">
        <v>9</v>
      </c>
      <c r="D1275" s="149" t="s">
        <v>5</v>
      </c>
      <c r="E1275" s="149" t="s">
        <v>6</v>
      </c>
      <c r="F1275" s="149" t="s">
        <v>2143</v>
      </c>
      <c r="G1275" s="227">
        <v>45001.291666666664</v>
      </c>
      <c r="H1275" s="149" t="s">
        <v>9</v>
      </c>
      <c r="I1275" s="47" t="str">
        <f>VLOOKUP(H1275,'[5]Source Codes'!$A$6:$B$89,2,FALSE)</f>
        <v>On Line Journal Entries</v>
      </c>
      <c r="J1275" s="232">
        <v>4998260</v>
      </c>
      <c r="K1275" s="227">
        <v>45019.291666666664</v>
      </c>
      <c r="L1275" s="151" t="s">
        <v>363</v>
      </c>
      <c r="M1275" s="49">
        <v>45020.165879629632</v>
      </c>
      <c r="N1275" s="47" t="s">
        <v>407</v>
      </c>
      <c r="O1275" s="47" t="s">
        <v>415</v>
      </c>
    </row>
    <row r="1276" spans="1:15" ht="51" hidden="1" outlineLevel="1">
      <c r="B1276" s="226">
        <v>2023</v>
      </c>
      <c r="C1276" s="226">
        <v>9</v>
      </c>
      <c r="D1276" s="149" t="s">
        <v>5</v>
      </c>
      <c r="E1276" s="149" t="s">
        <v>6</v>
      </c>
      <c r="F1276" s="149" t="s">
        <v>2144</v>
      </c>
      <c r="G1276" s="227">
        <v>45001.291666666664</v>
      </c>
      <c r="H1276" s="149" t="s">
        <v>9</v>
      </c>
      <c r="I1276" s="47" t="str">
        <f>VLOOKUP(H1276,'[5]Source Codes'!$A$6:$B$89,2,FALSE)</f>
        <v>On Line Journal Entries</v>
      </c>
      <c r="J1276" s="232">
        <v>4960654</v>
      </c>
      <c r="K1276" s="227">
        <v>45019.291666666664</v>
      </c>
      <c r="L1276" s="151" t="s">
        <v>363</v>
      </c>
      <c r="M1276" s="49">
        <v>45020.165879629632</v>
      </c>
      <c r="N1276" s="47" t="s">
        <v>407</v>
      </c>
      <c r="O1276" s="47" t="s">
        <v>415</v>
      </c>
    </row>
    <row r="1277" spans="1:15" ht="51" hidden="1" outlineLevel="1">
      <c r="B1277" s="226">
        <v>2023</v>
      </c>
      <c r="C1277" s="226">
        <v>9</v>
      </c>
      <c r="D1277" s="149" t="s">
        <v>5</v>
      </c>
      <c r="E1277" s="149" t="s">
        <v>6</v>
      </c>
      <c r="F1277" s="149" t="s">
        <v>2145</v>
      </c>
      <c r="G1277" s="227">
        <v>45001.291666666664</v>
      </c>
      <c r="H1277" s="149" t="s">
        <v>9</v>
      </c>
      <c r="I1277" s="47" t="str">
        <f>VLOOKUP(H1277,'[5]Source Codes'!$A$6:$B$89,2,FALSE)</f>
        <v>On Line Journal Entries</v>
      </c>
      <c r="J1277" s="232">
        <v>4888701</v>
      </c>
      <c r="K1277" s="227">
        <v>45019.291666666664</v>
      </c>
      <c r="L1277" s="151" t="s">
        <v>363</v>
      </c>
      <c r="M1277" s="49">
        <v>45020.165879629632</v>
      </c>
      <c r="N1277" s="47" t="s">
        <v>407</v>
      </c>
      <c r="O1277" s="47" t="s">
        <v>415</v>
      </c>
    </row>
    <row r="1278" spans="1:15" ht="51" hidden="1" outlineLevel="1">
      <c r="B1278" s="226">
        <v>2023</v>
      </c>
      <c r="C1278" s="226">
        <v>9</v>
      </c>
      <c r="D1278" s="149" t="s">
        <v>5</v>
      </c>
      <c r="E1278" s="149" t="s">
        <v>6</v>
      </c>
      <c r="F1278" s="149" t="s">
        <v>2146</v>
      </c>
      <c r="G1278" s="227">
        <v>45001.291666666664</v>
      </c>
      <c r="H1278" s="149" t="s">
        <v>9</v>
      </c>
      <c r="I1278" s="47" t="str">
        <f>VLOOKUP(H1278,'[5]Source Codes'!$A$6:$B$89,2,FALSE)</f>
        <v>On Line Journal Entries</v>
      </c>
      <c r="J1278" s="232">
        <v>4725572</v>
      </c>
      <c r="K1278" s="227">
        <v>45019.291666666664</v>
      </c>
      <c r="L1278" s="151" t="s">
        <v>363</v>
      </c>
      <c r="M1278" s="49">
        <v>45020.165879629632</v>
      </c>
      <c r="N1278" s="47" t="s">
        <v>407</v>
      </c>
      <c r="O1278" s="47" t="s">
        <v>415</v>
      </c>
    </row>
    <row r="1279" spans="1:15" ht="25.5" hidden="1" outlineLevel="1">
      <c r="B1279" s="226">
        <v>2023</v>
      </c>
      <c r="C1279" s="226">
        <v>9</v>
      </c>
      <c r="D1279" s="149" t="s">
        <v>5</v>
      </c>
      <c r="E1279" s="149" t="s">
        <v>6</v>
      </c>
      <c r="F1279" s="149" t="s">
        <v>2147</v>
      </c>
      <c r="G1279" s="227">
        <v>45007.291666666664</v>
      </c>
      <c r="H1279" s="149" t="s">
        <v>9</v>
      </c>
      <c r="I1279" s="47" t="str">
        <f>VLOOKUP(H1279,'[5]Source Codes'!$A$6:$B$89,2,FALSE)</f>
        <v>On Line Journal Entries</v>
      </c>
      <c r="J1279" s="232">
        <v>3759310.74</v>
      </c>
      <c r="K1279" s="227">
        <v>45019.291666666664</v>
      </c>
      <c r="L1279" s="151" t="s">
        <v>2158</v>
      </c>
      <c r="M1279" s="49">
        <v>45020.165879629632</v>
      </c>
      <c r="N1279" s="47" t="s">
        <v>412</v>
      </c>
      <c r="O1279" s="47" t="s">
        <v>429</v>
      </c>
    </row>
    <row r="1280" spans="1:15" ht="51" hidden="1" outlineLevel="1">
      <c r="B1280" s="226">
        <v>2023</v>
      </c>
      <c r="C1280" s="226">
        <v>9</v>
      </c>
      <c r="D1280" s="149" t="s">
        <v>5</v>
      </c>
      <c r="E1280" s="149" t="s">
        <v>6</v>
      </c>
      <c r="F1280" s="149" t="s">
        <v>2148</v>
      </c>
      <c r="G1280" s="227">
        <v>45009.291666666664</v>
      </c>
      <c r="H1280" s="149" t="s">
        <v>9</v>
      </c>
      <c r="I1280" s="47" t="str">
        <f>VLOOKUP(H1280,'[5]Source Codes'!$A$6:$B$89,2,FALSE)</f>
        <v>On Line Journal Entries</v>
      </c>
      <c r="J1280" s="232">
        <v>3348859.09</v>
      </c>
      <c r="K1280" s="227">
        <v>45019.291666666664</v>
      </c>
      <c r="L1280" s="151" t="s">
        <v>2153</v>
      </c>
      <c r="M1280" s="49">
        <v>45020.165879629632</v>
      </c>
      <c r="N1280" s="47" t="s">
        <v>407</v>
      </c>
      <c r="O1280" s="47" t="s">
        <v>422</v>
      </c>
    </row>
    <row r="1281" spans="1:15" ht="25.5" hidden="1" outlineLevel="1">
      <c r="B1281" s="226">
        <v>2023</v>
      </c>
      <c r="C1281" s="226">
        <v>9</v>
      </c>
      <c r="D1281" s="149" t="s">
        <v>5</v>
      </c>
      <c r="E1281" s="149" t="s">
        <v>6</v>
      </c>
      <c r="F1281" s="149" t="s">
        <v>2149</v>
      </c>
      <c r="G1281" s="227">
        <v>45008.291666666664</v>
      </c>
      <c r="H1281" s="149" t="s">
        <v>9</v>
      </c>
      <c r="I1281" s="47" t="str">
        <f>VLOOKUP(H1281,'[5]Source Codes'!$A$6:$B$89,2,FALSE)</f>
        <v>On Line Journal Entries</v>
      </c>
      <c r="J1281" s="232">
        <v>3216506.68</v>
      </c>
      <c r="K1281" s="227">
        <v>45019.291666666664</v>
      </c>
      <c r="L1281" s="151" t="s">
        <v>2159</v>
      </c>
      <c r="M1281" s="49">
        <v>45020.165879629632</v>
      </c>
      <c r="N1281" s="47" t="s">
        <v>407</v>
      </c>
      <c r="O1281" s="47" t="s">
        <v>429</v>
      </c>
    </row>
    <row r="1282" spans="1:15" hidden="1" outlineLevel="1">
      <c r="B1282" s="226">
        <v>2023</v>
      </c>
      <c r="C1282" s="226">
        <v>9</v>
      </c>
      <c r="D1282" s="149" t="s">
        <v>5</v>
      </c>
      <c r="E1282" s="149" t="s">
        <v>6</v>
      </c>
      <c r="F1282" s="149" t="s">
        <v>2150</v>
      </c>
      <c r="G1282" s="227">
        <v>45009.291666666664</v>
      </c>
      <c r="H1282" s="149" t="s">
        <v>9</v>
      </c>
      <c r="I1282" s="47" t="str">
        <f>VLOOKUP(H1282,'[5]Source Codes'!$A$6:$B$89,2,FALSE)</f>
        <v>On Line Journal Entries</v>
      </c>
      <c r="J1282" s="232">
        <v>1466132.7</v>
      </c>
      <c r="K1282" s="227">
        <v>45019.291666666664</v>
      </c>
      <c r="L1282" s="151" t="s">
        <v>2154</v>
      </c>
      <c r="M1282" s="49">
        <v>45020.165879629632</v>
      </c>
      <c r="N1282" s="47" t="s">
        <v>407</v>
      </c>
      <c r="O1282" s="47" t="s">
        <v>422</v>
      </c>
    </row>
    <row r="1283" spans="1:15" hidden="1" outlineLevel="1">
      <c r="B1283" s="226">
        <v>2023</v>
      </c>
      <c r="C1283" s="226">
        <v>9</v>
      </c>
      <c r="D1283" s="149" t="s">
        <v>5</v>
      </c>
      <c r="E1283" s="149" t="s">
        <v>6</v>
      </c>
      <c r="F1283" s="149" t="s">
        <v>2155</v>
      </c>
      <c r="G1283" s="227">
        <v>45009.291666666664</v>
      </c>
      <c r="H1283" s="149" t="s">
        <v>9</v>
      </c>
      <c r="I1283" s="47" t="str">
        <f>VLOOKUP(H1283,'[5]Source Codes'!$A$6:$B$89,2,FALSE)</f>
        <v>On Line Journal Entries</v>
      </c>
      <c r="J1283" s="232">
        <v>-18776299</v>
      </c>
      <c r="K1283" s="227">
        <v>45019.291666666664</v>
      </c>
      <c r="L1283" s="151" t="s">
        <v>2156</v>
      </c>
      <c r="M1283" s="49">
        <v>45020.165879629632</v>
      </c>
      <c r="N1283" s="47" t="s">
        <v>434</v>
      </c>
      <c r="O1283" s="47" t="s">
        <v>419</v>
      </c>
    </row>
    <row r="1284" spans="1:15" ht="12.75" customHeight="1" collapsed="1">
      <c r="J1284" s="133">
        <f>SUM(J1270:J1283)</f>
        <v>61409109.810000002</v>
      </c>
    </row>
    <row r="1287" spans="1:15" ht="12.75" customHeight="1">
      <c r="A1287" s="55" t="s">
        <v>2160</v>
      </c>
    </row>
    <row r="1288" spans="1:15" ht="38.25" hidden="1" outlineLevel="1">
      <c r="B1288" s="226">
        <v>2023</v>
      </c>
      <c r="C1288" s="226">
        <v>10</v>
      </c>
      <c r="D1288" s="149" t="s">
        <v>5</v>
      </c>
      <c r="E1288" s="149" t="s">
        <v>6</v>
      </c>
      <c r="F1288" s="149" t="s">
        <v>2161</v>
      </c>
      <c r="G1288" s="227">
        <v>45020.291666666664</v>
      </c>
      <c r="H1288" s="149" t="s">
        <v>14</v>
      </c>
      <c r="I1288" s="47" t="str">
        <f>VLOOKUP(H1288,'[5]Source Codes'!$A$6:$B$89,2,FALSE)</f>
        <v>AP Warrant Issuance</v>
      </c>
      <c r="J1288" s="232">
        <v>-1401307.74</v>
      </c>
      <c r="K1288" s="227">
        <v>45020.291666666664</v>
      </c>
      <c r="L1288" s="151" t="s">
        <v>2164</v>
      </c>
      <c r="M1288" s="49">
        <v>45021.089143518519</v>
      </c>
      <c r="N1288" s="47" t="s">
        <v>407</v>
      </c>
      <c r="O1288" s="47" t="s">
        <v>415</v>
      </c>
    </row>
    <row r="1289" spans="1:15" ht="25.5" hidden="1" outlineLevel="1">
      <c r="B1289" s="226">
        <v>2023</v>
      </c>
      <c r="C1289" s="226">
        <v>9</v>
      </c>
      <c r="D1289" s="149" t="s">
        <v>5</v>
      </c>
      <c r="E1289" s="149" t="s">
        <v>6</v>
      </c>
      <c r="F1289" s="149" t="s">
        <v>2162</v>
      </c>
      <c r="G1289" s="227">
        <v>45005.291666666664</v>
      </c>
      <c r="H1289" s="149" t="s">
        <v>9</v>
      </c>
      <c r="I1289" s="47" t="str">
        <f>VLOOKUP(H1289,'[5]Source Codes'!$A$6:$B$89,2,FALSE)</f>
        <v>On Line Journal Entries</v>
      </c>
      <c r="J1289" s="232">
        <v>1896700</v>
      </c>
      <c r="K1289" s="227">
        <v>45020.291666666664</v>
      </c>
      <c r="L1289" s="151" t="s">
        <v>351</v>
      </c>
      <c r="M1289" s="49">
        <v>45021.178263888891</v>
      </c>
      <c r="N1289" s="47" t="s">
        <v>407</v>
      </c>
      <c r="O1289" s="47" t="s">
        <v>415</v>
      </c>
    </row>
    <row r="1290" spans="1:15" ht="25.5" hidden="1" outlineLevel="1">
      <c r="B1290" s="226">
        <v>2023</v>
      </c>
      <c r="C1290" s="226">
        <v>9</v>
      </c>
      <c r="D1290" s="149" t="s">
        <v>5</v>
      </c>
      <c r="E1290" s="149" t="s">
        <v>6</v>
      </c>
      <c r="F1290" s="149" t="s">
        <v>2163</v>
      </c>
      <c r="G1290" s="227">
        <v>45005.291666666664</v>
      </c>
      <c r="H1290" s="149" t="s">
        <v>9</v>
      </c>
      <c r="I1290" s="47" t="str">
        <f>VLOOKUP(H1290,'[5]Source Codes'!$A$6:$B$89,2,FALSE)</f>
        <v>On Line Journal Entries</v>
      </c>
      <c r="J1290" s="232">
        <v>1345900</v>
      </c>
      <c r="K1290" s="227">
        <v>45020.291666666664</v>
      </c>
      <c r="L1290" s="151" t="s">
        <v>351</v>
      </c>
      <c r="M1290" s="49">
        <v>45021.178263888891</v>
      </c>
      <c r="N1290" s="47" t="s">
        <v>407</v>
      </c>
      <c r="O1290" s="47" t="s">
        <v>415</v>
      </c>
    </row>
    <row r="1291" spans="1:15" ht="12.75" customHeight="1" collapsed="1">
      <c r="J1291" s="133">
        <f>SUM(J1288:J1290)</f>
        <v>1841292.26</v>
      </c>
    </row>
    <row r="1294" spans="1:15" ht="12.75" customHeight="1">
      <c r="A1294" s="55" t="s">
        <v>2165</v>
      </c>
    </row>
    <row r="1295" spans="1:15" ht="51" hidden="1" outlineLevel="1">
      <c r="B1295" s="226">
        <v>2023</v>
      </c>
      <c r="C1295" s="226">
        <v>9</v>
      </c>
      <c r="D1295" s="149" t="s">
        <v>5</v>
      </c>
      <c r="E1295" s="149" t="s">
        <v>6</v>
      </c>
      <c r="F1295" s="149" t="s">
        <v>2166</v>
      </c>
      <c r="G1295" s="227">
        <v>45001.291666666664</v>
      </c>
      <c r="H1295" s="149" t="s">
        <v>9</v>
      </c>
      <c r="I1295" s="47" t="str">
        <f>VLOOKUP(H1295,'[5]Source Codes'!$A$6:$B$89,2,FALSE)</f>
        <v>On Line Journal Entries</v>
      </c>
      <c r="J1295" s="232">
        <v>5000883</v>
      </c>
      <c r="K1295" s="227">
        <v>45021.291666666664</v>
      </c>
      <c r="L1295" s="151" t="s">
        <v>363</v>
      </c>
      <c r="M1295" s="49">
        <v>45021.758888888886</v>
      </c>
      <c r="N1295" s="47" t="s">
        <v>407</v>
      </c>
      <c r="O1295" s="47" t="s">
        <v>415</v>
      </c>
    </row>
    <row r="1296" spans="1:15" ht="25.5" hidden="1" outlineLevel="1">
      <c r="B1296" s="226">
        <v>2023</v>
      </c>
      <c r="C1296" s="226">
        <v>9</v>
      </c>
      <c r="D1296" s="149" t="s">
        <v>5</v>
      </c>
      <c r="E1296" s="149" t="s">
        <v>6</v>
      </c>
      <c r="F1296" s="149" t="s">
        <v>2167</v>
      </c>
      <c r="G1296" s="227">
        <v>45007.291666666664</v>
      </c>
      <c r="H1296" s="149" t="s">
        <v>9</v>
      </c>
      <c r="I1296" s="47" t="str">
        <f>VLOOKUP(H1296,'[5]Source Codes'!$A$6:$B$89,2,FALSE)</f>
        <v>On Line Journal Entries</v>
      </c>
      <c r="J1296" s="232">
        <v>4132095.77</v>
      </c>
      <c r="K1296" s="227">
        <v>45021.291666666664</v>
      </c>
      <c r="L1296" s="151" t="s">
        <v>2170</v>
      </c>
      <c r="M1296" s="49">
        <v>45021.871157407404</v>
      </c>
      <c r="N1296" s="47" t="s">
        <v>412</v>
      </c>
      <c r="O1296" s="47" t="s">
        <v>429</v>
      </c>
    </row>
    <row r="1297" spans="1:15" ht="38.25" hidden="1" outlineLevel="1">
      <c r="B1297" s="226">
        <v>2023</v>
      </c>
      <c r="C1297" s="226">
        <v>9</v>
      </c>
      <c r="D1297" s="149" t="s">
        <v>5</v>
      </c>
      <c r="E1297" s="149" t="s">
        <v>6</v>
      </c>
      <c r="F1297" s="149" t="s">
        <v>2168</v>
      </c>
      <c r="G1297" s="227">
        <v>45001.291666666664</v>
      </c>
      <c r="H1297" s="149" t="s">
        <v>9</v>
      </c>
      <c r="I1297" s="47" t="str">
        <f>VLOOKUP(H1297,'[5]Source Codes'!$A$6:$B$89,2,FALSE)</f>
        <v>On Line Journal Entries</v>
      </c>
      <c r="J1297" s="232">
        <v>-2097200</v>
      </c>
      <c r="K1297" s="227">
        <v>45021.291666666664</v>
      </c>
      <c r="L1297" s="151" t="s">
        <v>2171</v>
      </c>
      <c r="M1297" s="49">
        <v>45021.69872685185</v>
      </c>
      <c r="N1297" s="47" t="s">
        <v>434</v>
      </c>
      <c r="O1297" s="47" t="s">
        <v>418</v>
      </c>
    </row>
    <row r="1298" spans="1:15" ht="51" hidden="1" outlineLevel="1">
      <c r="B1298" s="226">
        <v>2023</v>
      </c>
      <c r="C1298" s="226">
        <v>9</v>
      </c>
      <c r="D1298" s="149" t="s">
        <v>5</v>
      </c>
      <c r="E1298" s="149" t="s">
        <v>6</v>
      </c>
      <c r="F1298" s="149" t="s">
        <v>2169</v>
      </c>
      <c r="G1298" s="227">
        <v>45016.291666666664</v>
      </c>
      <c r="H1298" s="149" t="s">
        <v>9</v>
      </c>
      <c r="I1298" s="47" t="str">
        <f>VLOOKUP(H1298,'[5]Source Codes'!$A$6:$B$89,2,FALSE)</f>
        <v>On Line Journal Entries</v>
      </c>
      <c r="J1298" s="232">
        <v>-18499431</v>
      </c>
      <c r="K1298" s="227">
        <v>45021.291666666664</v>
      </c>
      <c r="L1298" s="151" t="s">
        <v>359</v>
      </c>
      <c r="M1298" s="49">
        <v>45021.622916666667</v>
      </c>
      <c r="N1298" s="47" t="s">
        <v>412</v>
      </c>
      <c r="O1298" s="47" t="s">
        <v>422</v>
      </c>
    </row>
    <row r="1299" spans="1:15" ht="12.75" customHeight="1" collapsed="1">
      <c r="J1299" s="133">
        <f>SUM(J1295:J1298)</f>
        <v>-11463652.23</v>
      </c>
    </row>
    <row r="1301" spans="1:15" ht="12.75" customHeight="1">
      <c r="A1301" s="55" t="s">
        <v>2172</v>
      </c>
    </row>
    <row r="1302" spans="1:15" hidden="1" outlineLevel="1">
      <c r="B1302" s="226">
        <v>2023</v>
      </c>
      <c r="C1302" s="226">
        <v>10</v>
      </c>
      <c r="D1302" s="149" t="s">
        <v>5</v>
      </c>
      <c r="E1302" s="149" t="s">
        <v>6</v>
      </c>
      <c r="F1302" s="149" t="s">
        <v>2173</v>
      </c>
      <c r="G1302" s="227">
        <v>45021.291666666664</v>
      </c>
      <c r="H1302" s="149" t="s">
        <v>7</v>
      </c>
      <c r="I1302" s="47" t="str">
        <f>VLOOKUP(H1302,'[5]Source Codes'!$A$6:$B$89,2,FALSE)</f>
        <v>HRMS Interface Journals</v>
      </c>
      <c r="J1302" s="232">
        <v>-10864242.699999999</v>
      </c>
      <c r="K1302" s="227">
        <v>45022.291666666664</v>
      </c>
      <c r="L1302" s="151" t="s">
        <v>1820</v>
      </c>
      <c r="M1302" s="49">
        <v>45022.615706018521</v>
      </c>
      <c r="N1302" s="47" t="s">
        <v>407</v>
      </c>
      <c r="O1302" s="47" t="s">
        <v>422</v>
      </c>
    </row>
    <row r="1303" spans="1:15" hidden="1" outlineLevel="1">
      <c r="B1303" s="226">
        <v>2023</v>
      </c>
      <c r="C1303" s="226">
        <v>10</v>
      </c>
      <c r="D1303" s="149" t="s">
        <v>5</v>
      </c>
      <c r="E1303" s="149" t="s">
        <v>6</v>
      </c>
      <c r="F1303" s="149" t="s">
        <v>2174</v>
      </c>
      <c r="G1303" s="227">
        <v>45021.291666666664</v>
      </c>
      <c r="H1303" s="149" t="s">
        <v>7</v>
      </c>
      <c r="I1303" s="47" t="str">
        <f>VLOOKUP(H1303,'[5]Source Codes'!$A$6:$B$89,2,FALSE)</f>
        <v>HRMS Interface Journals</v>
      </c>
      <c r="J1303" s="232">
        <v>-2135255.4</v>
      </c>
      <c r="K1303" s="227">
        <v>45022.291666666664</v>
      </c>
      <c r="L1303" s="151" t="s">
        <v>1822</v>
      </c>
      <c r="M1303" s="49">
        <v>45022.617291666669</v>
      </c>
      <c r="N1303" s="47" t="s">
        <v>407</v>
      </c>
      <c r="O1303" s="47" t="s">
        <v>422</v>
      </c>
    </row>
    <row r="1304" spans="1:15" ht="12.75" customHeight="1" collapsed="1">
      <c r="J1304" s="133">
        <f>SUM(J1302:J1303)</f>
        <v>-12999498.1</v>
      </c>
    </row>
    <row r="1307" spans="1:15" ht="12.75" customHeight="1">
      <c r="A1307" s="55" t="s">
        <v>2177</v>
      </c>
    </row>
    <row r="1308" spans="1:15" ht="63.75" hidden="1" outlineLevel="1">
      <c r="B1308" s="226">
        <v>2023</v>
      </c>
      <c r="C1308" s="226">
        <v>10</v>
      </c>
      <c r="D1308" s="149" t="s">
        <v>5</v>
      </c>
      <c r="E1308" s="149" t="s">
        <v>6</v>
      </c>
      <c r="F1308" s="149" t="s">
        <v>2178</v>
      </c>
      <c r="G1308" s="227">
        <v>45026.291666666664</v>
      </c>
      <c r="H1308" s="149" t="s">
        <v>14</v>
      </c>
      <c r="I1308" s="47" t="str">
        <f>VLOOKUP(H1308,'[5]Source Codes'!$A$6:$B$89,2,FALSE)</f>
        <v>AP Warrant Issuance</v>
      </c>
      <c r="J1308" s="232">
        <v>-3694070.7</v>
      </c>
      <c r="K1308" s="227">
        <v>45026.291666666664</v>
      </c>
      <c r="L1308" s="151" t="s">
        <v>2691</v>
      </c>
      <c r="M1308" s="49">
        <v>45027.087141203701</v>
      </c>
      <c r="N1308" s="47" t="s">
        <v>412</v>
      </c>
      <c r="O1308" s="47" t="s">
        <v>414</v>
      </c>
    </row>
    <row r="1309" spans="1:15" ht="32.25" hidden="1" customHeight="1" outlineLevel="1">
      <c r="B1309" s="226">
        <v>2023</v>
      </c>
      <c r="C1309" s="226">
        <v>10</v>
      </c>
      <c r="D1309" s="149" t="s">
        <v>5</v>
      </c>
      <c r="E1309" s="149" t="s">
        <v>6</v>
      </c>
      <c r="F1309" s="149" t="s">
        <v>2179</v>
      </c>
      <c r="G1309" s="227">
        <v>45020.291666666664</v>
      </c>
      <c r="H1309" s="149" t="s">
        <v>11</v>
      </c>
      <c r="I1309" s="47" t="str">
        <f>VLOOKUP(H1309,'[5]Source Codes'!$A$6:$B$89,2,FALSE)</f>
        <v>AR Payments</v>
      </c>
      <c r="J1309" s="232">
        <v>3388284.87</v>
      </c>
      <c r="K1309" s="227">
        <v>45026.291666666664</v>
      </c>
      <c r="L1309" s="54" t="s">
        <v>2181</v>
      </c>
      <c r="M1309" s="49">
        <v>45027.044618055559</v>
      </c>
      <c r="N1309" s="47" t="s">
        <v>407</v>
      </c>
      <c r="O1309" s="47" t="s">
        <v>408</v>
      </c>
    </row>
    <row r="1310" spans="1:15" ht="12.75" hidden="1" customHeight="1" outlineLevel="1">
      <c r="B1310" s="226">
        <v>2023</v>
      </c>
      <c r="C1310" s="226">
        <v>10</v>
      </c>
      <c r="D1310" s="149" t="s">
        <v>5</v>
      </c>
      <c r="E1310" s="149" t="s">
        <v>6</v>
      </c>
      <c r="F1310" s="149" t="s">
        <v>2180</v>
      </c>
      <c r="G1310" s="227">
        <v>45019.291666666664</v>
      </c>
      <c r="H1310" s="149" t="s">
        <v>13</v>
      </c>
      <c r="I1310" s="47" t="str">
        <f>VLOOKUP(H1310,'[5]Source Codes'!$A$6:$B$89,2,FALSE)</f>
        <v>C-IV Voucher/Payments/EBT</v>
      </c>
      <c r="J1310" s="232">
        <v>-9249335.6199999992</v>
      </c>
      <c r="K1310" s="227">
        <v>45026.291666666664</v>
      </c>
      <c r="L1310" s="151" t="s">
        <v>1821</v>
      </c>
      <c r="M1310" s="49">
        <v>45027.165983796294</v>
      </c>
      <c r="N1310" s="47" t="s">
        <v>407</v>
      </c>
      <c r="O1310" s="47" t="s">
        <v>415</v>
      </c>
    </row>
    <row r="1311" spans="1:15" ht="12.75" customHeight="1" collapsed="1">
      <c r="J1311" s="133">
        <f>SUM(J1308:J1310)</f>
        <v>-9555121.4499999993</v>
      </c>
    </row>
    <row r="1314" spans="1:15" ht="12.75" customHeight="1">
      <c r="A1314" s="55" t="s">
        <v>2182</v>
      </c>
    </row>
    <row r="1315" spans="1:15" ht="57" hidden="1" customHeight="1" outlineLevel="1">
      <c r="B1315" s="226">
        <v>2023</v>
      </c>
      <c r="C1315" s="226">
        <v>10</v>
      </c>
      <c r="D1315" s="149" t="s">
        <v>5</v>
      </c>
      <c r="E1315" s="149" t="s">
        <v>6</v>
      </c>
      <c r="F1315" s="149" t="s">
        <v>2183</v>
      </c>
      <c r="G1315" s="227">
        <v>45027.291666666664</v>
      </c>
      <c r="H1315" s="149" t="s">
        <v>14</v>
      </c>
      <c r="I1315" s="47" t="str">
        <f>VLOOKUP(H1315,'[5]Source Codes'!$A$6:$B$89,2,FALSE)</f>
        <v>AP Warrant Issuance</v>
      </c>
      <c r="J1315" s="232">
        <v>-65210865.159999996</v>
      </c>
      <c r="K1315" s="227">
        <v>45027.291666666664</v>
      </c>
      <c r="L1315" s="151" t="s">
        <v>2194</v>
      </c>
      <c r="M1315" s="49">
        <v>45028.086701388886</v>
      </c>
      <c r="N1315" s="47" t="s">
        <v>412</v>
      </c>
      <c r="O1315" s="47" t="s">
        <v>421</v>
      </c>
    </row>
    <row r="1316" spans="1:15" ht="12.75" hidden="1" customHeight="1" outlineLevel="1">
      <c r="B1316" s="226">
        <v>2023</v>
      </c>
      <c r="C1316" s="226">
        <v>10</v>
      </c>
      <c r="D1316" s="149" t="s">
        <v>5</v>
      </c>
      <c r="E1316" s="149" t="s">
        <v>6</v>
      </c>
      <c r="F1316" s="149" t="s">
        <v>2184</v>
      </c>
      <c r="G1316" s="227">
        <v>45027.291666666664</v>
      </c>
      <c r="H1316" s="149" t="s">
        <v>12</v>
      </c>
      <c r="I1316" s="47" t="str">
        <f>VLOOKUP(H1316,'[5]Source Codes'!$A$6:$B$89,2,FALSE)</f>
        <v>AR Direct Cash Journal</v>
      </c>
      <c r="J1316" s="232">
        <v>2839373</v>
      </c>
      <c r="K1316" s="227">
        <v>45027.291666666664</v>
      </c>
      <c r="L1316" s="151" t="s">
        <v>2196</v>
      </c>
      <c r="M1316" s="49">
        <v>45028.044386574074</v>
      </c>
      <c r="N1316" s="47" t="s">
        <v>411</v>
      </c>
      <c r="O1316" s="47" t="s">
        <v>2195</v>
      </c>
    </row>
    <row r="1317" spans="1:15" ht="12.75" hidden="1" customHeight="1" outlineLevel="1">
      <c r="B1317" s="226">
        <v>2023</v>
      </c>
      <c r="C1317" s="226">
        <v>10</v>
      </c>
      <c r="D1317" s="149" t="s">
        <v>5</v>
      </c>
      <c r="E1317" s="149" t="s">
        <v>6</v>
      </c>
      <c r="F1317" s="149" t="s">
        <v>2185</v>
      </c>
      <c r="G1317" s="227">
        <v>45017.291666666664</v>
      </c>
      <c r="H1317" s="149" t="s">
        <v>9</v>
      </c>
      <c r="I1317" s="47" t="str">
        <f>VLOOKUP(H1317,'[5]Source Codes'!$A$6:$B$89,2,FALSE)</f>
        <v>On Line Journal Entries</v>
      </c>
      <c r="J1317" s="232">
        <v>59991609.799999997</v>
      </c>
      <c r="K1317" s="227">
        <v>45027.291666666664</v>
      </c>
      <c r="L1317" s="151" t="s">
        <v>2192</v>
      </c>
      <c r="M1317" s="49">
        <v>45028.164930555555</v>
      </c>
      <c r="N1317" s="47" t="s">
        <v>516</v>
      </c>
      <c r="O1317" s="47" t="s">
        <v>421</v>
      </c>
    </row>
    <row r="1318" spans="1:15" ht="12.75" hidden="1" customHeight="1" outlineLevel="1">
      <c r="B1318" s="226">
        <v>2023</v>
      </c>
      <c r="C1318" s="226">
        <v>10</v>
      </c>
      <c r="D1318" s="149" t="s">
        <v>5</v>
      </c>
      <c r="E1318" s="149" t="s">
        <v>6</v>
      </c>
      <c r="F1318" s="149" t="s">
        <v>2186</v>
      </c>
      <c r="G1318" s="227">
        <v>45026.291666666664</v>
      </c>
      <c r="H1318" s="149" t="s">
        <v>16</v>
      </c>
      <c r="I1318" s="47" t="str">
        <f>VLOOKUP(H1318,'[5]Source Codes'!$A$6:$B$89,2,FALSE)</f>
        <v>Property Tax Interface</v>
      </c>
      <c r="J1318" s="232">
        <v>29954517.239999998</v>
      </c>
      <c r="K1318" s="227">
        <v>45027.291666666664</v>
      </c>
      <c r="L1318" s="151" t="s">
        <v>2193</v>
      </c>
      <c r="M1318" s="49">
        <v>45027.988171296296</v>
      </c>
      <c r="N1318" s="47" t="s">
        <v>412</v>
      </c>
      <c r="O1318" s="47" t="s">
        <v>471</v>
      </c>
    </row>
    <row r="1319" spans="1:15" ht="51" hidden="1" outlineLevel="1">
      <c r="B1319" s="226">
        <v>2023</v>
      </c>
      <c r="C1319" s="226">
        <v>10</v>
      </c>
      <c r="D1319" s="149" t="s">
        <v>5</v>
      </c>
      <c r="E1319" s="149" t="s">
        <v>6</v>
      </c>
      <c r="F1319" s="149" t="s">
        <v>2187</v>
      </c>
      <c r="G1319" s="227">
        <v>45021.291666666664</v>
      </c>
      <c r="H1319" s="149" t="s">
        <v>9</v>
      </c>
      <c r="I1319" s="47" t="str">
        <f>VLOOKUP(H1319,'[5]Source Codes'!$A$6:$B$89,2,FALSE)</f>
        <v>On Line Journal Entries</v>
      </c>
      <c r="J1319" s="232">
        <v>14028067</v>
      </c>
      <c r="K1319" s="227">
        <v>45027.291666666664</v>
      </c>
      <c r="L1319" s="151" t="s">
        <v>363</v>
      </c>
      <c r="M1319" s="49">
        <v>45028.164930555555</v>
      </c>
      <c r="N1319" s="47" t="s">
        <v>407</v>
      </c>
      <c r="O1319" s="47" t="s">
        <v>415</v>
      </c>
    </row>
    <row r="1320" spans="1:15" ht="25.5" hidden="1" outlineLevel="1">
      <c r="B1320" s="226">
        <v>2023</v>
      </c>
      <c r="C1320" s="226">
        <v>10</v>
      </c>
      <c r="D1320" s="149" t="s">
        <v>5</v>
      </c>
      <c r="E1320" s="149" t="s">
        <v>6</v>
      </c>
      <c r="F1320" s="149" t="s">
        <v>2188</v>
      </c>
      <c r="G1320" s="227">
        <v>45021.291666666664</v>
      </c>
      <c r="H1320" s="149" t="s">
        <v>9</v>
      </c>
      <c r="I1320" s="47" t="str">
        <f>VLOOKUP(H1320,'[5]Source Codes'!$A$6:$B$89,2,FALSE)</f>
        <v>On Line Journal Entries</v>
      </c>
      <c r="J1320" s="232">
        <v>7052500</v>
      </c>
      <c r="K1320" s="227">
        <v>45027.291666666664</v>
      </c>
      <c r="L1320" s="151" t="s">
        <v>351</v>
      </c>
      <c r="M1320" s="49">
        <v>45028.164930555555</v>
      </c>
      <c r="N1320" s="47" t="s">
        <v>407</v>
      </c>
      <c r="O1320" s="47" t="s">
        <v>415</v>
      </c>
    </row>
    <row r="1321" spans="1:15" ht="51" hidden="1" outlineLevel="1">
      <c r="B1321" s="226">
        <v>2023</v>
      </c>
      <c r="C1321" s="226">
        <v>10</v>
      </c>
      <c r="D1321" s="149" t="s">
        <v>5</v>
      </c>
      <c r="E1321" s="149" t="s">
        <v>6</v>
      </c>
      <c r="F1321" s="149" t="s">
        <v>2189</v>
      </c>
      <c r="G1321" s="227">
        <v>45017.291666666664</v>
      </c>
      <c r="H1321" s="149" t="s">
        <v>9</v>
      </c>
      <c r="I1321" s="47" t="str">
        <f>VLOOKUP(H1321,'[5]Source Codes'!$A$6:$B$89,2,FALSE)</f>
        <v>On Line Journal Entries</v>
      </c>
      <c r="J1321" s="232">
        <v>4279917.51</v>
      </c>
      <c r="K1321" s="227">
        <v>45027.291666666664</v>
      </c>
      <c r="L1321" s="151" t="s">
        <v>354</v>
      </c>
      <c r="M1321" s="49">
        <v>45028.164930555555</v>
      </c>
      <c r="N1321" s="47" t="s">
        <v>407</v>
      </c>
      <c r="O1321" s="47" t="s">
        <v>415</v>
      </c>
    </row>
    <row r="1322" spans="1:15" ht="38.25" hidden="1" outlineLevel="1">
      <c r="B1322" s="226">
        <v>2023</v>
      </c>
      <c r="C1322" s="226">
        <v>10</v>
      </c>
      <c r="D1322" s="149" t="s">
        <v>5</v>
      </c>
      <c r="E1322" s="149" t="s">
        <v>6</v>
      </c>
      <c r="F1322" s="149" t="s">
        <v>2190</v>
      </c>
      <c r="G1322" s="227">
        <v>45017.291666666664</v>
      </c>
      <c r="H1322" s="149" t="s">
        <v>9</v>
      </c>
      <c r="I1322" s="47" t="str">
        <f>VLOOKUP(H1322,'[5]Source Codes'!$A$6:$B$89,2,FALSE)</f>
        <v>On Line Journal Entries</v>
      </c>
      <c r="J1322" s="232">
        <v>4251839</v>
      </c>
      <c r="K1322" s="227">
        <v>45027.291666666664</v>
      </c>
      <c r="L1322" s="151" t="s">
        <v>337</v>
      </c>
      <c r="M1322" s="49">
        <v>45028.164930555555</v>
      </c>
      <c r="N1322" s="47" t="s">
        <v>407</v>
      </c>
      <c r="O1322" s="47" t="s">
        <v>415</v>
      </c>
    </row>
    <row r="1323" spans="1:15" ht="12.75" hidden="1" customHeight="1" outlineLevel="1">
      <c r="B1323" s="226">
        <v>2023</v>
      </c>
      <c r="C1323" s="226">
        <v>10</v>
      </c>
      <c r="D1323" s="149" t="s">
        <v>5</v>
      </c>
      <c r="E1323" s="149" t="s">
        <v>6</v>
      </c>
      <c r="F1323" s="149" t="s">
        <v>2191</v>
      </c>
      <c r="G1323" s="227">
        <v>45021.291666666664</v>
      </c>
      <c r="H1323" s="149" t="s">
        <v>7</v>
      </c>
      <c r="I1323" s="47" t="str">
        <f>VLOOKUP(H1323,'[5]Source Codes'!$A$6:$B$89,2,FALSE)</f>
        <v>HRMS Interface Journals</v>
      </c>
      <c r="J1323" s="232">
        <v>-59993795.18</v>
      </c>
      <c r="K1323" s="227">
        <v>45027.291666666664</v>
      </c>
      <c r="L1323" s="151" t="s">
        <v>1664</v>
      </c>
      <c r="M1323" s="49">
        <v>45027.606481481482</v>
      </c>
      <c r="N1323" s="47" t="s">
        <v>438</v>
      </c>
      <c r="O1323" s="47" t="s">
        <v>439</v>
      </c>
    </row>
    <row r="1324" spans="1:15" ht="12.75" customHeight="1" collapsed="1">
      <c r="J1324" s="133">
        <f>SUM(J1315:J1323)</f>
        <v>-2806836.7900000066</v>
      </c>
    </row>
    <row r="1327" spans="1:15" ht="12.75" customHeight="1">
      <c r="A1327" s="55" t="s">
        <v>2197</v>
      </c>
    </row>
    <row r="1328" spans="1:15" ht="89.25" hidden="1" outlineLevel="1">
      <c r="B1328" s="226">
        <v>2023</v>
      </c>
      <c r="C1328" s="226">
        <v>10</v>
      </c>
      <c r="D1328" s="149" t="s">
        <v>5</v>
      </c>
      <c r="E1328" s="149" t="s">
        <v>6</v>
      </c>
      <c r="F1328" s="149" t="s">
        <v>2198</v>
      </c>
      <c r="G1328" s="227">
        <v>45029.291666666664</v>
      </c>
      <c r="H1328" s="149" t="s">
        <v>14</v>
      </c>
      <c r="I1328" s="47" t="str">
        <f>VLOOKUP(H1328,'[5]Source Codes'!$A$6:$B$89,2,FALSE)</f>
        <v>AP Warrant Issuance</v>
      </c>
      <c r="J1328" s="232">
        <v>-13918025.550000001</v>
      </c>
      <c r="K1328" s="227">
        <v>45029.291666666664</v>
      </c>
      <c r="L1328" s="48" t="s">
        <v>2207</v>
      </c>
      <c r="M1328" s="49">
        <v>45030.086574074077</v>
      </c>
      <c r="N1328" s="47" t="s">
        <v>407</v>
      </c>
      <c r="O1328" s="47" t="s">
        <v>415</v>
      </c>
    </row>
    <row r="1329" spans="1:15" ht="63.75" hidden="1" outlineLevel="1">
      <c r="B1329" s="226">
        <v>2023</v>
      </c>
      <c r="C1329" s="226">
        <v>10</v>
      </c>
      <c r="D1329" s="149" t="s">
        <v>5</v>
      </c>
      <c r="E1329" s="149" t="s">
        <v>6</v>
      </c>
      <c r="F1329" s="149" t="s">
        <v>2199</v>
      </c>
      <c r="G1329" s="227">
        <v>45033.291666666664</v>
      </c>
      <c r="H1329" s="149" t="s">
        <v>14</v>
      </c>
      <c r="I1329" s="47" t="str">
        <f>VLOOKUP(H1329,'[5]Source Codes'!$A$6:$B$89,2,FALSE)</f>
        <v>AP Warrant Issuance</v>
      </c>
      <c r="J1329" s="232">
        <v>-3124449.85</v>
      </c>
      <c r="K1329" s="227">
        <v>45029.291666666664</v>
      </c>
      <c r="L1329" s="48" t="s">
        <v>2208</v>
      </c>
      <c r="M1329" s="49">
        <v>45030.086574074077</v>
      </c>
      <c r="N1329" s="47" t="s">
        <v>407</v>
      </c>
      <c r="O1329" s="47" t="s">
        <v>415</v>
      </c>
    </row>
    <row r="1330" spans="1:15" ht="63.75" hidden="1" outlineLevel="1">
      <c r="B1330" s="226">
        <v>2023</v>
      </c>
      <c r="C1330" s="226">
        <v>10</v>
      </c>
      <c r="D1330" s="149" t="s">
        <v>5</v>
      </c>
      <c r="E1330" s="149" t="s">
        <v>6</v>
      </c>
      <c r="F1330" s="149" t="s">
        <v>2200</v>
      </c>
      <c r="G1330" s="227">
        <v>45027.291666666664</v>
      </c>
      <c r="H1330" s="149" t="s">
        <v>11</v>
      </c>
      <c r="I1330" s="47" t="str">
        <f>VLOOKUP(H1330,'[5]Source Codes'!$A$6:$B$89,2,FALSE)</f>
        <v>AR Payments</v>
      </c>
      <c r="J1330" s="232">
        <v>1833204.41</v>
      </c>
      <c r="K1330" s="227">
        <v>45029.291666666664</v>
      </c>
      <c r="L1330" s="54" t="s">
        <v>2209</v>
      </c>
      <c r="M1330" s="49">
        <v>45030.044293981482</v>
      </c>
      <c r="N1330" s="47" t="s">
        <v>407</v>
      </c>
      <c r="O1330" s="47" t="s">
        <v>408</v>
      </c>
    </row>
    <row r="1331" spans="1:15" ht="12.75" hidden="1" customHeight="1" outlineLevel="1">
      <c r="B1331" s="226">
        <v>2023</v>
      </c>
      <c r="C1331" s="226">
        <v>10</v>
      </c>
      <c r="D1331" s="149" t="s">
        <v>5</v>
      </c>
      <c r="E1331" s="149" t="s">
        <v>6</v>
      </c>
      <c r="F1331" s="149" t="s">
        <v>2201</v>
      </c>
      <c r="G1331" s="227">
        <v>45028.291666666664</v>
      </c>
      <c r="H1331" s="149" t="s">
        <v>9</v>
      </c>
      <c r="I1331" s="47" t="str">
        <f>VLOOKUP(H1331,'[5]Source Codes'!$A$6:$B$89,2,FALSE)</f>
        <v>On Line Journal Entries</v>
      </c>
      <c r="J1331" s="232">
        <v>4175517</v>
      </c>
      <c r="K1331" s="227">
        <v>45029.291666666664</v>
      </c>
      <c r="L1331" s="151" t="s">
        <v>2204</v>
      </c>
      <c r="M1331" s="49">
        <v>45030.165486111109</v>
      </c>
      <c r="N1331" s="47" t="s">
        <v>407</v>
      </c>
      <c r="O1331" s="47" t="s">
        <v>420</v>
      </c>
    </row>
    <row r="1332" spans="1:15" hidden="1" outlineLevel="1">
      <c r="B1332" s="226">
        <v>2023</v>
      </c>
      <c r="C1332" s="226">
        <v>10</v>
      </c>
      <c r="D1332" s="149" t="s">
        <v>5</v>
      </c>
      <c r="E1332" s="149" t="s">
        <v>6</v>
      </c>
      <c r="F1332" s="149" t="s">
        <v>2202</v>
      </c>
      <c r="G1332" s="227">
        <v>45017.291666666664</v>
      </c>
      <c r="H1332" s="149" t="s">
        <v>13</v>
      </c>
      <c r="I1332" s="47" t="str">
        <f>VLOOKUP(H1332,'[5]Source Codes'!$A$6:$B$89,2,FALSE)</f>
        <v>C-IV Voucher/Payments/EBT</v>
      </c>
      <c r="J1332" s="232">
        <v>-10264018.539999999</v>
      </c>
      <c r="K1332" s="227">
        <v>45029.291666666664</v>
      </c>
      <c r="L1332" s="151" t="s">
        <v>2205</v>
      </c>
      <c r="M1332" s="49">
        <v>45030.165486111109</v>
      </c>
      <c r="N1332" s="47" t="s">
        <v>407</v>
      </c>
      <c r="O1332" s="47" t="s">
        <v>415</v>
      </c>
    </row>
    <row r="1333" spans="1:15" ht="12.75" hidden="1" customHeight="1" outlineLevel="1">
      <c r="B1333" s="226">
        <v>2023</v>
      </c>
      <c r="C1333" s="226">
        <v>10</v>
      </c>
      <c r="D1333" s="149" t="s">
        <v>5</v>
      </c>
      <c r="E1333" s="149" t="s">
        <v>6</v>
      </c>
      <c r="F1333" s="149" t="s">
        <v>2203</v>
      </c>
      <c r="G1333" s="227">
        <v>45017.291666666664</v>
      </c>
      <c r="H1333" s="149" t="s">
        <v>13</v>
      </c>
      <c r="I1333" s="47" t="str">
        <f>VLOOKUP(H1333,'[5]Source Codes'!$A$6:$B$89,2,FALSE)</f>
        <v>C-IV Voucher/Payments/EBT</v>
      </c>
      <c r="J1333" s="232">
        <v>-15105387.57</v>
      </c>
      <c r="K1333" s="227">
        <v>45029.291666666664</v>
      </c>
      <c r="L1333" s="151" t="s">
        <v>2206</v>
      </c>
      <c r="M1333" s="49">
        <v>45030.165486111109</v>
      </c>
      <c r="N1333" s="47" t="s">
        <v>407</v>
      </c>
      <c r="O1333" s="47" t="s">
        <v>415</v>
      </c>
    </row>
    <row r="1334" spans="1:15" ht="12.75" customHeight="1" collapsed="1">
      <c r="J1334" s="133">
        <f>SUM(J1328:J1333)</f>
        <v>-36403160.100000001</v>
      </c>
    </row>
    <row r="1337" spans="1:15" ht="12.75" customHeight="1">
      <c r="A1337" s="55" t="s">
        <v>2210</v>
      </c>
    </row>
    <row r="1338" spans="1:15" ht="12.75" hidden="1" customHeight="1" outlineLevel="1">
      <c r="B1338" s="226">
        <v>2023</v>
      </c>
      <c r="C1338" s="226">
        <v>10</v>
      </c>
      <c r="D1338" s="149" t="s">
        <v>5</v>
      </c>
      <c r="E1338" s="149" t="s">
        <v>6</v>
      </c>
      <c r="F1338" s="149" t="s">
        <v>2211</v>
      </c>
      <c r="G1338" s="227">
        <v>45027.291666666664</v>
      </c>
      <c r="H1338" s="149" t="s">
        <v>12</v>
      </c>
      <c r="I1338" s="47" t="str">
        <f>VLOOKUP(H1338,'[5]Source Codes'!$A$6:$B$89,2,FALSE)</f>
        <v>AR Direct Cash Journal</v>
      </c>
      <c r="J1338" s="232">
        <v>5002634.2699999996</v>
      </c>
      <c r="K1338" s="227">
        <v>45030.291666666664</v>
      </c>
      <c r="L1338" s="151" t="s">
        <v>2214</v>
      </c>
      <c r="M1338" s="49">
        <v>45031.044212962966</v>
      </c>
      <c r="N1338" s="47" t="s">
        <v>411</v>
      </c>
      <c r="O1338" s="47" t="s">
        <v>413</v>
      </c>
    </row>
    <row r="1339" spans="1:15" ht="12.75" hidden="1" customHeight="1" outlineLevel="1">
      <c r="B1339" s="226">
        <v>2023</v>
      </c>
      <c r="C1339" s="226">
        <v>10</v>
      </c>
      <c r="D1339" s="149" t="s">
        <v>5</v>
      </c>
      <c r="E1339" s="149" t="s">
        <v>6</v>
      </c>
      <c r="F1339" s="149" t="s">
        <v>2212</v>
      </c>
      <c r="G1339" s="227">
        <v>45017.291666666664</v>
      </c>
      <c r="H1339" s="149" t="s">
        <v>9</v>
      </c>
      <c r="I1339" s="47" t="str">
        <f>VLOOKUP(H1339,'[5]Source Codes'!$A$6:$B$89,2,FALSE)</f>
        <v>On Line Journal Entries</v>
      </c>
      <c r="J1339" s="232">
        <v>2205566.85</v>
      </c>
      <c r="K1339" s="227">
        <v>45030.291666666664</v>
      </c>
      <c r="L1339" s="151" t="s">
        <v>2213</v>
      </c>
      <c r="M1339" s="49">
        <v>45031.165648148148</v>
      </c>
      <c r="N1339" s="47" t="s">
        <v>412</v>
      </c>
      <c r="O1339" s="47" t="s">
        <v>424</v>
      </c>
    </row>
    <row r="1340" spans="1:15" ht="12.75" customHeight="1" collapsed="1">
      <c r="J1340" s="133">
        <f>SUM(J1338:J1339)</f>
        <v>7208201.1199999992</v>
      </c>
    </row>
    <row r="1343" spans="1:15" ht="12.75" customHeight="1">
      <c r="A1343" s="55" t="s">
        <v>2215</v>
      </c>
    </row>
    <row r="1344" spans="1:15" ht="25.5" hidden="1" outlineLevel="1">
      <c r="B1344" s="226">
        <v>2023</v>
      </c>
      <c r="C1344" s="226">
        <v>10</v>
      </c>
      <c r="D1344" s="149" t="s">
        <v>5</v>
      </c>
      <c r="E1344" s="149" t="s">
        <v>6</v>
      </c>
      <c r="F1344" s="149" t="s">
        <v>2216</v>
      </c>
      <c r="G1344" s="227">
        <v>45033.291666666664</v>
      </c>
      <c r="H1344" s="149" t="s">
        <v>14</v>
      </c>
      <c r="I1344" s="47" t="str">
        <f>VLOOKUP(H1344,'[5]Source Codes'!$A$6:$B$89,2,FALSE)</f>
        <v>AP Warrant Issuance</v>
      </c>
      <c r="J1344" s="232">
        <v>-1323348.69</v>
      </c>
      <c r="K1344" s="227">
        <v>45033.291666666664</v>
      </c>
      <c r="L1344" s="151" t="s">
        <v>2225</v>
      </c>
      <c r="M1344" s="49">
        <v>45034.086412037039</v>
      </c>
      <c r="N1344" s="47" t="s">
        <v>407</v>
      </c>
      <c r="O1344" s="47" t="s">
        <v>419</v>
      </c>
    </row>
    <row r="1345" spans="1:15" ht="51" hidden="1" outlineLevel="1">
      <c r="B1345" s="226">
        <v>2023</v>
      </c>
      <c r="C1345" s="226">
        <v>10</v>
      </c>
      <c r="D1345" s="149" t="s">
        <v>5</v>
      </c>
      <c r="E1345" s="149" t="s">
        <v>6</v>
      </c>
      <c r="F1345" s="149" t="s">
        <v>2217</v>
      </c>
      <c r="G1345" s="227">
        <v>45033.291666666664</v>
      </c>
      <c r="H1345" s="149" t="s">
        <v>14</v>
      </c>
      <c r="I1345" s="47" t="str">
        <f>VLOOKUP(H1345,'[5]Source Codes'!$A$6:$B$89,2,FALSE)</f>
        <v>AP Warrant Issuance</v>
      </c>
      <c r="J1345" s="232">
        <v>-1037309.81</v>
      </c>
      <c r="K1345" s="227">
        <v>45033.291666666664</v>
      </c>
      <c r="L1345" s="151" t="s">
        <v>2226</v>
      </c>
      <c r="M1345" s="49">
        <v>45034.086412037039</v>
      </c>
      <c r="N1345" s="47" t="s">
        <v>407</v>
      </c>
      <c r="O1345" s="47" t="s">
        <v>421</v>
      </c>
    </row>
    <row r="1346" spans="1:15" ht="25.5" hidden="1" outlineLevel="1">
      <c r="B1346" s="226">
        <v>2023</v>
      </c>
      <c r="C1346" s="226">
        <v>10</v>
      </c>
      <c r="D1346" s="149" t="s">
        <v>5</v>
      </c>
      <c r="E1346" s="149" t="s">
        <v>6</v>
      </c>
      <c r="F1346" s="149" t="s">
        <v>2218</v>
      </c>
      <c r="G1346" s="227">
        <v>45030.291666666664</v>
      </c>
      <c r="H1346" s="149" t="s">
        <v>12</v>
      </c>
      <c r="I1346" s="47" t="str">
        <f>VLOOKUP(H1346,'[5]Source Codes'!$A$6:$B$89,2,FALSE)</f>
        <v>AR Direct Cash Journal</v>
      </c>
      <c r="J1346" s="232">
        <v>4717519.1100000003</v>
      </c>
      <c r="K1346" s="227">
        <v>45033.291666666664</v>
      </c>
      <c r="L1346" s="151" t="s">
        <v>2227</v>
      </c>
      <c r="M1346" s="49">
        <v>45034.044062499997</v>
      </c>
      <c r="N1346" s="47" t="s">
        <v>2244</v>
      </c>
      <c r="O1346" s="47" t="s">
        <v>596</v>
      </c>
    </row>
    <row r="1347" spans="1:15" ht="25.5" hidden="1" outlineLevel="1">
      <c r="B1347" s="226">
        <v>2023</v>
      </c>
      <c r="C1347" s="226">
        <v>10</v>
      </c>
      <c r="D1347" s="149" t="s">
        <v>5</v>
      </c>
      <c r="E1347" s="149" t="s">
        <v>6</v>
      </c>
      <c r="F1347" s="149" t="s">
        <v>2219</v>
      </c>
      <c r="G1347" s="227">
        <v>45033.291666666664</v>
      </c>
      <c r="H1347" s="149" t="s">
        <v>11</v>
      </c>
      <c r="I1347" s="47" t="str">
        <f>VLOOKUP(H1347,'[5]Source Codes'!$A$6:$B$89,2,FALSE)</f>
        <v>AR Payments</v>
      </c>
      <c r="J1347" s="232">
        <v>1229816.6399999999</v>
      </c>
      <c r="K1347" s="227">
        <v>45033.291666666664</v>
      </c>
      <c r="L1347" s="54" t="s">
        <v>2228</v>
      </c>
      <c r="M1347" s="49">
        <v>45034.044062499997</v>
      </c>
      <c r="N1347" s="47" t="s">
        <v>407</v>
      </c>
      <c r="O1347" s="47" t="s">
        <v>408</v>
      </c>
    </row>
    <row r="1348" spans="1:15" ht="12.75" hidden="1" customHeight="1" outlineLevel="1">
      <c r="B1348" s="226">
        <v>2023</v>
      </c>
      <c r="C1348" s="226">
        <v>10</v>
      </c>
      <c r="D1348" s="149" t="s">
        <v>5</v>
      </c>
      <c r="E1348" s="149" t="s">
        <v>6</v>
      </c>
      <c r="F1348" s="149" t="s">
        <v>2220</v>
      </c>
      <c r="G1348" s="227">
        <v>45017.291666666664</v>
      </c>
      <c r="H1348" s="149" t="s">
        <v>9</v>
      </c>
      <c r="I1348" s="47" t="str">
        <f>VLOOKUP(H1348,'[5]Source Codes'!$A$6:$B$89,2,FALSE)</f>
        <v>On Line Journal Entries</v>
      </c>
      <c r="J1348" s="232">
        <v>25000000</v>
      </c>
      <c r="K1348" s="227">
        <v>45033.291666666664</v>
      </c>
      <c r="L1348" s="151" t="s">
        <v>2229</v>
      </c>
      <c r="M1348" s="49">
        <v>45034.166168981479</v>
      </c>
      <c r="N1348" s="47" t="s">
        <v>411</v>
      </c>
      <c r="O1348" s="47" t="s">
        <v>419</v>
      </c>
    </row>
    <row r="1349" spans="1:15" ht="12.75" hidden="1" customHeight="1" outlineLevel="1">
      <c r="B1349" s="226">
        <v>2023</v>
      </c>
      <c r="C1349" s="226">
        <v>10</v>
      </c>
      <c r="D1349" s="149" t="s">
        <v>5</v>
      </c>
      <c r="E1349" s="149" t="s">
        <v>6</v>
      </c>
      <c r="F1349" s="149" t="s">
        <v>2221</v>
      </c>
      <c r="G1349" s="227">
        <v>45017.291666666664</v>
      </c>
      <c r="H1349" s="149" t="s">
        <v>9</v>
      </c>
      <c r="I1349" s="47" t="str">
        <f>VLOOKUP(H1349,'[5]Source Codes'!$A$6:$B$89,2,FALSE)</f>
        <v>On Line Journal Entries</v>
      </c>
      <c r="J1349" s="232">
        <v>2205566.85</v>
      </c>
      <c r="K1349" s="227">
        <v>45033.291666666664</v>
      </c>
      <c r="L1349" s="151" t="s">
        <v>2222</v>
      </c>
      <c r="M1349" s="49">
        <v>45034.166168981479</v>
      </c>
      <c r="N1349" s="47" t="s">
        <v>411</v>
      </c>
      <c r="O1349" s="47" t="s">
        <v>424</v>
      </c>
    </row>
    <row r="1350" spans="1:15" ht="12.75" hidden="1" customHeight="1" outlineLevel="1">
      <c r="B1350" s="226">
        <v>2023</v>
      </c>
      <c r="C1350" s="226">
        <v>10</v>
      </c>
      <c r="D1350" s="149" t="s">
        <v>5</v>
      </c>
      <c r="E1350" s="149" t="s">
        <v>6</v>
      </c>
      <c r="F1350" s="149" t="s">
        <v>2223</v>
      </c>
      <c r="G1350" s="227">
        <v>45017.291666666664</v>
      </c>
      <c r="H1350" s="149" t="s">
        <v>9</v>
      </c>
      <c r="I1350" s="47" t="str">
        <f>VLOOKUP(H1350,'[5]Source Codes'!$A$6:$B$89,2,FALSE)</f>
        <v>On Line Journal Entries</v>
      </c>
      <c r="J1350" s="232">
        <v>-2205566.85</v>
      </c>
      <c r="K1350" s="227">
        <v>45033.291666666664</v>
      </c>
      <c r="L1350" s="151" t="s">
        <v>2224</v>
      </c>
      <c r="M1350" s="49">
        <v>45034.166168981479</v>
      </c>
      <c r="N1350" s="47" t="s">
        <v>411</v>
      </c>
      <c r="O1350" s="47" t="s">
        <v>424</v>
      </c>
    </row>
    <row r="1351" spans="1:15" ht="12.75" customHeight="1" collapsed="1">
      <c r="J1351" s="133">
        <f>SUM(J1344:J1350)</f>
        <v>28586677.25</v>
      </c>
    </row>
    <row r="1353" spans="1:15" ht="12.75" customHeight="1">
      <c r="A1353" s="55" t="s">
        <v>2230</v>
      </c>
    </row>
    <row r="1354" spans="1:15" ht="51" hidden="1" outlineLevel="1">
      <c r="B1354" s="226">
        <v>2023</v>
      </c>
      <c r="C1354" s="226">
        <v>10</v>
      </c>
      <c r="D1354" s="149" t="s">
        <v>5</v>
      </c>
      <c r="E1354" s="149" t="s">
        <v>6</v>
      </c>
      <c r="F1354" s="149" t="s">
        <v>2231</v>
      </c>
      <c r="G1354" s="227">
        <v>45034.291666666664</v>
      </c>
      <c r="H1354" s="149" t="s">
        <v>14</v>
      </c>
      <c r="I1354" s="47" t="str">
        <f>VLOOKUP(H1354,'[5]Source Codes'!$A$6:$B$89,2,FALSE)</f>
        <v>AP Warrant Issuance</v>
      </c>
      <c r="J1354" s="232">
        <v>-1503799.66</v>
      </c>
      <c r="K1354" s="227">
        <v>45034.291666666664</v>
      </c>
      <c r="L1354" s="151" t="s">
        <v>2235</v>
      </c>
      <c r="M1354" s="49">
        <v>45035.087013888886</v>
      </c>
      <c r="N1354" s="47" t="s">
        <v>407</v>
      </c>
      <c r="O1354" s="47" t="s">
        <v>419</v>
      </c>
    </row>
    <row r="1355" spans="1:15" ht="25.5" hidden="1" outlineLevel="1">
      <c r="B1355" s="226">
        <v>2023</v>
      </c>
      <c r="C1355" s="226">
        <v>10</v>
      </c>
      <c r="D1355" s="149" t="s">
        <v>5</v>
      </c>
      <c r="E1355" s="149" t="s">
        <v>6</v>
      </c>
      <c r="F1355" s="149" t="s">
        <v>2232</v>
      </c>
      <c r="G1355" s="227">
        <v>45022.291666666664</v>
      </c>
      <c r="H1355" s="149" t="s">
        <v>12</v>
      </c>
      <c r="I1355" s="47" t="str">
        <f>VLOOKUP(H1355,'[5]Source Codes'!$A$6:$B$89,2,FALSE)</f>
        <v>AR Direct Cash Journal</v>
      </c>
      <c r="J1355" s="232">
        <v>1383042</v>
      </c>
      <c r="K1355" s="227">
        <v>45034.291666666664</v>
      </c>
      <c r="L1355" s="151" t="s">
        <v>2236</v>
      </c>
      <c r="M1355" s="49">
        <v>45035.044039351851</v>
      </c>
      <c r="N1355" s="47" t="s">
        <v>411</v>
      </c>
      <c r="O1355" s="47" t="s">
        <v>413</v>
      </c>
    </row>
    <row r="1356" spans="1:15" ht="12.75" hidden="1" customHeight="1" outlineLevel="1">
      <c r="B1356" s="226">
        <v>2023</v>
      </c>
      <c r="C1356" s="226">
        <v>10</v>
      </c>
      <c r="D1356" s="149" t="s">
        <v>5</v>
      </c>
      <c r="E1356" s="149" t="s">
        <v>6</v>
      </c>
      <c r="F1356" s="149" t="s">
        <v>2233</v>
      </c>
      <c r="G1356" s="227">
        <v>45033.291666666664</v>
      </c>
      <c r="H1356" s="149" t="s">
        <v>8</v>
      </c>
      <c r="I1356" s="47" t="str">
        <f>VLOOKUP(H1356,'[5]Source Codes'!$A$6:$B$89,2,FALSE)</f>
        <v>Prch,Cntrl Mail,Flt,Prntg,Sply</v>
      </c>
      <c r="J1356" s="232">
        <v>-2378502.36</v>
      </c>
      <c r="K1356" s="227">
        <v>45034.291666666664</v>
      </c>
      <c r="L1356" s="151" t="s">
        <v>2234</v>
      </c>
      <c r="M1356" s="49">
        <v>45034.670300925929</v>
      </c>
      <c r="N1356" s="47" t="s">
        <v>407</v>
      </c>
      <c r="O1356" s="47" t="s">
        <v>455</v>
      </c>
    </row>
    <row r="1357" spans="1:15" ht="12.75" customHeight="1" collapsed="1">
      <c r="J1357" s="133">
        <f>SUM(J1354:J1356)</f>
        <v>-2499260.0199999996</v>
      </c>
    </row>
    <row r="1360" spans="1:15" ht="12.75" customHeight="1">
      <c r="A1360" s="55" t="s">
        <v>2237</v>
      </c>
    </row>
    <row r="1361" spans="1:15" ht="25.5" hidden="1" outlineLevel="1">
      <c r="B1361" s="226">
        <v>2023</v>
      </c>
      <c r="C1361" s="226">
        <v>10</v>
      </c>
      <c r="D1361" s="149" t="s">
        <v>5</v>
      </c>
      <c r="E1361" s="149" t="s">
        <v>6</v>
      </c>
      <c r="F1361" s="149" t="s">
        <v>2238</v>
      </c>
      <c r="G1361" s="227">
        <v>45034.291666666664</v>
      </c>
      <c r="H1361" s="149" t="s">
        <v>12</v>
      </c>
      <c r="I1361" s="47" t="str">
        <f>VLOOKUP(H1361,'[5]Source Codes'!$A$6:$B$89,2,FALSE)</f>
        <v>AR Direct Cash Journal</v>
      </c>
      <c r="J1361" s="232">
        <v>11537208</v>
      </c>
      <c r="K1361" s="227">
        <v>45035.291666666664</v>
      </c>
      <c r="L1361" s="151" t="s">
        <v>2239</v>
      </c>
      <c r="M1361" s="49">
        <v>45036.044224537036</v>
      </c>
      <c r="N1361" s="47" t="s">
        <v>516</v>
      </c>
      <c r="O1361" s="47" t="s">
        <v>409</v>
      </c>
    </row>
    <row r="1362" spans="1:15" ht="12.75" customHeight="1" collapsed="1">
      <c r="B1362" s="226"/>
      <c r="C1362" s="226"/>
      <c r="D1362" s="149"/>
      <c r="E1362" s="149"/>
      <c r="F1362" s="149"/>
      <c r="G1362" s="227"/>
      <c r="H1362" s="149"/>
      <c r="I1362" s="47"/>
      <c r="J1362" s="133">
        <f>SUM(J1361)</f>
        <v>11537208</v>
      </c>
      <c r="K1362" s="227"/>
      <c r="L1362" s="151"/>
      <c r="M1362" s="49"/>
      <c r="N1362" s="47"/>
      <c r="O1362" s="47"/>
    </row>
    <row r="1363" spans="1:15" ht="12.75" customHeight="1">
      <c r="B1363" s="226"/>
      <c r="C1363" s="226"/>
      <c r="D1363" s="149"/>
      <c r="E1363" s="149"/>
      <c r="F1363" s="149"/>
      <c r="G1363" s="227"/>
      <c r="H1363" s="149"/>
      <c r="I1363" s="47"/>
      <c r="J1363" s="232"/>
      <c r="K1363" s="227"/>
      <c r="L1363" s="151"/>
      <c r="M1363" s="49"/>
      <c r="N1363" s="47"/>
      <c r="O1363" s="47"/>
    </row>
    <row r="1364" spans="1:15" ht="12.75" customHeight="1">
      <c r="A1364" s="55" t="s">
        <v>2240</v>
      </c>
    </row>
    <row r="1365" spans="1:15" s="45" customFormat="1" ht="25.5" hidden="1" outlineLevel="1">
      <c r="A1365" s="152"/>
      <c r="B1365" s="226">
        <v>2023</v>
      </c>
      <c r="C1365" s="226">
        <v>10</v>
      </c>
      <c r="D1365" s="149" t="s">
        <v>5</v>
      </c>
      <c r="E1365" s="149" t="s">
        <v>6</v>
      </c>
      <c r="F1365" s="149" t="s">
        <v>2241</v>
      </c>
      <c r="G1365" s="227">
        <v>45030.291666666664</v>
      </c>
      <c r="H1365" s="149" t="s">
        <v>11</v>
      </c>
      <c r="I1365" s="47" t="str">
        <f>VLOOKUP(H1365,'[5]Source Codes'!$A$6:$B$89,2,FALSE)</f>
        <v>AR Payments</v>
      </c>
      <c r="J1365" s="232">
        <v>1381499.28</v>
      </c>
      <c r="K1365" s="227">
        <v>45036.291666666664</v>
      </c>
      <c r="L1365" s="48" t="s">
        <v>2246</v>
      </c>
      <c r="M1365" s="49">
        <v>45037.044340277775</v>
      </c>
      <c r="N1365" s="47" t="s">
        <v>407</v>
      </c>
      <c r="O1365" s="47" t="s">
        <v>408</v>
      </c>
    </row>
    <row r="1366" spans="1:15" s="45" customFormat="1" ht="38.25" hidden="1" outlineLevel="1">
      <c r="A1366" s="152"/>
      <c r="B1366" s="226">
        <v>2023</v>
      </c>
      <c r="C1366" s="226">
        <v>10</v>
      </c>
      <c r="D1366" s="149" t="s">
        <v>5</v>
      </c>
      <c r="E1366" s="149" t="s">
        <v>6</v>
      </c>
      <c r="F1366" s="149" t="s">
        <v>2242</v>
      </c>
      <c r="G1366" s="227">
        <v>45035.291666666664</v>
      </c>
      <c r="H1366" s="149" t="s">
        <v>11</v>
      </c>
      <c r="I1366" s="47" t="str">
        <f>VLOOKUP(H1366,'[5]Source Codes'!$A$6:$B$89,2,FALSE)</f>
        <v>AR Payments</v>
      </c>
      <c r="J1366" s="232">
        <v>3336944.24</v>
      </c>
      <c r="K1366" s="227">
        <v>45036.291666666664</v>
      </c>
      <c r="L1366" s="48" t="s">
        <v>2247</v>
      </c>
      <c r="M1366" s="49">
        <v>45037.044340277775</v>
      </c>
      <c r="N1366" s="47" t="s">
        <v>407</v>
      </c>
      <c r="O1366" s="47" t="s">
        <v>408</v>
      </c>
    </row>
    <row r="1367" spans="1:15" s="45" customFormat="1" ht="25.5" hidden="1" outlineLevel="1">
      <c r="A1367" s="152"/>
      <c r="B1367" s="226">
        <v>2023</v>
      </c>
      <c r="C1367" s="226">
        <v>10</v>
      </c>
      <c r="D1367" s="149" t="s">
        <v>5</v>
      </c>
      <c r="E1367" s="149" t="s">
        <v>6</v>
      </c>
      <c r="F1367" s="149" t="s">
        <v>2243</v>
      </c>
      <c r="G1367" s="227">
        <v>45036.291666666664</v>
      </c>
      <c r="H1367" s="149" t="s">
        <v>9</v>
      </c>
      <c r="I1367" s="47" t="str">
        <f>VLOOKUP(H1367,'[5]Source Codes'!$A$6:$B$89,2,FALSE)</f>
        <v>On Line Journal Entries</v>
      </c>
      <c r="J1367" s="232">
        <v>5500000</v>
      </c>
      <c r="K1367" s="227">
        <v>45036.291666666664</v>
      </c>
      <c r="L1367" s="48" t="s">
        <v>1814</v>
      </c>
      <c r="M1367" s="49">
        <v>45037.165648148148</v>
      </c>
      <c r="N1367" s="47" t="s">
        <v>516</v>
      </c>
      <c r="O1367" s="47" t="s">
        <v>422</v>
      </c>
    </row>
    <row r="1368" spans="1:15" ht="12.75" customHeight="1" collapsed="1">
      <c r="J1368" s="133">
        <f>SUM(J1365:J1367)</f>
        <v>10218443.52</v>
      </c>
    </row>
    <row r="1371" spans="1:15" ht="12.75" customHeight="1">
      <c r="A1371" s="55" t="s">
        <v>2248</v>
      </c>
    </row>
    <row r="1372" spans="1:15" ht="26.25" hidden="1" customHeight="1" outlineLevel="1">
      <c r="B1372" s="226">
        <v>2023</v>
      </c>
      <c r="C1372" s="226">
        <v>10</v>
      </c>
      <c r="D1372" s="149" t="s">
        <v>5</v>
      </c>
      <c r="E1372" s="149" t="s">
        <v>6</v>
      </c>
      <c r="F1372" s="149" t="s">
        <v>2249</v>
      </c>
      <c r="G1372" s="227">
        <v>45037.291666666664</v>
      </c>
      <c r="H1372" s="149" t="s">
        <v>14</v>
      </c>
      <c r="I1372" s="47" t="str">
        <f>VLOOKUP(H1372,'[5]Source Codes'!$A$6:$B$89,2,FALSE)</f>
        <v>AP Warrant Issuance</v>
      </c>
      <c r="J1372" s="232">
        <v>-1440091.55</v>
      </c>
      <c r="K1372" s="227">
        <v>45037.291666666664</v>
      </c>
      <c r="L1372" s="151" t="s">
        <v>2250</v>
      </c>
      <c r="M1372" s="49">
        <v>45038.089224537034</v>
      </c>
      <c r="N1372" s="47" t="s">
        <v>407</v>
      </c>
      <c r="O1372" s="47" t="s">
        <v>419</v>
      </c>
    </row>
    <row r="1373" spans="1:15" ht="12.75" customHeight="1" collapsed="1">
      <c r="B1373" s="226"/>
      <c r="C1373" s="226"/>
      <c r="D1373" s="149"/>
      <c r="E1373" s="149"/>
      <c r="F1373" s="149"/>
      <c r="G1373" s="227"/>
      <c r="H1373" s="149"/>
      <c r="I1373" s="47"/>
      <c r="J1373" s="133">
        <f>SUM(J1372)</f>
        <v>-1440091.55</v>
      </c>
      <c r="K1373" s="227"/>
      <c r="L1373" s="48"/>
      <c r="M1373" s="49"/>
      <c r="N1373" s="47"/>
      <c r="O1373" s="47"/>
    </row>
    <row r="1376" spans="1:15" ht="12.75" customHeight="1">
      <c r="A1376" s="55" t="s">
        <v>2251</v>
      </c>
    </row>
    <row r="1377" spans="2:15" ht="25.5" hidden="1" outlineLevel="1">
      <c r="B1377" s="226">
        <v>2023</v>
      </c>
      <c r="C1377" s="226">
        <v>10</v>
      </c>
      <c r="D1377" s="149" t="s">
        <v>5</v>
      </c>
      <c r="E1377" s="149" t="s">
        <v>6</v>
      </c>
      <c r="F1377" s="149" t="s">
        <v>2252</v>
      </c>
      <c r="G1377" s="227">
        <v>45020.291666666664</v>
      </c>
      <c r="H1377" s="149" t="s">
        <v>12</v>
      </c>
      <c r="I1377" s="47" t="str">
        <f>VLOOKUP(H1377,'[5]Source Codes'!$A$6:$B$89,2,FALSE)</f>
        <v>AR Direct Cash Journal</v>
      </c>
      <c r="J1377" s="232">
        <v>3324519.9</v>
      </c>
      <c r="K1377" s="227">
        <v>45040.291666666664</v>
      </c>
      <c r="L1377" s="151" t="s">
        <v>2298</v>
      </c>
      <c r="M1377" s="49">
        <v>45041.044189814813</v>
      </c>
      <c r="N1377" s="47" t="s">
        <v>407</v>
      </c>
      <c r="O1377" s="47" t="s">
        <v>419</v>
      </c>
    </row>
    <row r="1378" spans="2:15" ht="25.5" hidden="1" outlineLevel="1">
      <c r="B1378" s="226">
        <v>2023</v>
      </c>
      <c r="C1378" s="226">
        <v>10</v>
      </c>
      <c r="D1378" s="149" t="s">
        <v>5</v>
      </c>
      <c r="E1378" s="149" t="s">
        <v>6</v>
      </c>
      <c r="F1378" s="149" t="s">
        <v>2253</v>
      </c>
      <c r="G1378" s="227">
        <v>45027.291666666664</v>
      </c>
      <c r="H1378" s="149" t="s">
        <v>12</v>
      </c>
      <c r="I1378" s="47" t="str">
        <f>VLOOKUP(H1378,'[5]Source Codes'!$A$6:$B$89,2,FALSE)</f>
        <v>AR Direct Cash Journal</v>
      </c>
      <c r="J1378" s="232">
        <v>1026803</v>
      </c>
      <c r="K1378" s="227">
        <v>45040.291666666664</v>
      </c>
      <c r="L1378" s="151" t="s">
        <v>2299</v>
      </c>
      <c r="M1378" s="49">
        <v>45041.044189814813</v>
      </c>
      <c r="N1378" s="47" t="s">
        <v>407</v>
      </c>
      <c r="O1378" s="47" t="s">
        <v>419</v>
      </c>
    </row>
    <row r="1379" spans="2:15" ht="25.5" hidden="1" outlineLevel="1">
      <c r="B1379" s="226">
        <v>2023</v>
      </c>
      <c r="C1379" s="226">
        <v>10</v>
      </c>
      <c r="D1379" s="149" t="s">
        <v>5</v>
      </c>
      <c r="E1379" s="149" t="s">
        <v>6</v>
      </c>
      <c r="F1379" s="149" t="s">
        <v>2254</v>
      </c>
      <c r="G1379" s="227">
        <v>45035.291666666664</v>
      </c>
      <c r="H1379" s="149" t="s">
        <v>9</v>
      </c>
      <c r="I1379" s="47" t="str">
        <f>VLOOKUP(H1379,'[5]Source Codes'!$A$6:$B$89,2,FALSE)</f>
        <v>On Line Journal Entries</v>
      </c>
      <c r="J1379" s="232">
        <v>9039933.5700000003</v>
      </c>
      <c r="K1379" s="227">
        <v>45040.291666666664</v>
      </c>
      <c r="L1379" s="151" t="s">
        <v>351</v>
      </c>
      <c r="M1379" s="49">
        <v>45041.165694444448</v>
      </c>
      <c r="N1379" s="47" t="s">
        <v>407</v>
      </c>
      <c r="O1379" s="47" t="s">
        <v>415</v>
      </c>
    </row>
    <row r="1380" spans="2:15" ht="25.5" hidden="1" outlineLevel="1">
      <c r="B1380" s="226">
        <v>2023</v>
      </c>
      <c r="C1380" s="226">
        <v>10</v>
      </c>
      <c r="D1380" s="149" t="s">
        <v>5</v>
      </c>
      <c r="E1380" s="149" t="s">
        <v>6</v>
      </c>
      <c r="F1380" s="149" t="s">
        <v>2255</v>
      </c>
      <c r="G1380" s="227">
        <v>45035.291666666664</v>
      </c>
      <c r="H1380" s="149" t="s">
        <v>9</v>
      </c>
      <c r="I1380" s="47" t="str">
        <f>VLOOKUP(H1380,'[5]Source Codes'!$A$6:$B$89,2,FALSE)</f>
        <v>On Line Journal Entries</v>
      </c>
      <c r="J1380" s="232">
        <v>7727217</v>
      </c>
      <c r="K1380" s="227">
        <v>45040.291666666664</v>
      </c>
      <c r="L1380" s="151" t="s">
        <v>351</v>
      </c>
      <c r="M1380" s="49">
        <v>45041.165694444448</v>
      </c>
      <c r="N1380" s="47" t="s">
        <v>407</v>
      </c>
      <c r="O1380" s="47" t="s">
        <v>415</v>
      </c>
    </row>
    <row r="1381" spans="2:15" ht="63.75" hidden="1" outlineLevel="1">
      <c r="B1381" s="226">
        <v>2023</v>
      </c>
      <c r="C1381" s="226">
        <v>10</v>
      </c>
      <c r="D1381" s="149" t="s">
        <v>5</v>
      </c>
      <c r="E1381" s="149" t="s">
        <v>6</v>
      </c>
      <c r="F1381" s="149" t="s">
        <v>2256</v>
      </c>
      <c r="G1381" s="227">
        <v>45034.291666666664</v>
      </c>
      <c r="H1381" s="149" t="s">
        <v>9</v>
      </c>
      <c r="I1381" s="47" t="str">
        <f>VLOOKUP(H1381,'[5]Source Codes'!$A$6:$B$89,2,FALSE)</f>
        <v>On Line Journal Entries</v>
      </c>
      <c r="J1381" s="232">
        <v>4729957</v>
      </c>
      <c r="K1381" s="227">
        <v>45040.291666666664</v>
      </c>
      <c r="L1381" s="151" t="s">
        <v>2262</v>
      </c>
      <c r="M1381" s="49">
        <v>45041.165694444448</v>
      </c>
      <c r="N1381" s="47" t="s">
        <v>434</v>
      </c>
      <c r="O1381" s="47" t="s">
        <v>415</v>
      </c>
    </row>
    <row r="1382" spans="2:15" ht="63.75" hidden="1" outlineLevel="1">
      <c r="B1382" s="226">
        <v>2023</v>
      </c>
      <c r="C1382" s="226">
        <v>10</v>
      </c>
      <c r="D1382" s="149" t="s">
        <v>5</v>
      </c>
      <c r="E1382" s="149" t="s">
        <v>6</v>
      </c>
      <c r="F1382" s="149" t="s">
        <v>2257</v>
      </c>
      <c r="G1382" s="227">
        <v>45034.291666666664</v>
      </c>
      <c r="H1382" s="149" t="s">
        <v>9</v>
      </c>
      <c r="I1382" s="47" t="str">
        <f>VLOOKUP(H1382,'[5]Source Codes'!$A$6:$B$89,2,FALSE)</f>
        <v>On Line Journal Entries</v>
      </c>
      <c r="J1382" s="232">
        <v>4570338</v>
      </c>
      <c r="K1382" s="227">
        <v>45040.291666666664</v>
      </c>
      <c r="L1382" s="151" t="s">
        <v>2263</v>
      </c>
      <c r="M1382" s="49">
        <v>45041.165694444448</v>
      </c>
      <c r="N1382" s="47" t="s">
        <v>434</v>
      </c>
      <c r="O1382" s="47" t="s">
        <v>415</v>
      </c>
    </row>
    <row r="1383" spans="2:15" ht="51" hidden="1" outlineLevel="1">
      <c r="B1383" s="226">
        <v>2023</v>
      </c>
      <c r="C1383" s="226">
        <v>10</v>
      </c>
      <c r="D1383" s="149" t="s">
        <v>5</v>
      </c>
      <c r="E1383" s="149" t="s">
        <v>6</v>
      </c>
      <c r="F1383" s="149" t="s">
        <v>2258</v>
      </c>
      <c r="G1383" s="227">
        <v>45034.291666666664</v>
      </c>
      <c r="H1383" s="149" t="s">
        <v>9</v>
      </c>
      <c r="I1383" s="47" t="str">
        <f>VLOOKUP(H1383,'[5]Source Codes'!$A$6:$B$89,2,FALSE)</f>
        <v>On Line Journal Entries</v>
      </c>
      <c r="J1383" s="232">
        <v>4559531</v>
      </c>
      <c r="K1383" s="227">
        <v>45040.291666666664</v>
      </c>
      <c r="L1383" s="151" t="s">
        <v>2264</v>
      </c>
      <c r="M1383" s="49">
        <v>45041.165694444448</v>
      </c>
      <c r="N1383" s="47" t="s">
        <v>434</v>
      </c>
      <c r="O1383" s="47" t="s">
        <v>415</v>
      </c>
    </row>
    <row r="1384" spans="2:15" ht="63.75" hidden="1" outlineLevel="1">
      <c r="B1384" s="226">
        <v>2023</v>
      </c>
      <c r="C1384" s="226">
        <v>10</v>
      </c>
      <c r="D1384" s="149" t="s">
        <v>5</v>
      </c>
      <c r="E1384" s="149" t="s">
        <v>6</v>
      </c>
      <c r="F1384" s="149" t="s">
        <v>2259</v>
      </c>
      <c r="G1384" s="227">
        <v>45034.291666666664</v>
      </c>
      <c r="H1384" s="149" t="s">
        <v>9</v>
      </c>
      <c r="I1384" s="47" t="str">
        <f>VLOOKUP(H1384,'[5]Source Codes'!$A$6:$B$89,2,FALSE)</f>
        <v>On Line Journal Entries</v>
      </c>
      <c r="J1384" s="232">
        <v>4452189</v>
      </c>
      <c r="K1384" s="227">
        <v>45040.291666666664</v>
      </c>
      <c r="L1384" s="151" t="s">
        <v>2262</v>
      </c>
      <c r="M1384" s="49">
        <v>45041.165694444448</v>
      </c>
      <c r="N1384" s="47" t="s">
        <v>434</v>
      </c>
      <c r="O1384" s="47" t="s">
        <v>415</v>
      </c>
    </row>
    <row r="1385" spans="2:15" ht="63.75" hidden="1" outlineLevel="1">
      <c r="B1385" s="226">
        <v>2023</v>
      </c>
      <c r="C1385" s="226">
        <v>10</v>
      </c>
      <c r="D1385" s="149" t="s">
        <v>5</v>
      </c>
      <c r="E1385" s="149" t="s">
        <v>6</v>
      </c>
      <c r="F1385" s="149" t="s">
        <v>2260</v>
      </c>
      <c r="G1385" s="227">
        <v>45034.291666666664</v>
      </c>
      <c r="H1385" s="149" t="s">
        <v>9</v>
      </c>
      <c r="I1385" s="47" t="str">
        <f>VLOOKUP(H1385,'[5]Source Codes'!$A$6:$B$89,2,FALSE)</f>
        <v>On Line Journal Entries</v>
      </c>
      <c r="J1385" s="232">
        <v>3960799</v>
      </c>
      <c r="K1385" s="227">
        <v>45040.291666666664</v>
      </c>
      <c r="L1385" s="151" t="s">
        <v>2265</v>
      </c>
      <c r="M1385" s="49">
        <v>45041.165694444448</v>
      </c>
      <c r="N1385" s="47" t="s">
        <v>434</v>
      </c>
      <c r="O1385" s="47" t="s">
        <v>415</v>
      </c>
    </row>
    <row r="1386" spans="2:15" ht="51" hidden="1" outlineLevel="1">
      <c r="B1386" s="226">
        <v>2023</v>
      </c>
      <c r="C1386" s="226">
        <v>10</v>
      </c>
      <c r="D1386" s="149" t="s">
        <v>5</v>
      </c>
      <c r="E1386" s="149" t="s">
        <v>6</v>
      </c>
      <c r="F1386" s="149" t="s">
        <v>2261</v>
      </c>
      <c r="G1386" s="227">
        <v>45034.291666666664</v>
      </c>
      <c r="H1386" s="149" t="s">
        <v>9</v>
      </c>
      <c r="I1386" s="47" t="str">
        <f>VLOOKUP(H1386,'[5]Source Codes'!$A$6:$B$89,2,FALSE)</f>
        <v>On Line Journal Entries</v>
      </c>
      <c r="J1386" s="232">
        <v>1718444</v>
      </c>
      <c r="K1386" s="227">
        <v>45040.291666666664</v>
      </c>
      <c r="L1386" s="151" t="s">
        <v>2266</v>
      </c>
      <c r="M1386" s="49">
        <v>45041.165694444448</v>
      </c>
      <c r="N1386" s="47" t="s">
        <v>434</v>
      </c>
      <c r="O1386" s="47" t="s">
        <v>415</v>
      </c>
    </row>
    <row r="1387" spans="2:15" hidden="1" outlineLevel="1">
      <c r="B1387" s="226">
        <v>2023</v>
      </c>
      <c r="C1387" s="226">
        <v>10</v>
      </c>
      <c r="D1387" s="149" t="s">
        <v>5</v>
      </c>
      <c r="E1387" s="149" t="s">
        <v>6</v>
      </c>
      <c r="F1387" s="149" t="s">
        <v>2267</v>
      </c>
      <c r="G1387" s="227">
        <v>45037.291666666664</v>
      </c>
      <c r="H1387" s="149" t="s">
        <v>340</v>
      </c>
      <c r="I1387" s="47" t="str">
        <f>VLOOKUP(H1387,'[5]Source Codes'!$A$6:$B$89,2,FALSE)</f>
        <v>Facilities Mngmnt Intfc Jrnls</v>
      </c>
      <c r="J1387" s="232">
        <v>-1303592.3600000001</v>
      </c>
      <c r="K1387" s="227">
        <v>45040.291666666664</v>
      </c>
      <c r="L1387" s="151" t="s">
        <v>2296</v>
      </c>
      <c r="M1387" s="49">
        <v>45041.165706018517</v>
      </c>
      <c r="N1387" s="47" t="s">
        <v>407</v>
      </c>
      <c r="O1387" s="47" t="s">
        <v>418</v>
      </c>
    </row>
    <row r="1388" spans="2:15" hidden="1" outlineLevel="1">
      <c r="B1388" s="226">
        <v>2023</v>
      </c>
      <c r="C1388" s="226">
        <v>10</v>
      </c>
      <c r="D1388" s="149" t="s">
        <v>5</v>
      </c>
      <c r="E1388" s="149" t="s">
        <v>6</v>
      </c>
      <c r="F1388" s="149" t="s">
        <v>2268</v>
      </c>
      <c r="G1388" s="227">
        <v>45021.291666666664</v>
      </c>
      <c r="H1388" s="149" t="s">
        <v>9</v>
      </c>
      <c r="I1388" s="47" t="str">
        <f>VLOOKUP(H1388,'[5]Source Codes'!$A$6:$B$89,2,FALSE)</f>
        <v>On Line Journal Entries</v>
      </c>
      <c r="J1388" s="232">
        <v>-1542083</v>
      </c>
      <c r="K1388" s="227">
        <v>45040.291666666664</v>
      </c>
      <c r="L1388" s="151" t="s">
        <v>2295</v>
      </c>
      <c r="M1388" s="49">
        <v>45041.165694444448</v>
      </c>
      <c r="N1388" s="47" t="s">
        <v>407</v>
      </c>
      <c r="O1388" s="47" t="s">
        <v>419</v>
      </c>
    </row>
    <row r="1389" spans="2:15" ht="25.5" hidden="1" outlineLevel="1">
      <c r="B1389" s="226">
        <v>2023</v>
      </c>
      <c r="C1389" s="226">
        <v>10</v>
      </c>
      <c r="D1389" s="149" t="s">
        <v>5</v>
      </c>
      <c r="E1389" s="149" t="s">
        <v>6</v>
      </c>
      <c r="F1389" s="149" t="s">
        <v>2269</v>
      </c>
      <c r="G1389" s="227">
        <v>45030.291666666664</v>
      </c>
      <c r="H1389" s="149" t="s">
        <v>9</v>
      </c>
      <c r="I1389" s="47" t="str">
        <f>VLOOKUP(H1389,'[5]Source Codes'!$A$6:$B$89,2,FALSE)</f>
        <v>On Line Journal Entries</v>
      </c>
      <c r="J1389" s="232">
        <v>-1549420.76</v>
      </c>
      <c r="K1389" s="227">
        <v>45040.291666666664</v>
      </c>
      <c r="L1389" s="151" t="s">
        <v>2294</v>
      </c>
      <c r="M1389" s="49">
        <v>45040.766261574077</v>
      </c>
      <c r="N1389" s="47" t="s">
        <v>434</v>
      </c>
      <c r="O1389" s="47" t="s">
        <v>409</v>
      </c>
    </row>
    <row r="1390" spans="2:15" ht="25.5" hidden="1" outlineLevel="1">
      <c r="B1390" s="226">
        <v>2023</v>
      </c>
      <c r="C1390" s="226">
        <v>10</v>
      </c>
      <c r="D1390" s="149" t="s">
        <v>5</v>
      </c>
      <c r="E1390" s="149" t="s">
        <v>6</v>
      </c>
      <c r="F1390" s="149" t="s">
        <v>2270</v>
      </c>
      <c r="G1390" s="227">
        <v>45034.291666666664</v>
      </c>
      <c r="H1390" s="149" t="s">
        <v>9</v>
      </c>
      <c r="I1390" s="47" t="str">
        <f>VLOOKUP(H1390,'[5]Source Codes'!$A$6:$B$89,2,FALSE)</f>
        <v>On Line Journal Entries</v>
      </c>
      <c r="J1390" s="232">
        <v>-1718444</v>
      </c>
      <c r="K1390" s="227">
        <v>45040.291666666664</v>
      </c>
      <c r="L1390" s="151" t="s">
        <v>2283</v>
      </c>
      <c r="M1390" s="49">
        <v>45041.165694444448</v>
      </c>
      <c r="N1390" s="47" t="s">
        <v>434</v>
      </c>
      <c r="O1390" s="47" t="s">
        <v>415</v>
      </c>
    </row>
    <row r="1391" spans="2:15" hidden="1" outlineLevel="1">
      <c r="B1391" s="226">
        <v>2023</v>
      </c>
      <c r="C1391" s="226">
        <v>10</v>
      </c>
      <c r="D1391" s="149" t="s">
        <v>5</v>
      </c>
      <c r="E1391" s="149" t="s">
        <v>6</v>
      </c>
      <c r="F1391" s="149" t="s">
        <v>2271</v>
      </c>
      <c r="G1391" s="227">
        <v>45035.291666666664</v>
      </c>
      <c r="H1391" s="149" t="s">
        <v>7</v>
      </c>
      <c r="I1391" s="47" t="str">
        <f>VLOOKUP(H1391,'[5]Source Codes'!$A$6:$B$89,2,FALSE)</f>
        <v>HRMS Interface Journals</v>
      </c>
      <c r="J1391" s="232">
        <v>-2145569.92</v>
      </c>
      <c r="K1391" s="227">
        <v>45040.291666666664</v>
      </c>
      <c r="L1391" s="151" t="s">
        <v>357</v>
      </c>
      <c r="M1391" s="49">
        <v>45040.623287037037</v>
      </c>
      <c r="N1391" s="47" t="s">
        <v>438</v>
      </c>
      <c r="O1391" s="47" t="s">
        <v>439</v>
      </c>
    </row>
    <row r="1392" spans="2:15" hidden="1" outlineLevel="1">
      <c r="B1392" s="226">
        <v>2023</v>
      </c>
      <c r="C1392" s="226">
        <v>10</v>
      </c>
      <c r="D1392" s="149" t="s">
        <v>5</v>
      </c>
      <c r="E1392" s="149" t="s">
        <v>6</v>
      </c>
      <c r="F1392" s="149" t="s">
        <v>2272</v>
      </c>
      <c r="G1392" s="227">
        <v>45017.291666666664</v>
      </c>
      <c r="H1392" s="149" t="s">
        <v>9</v>
      </c>
      <c r="I1392" s="47" t="str">
        <f>VLOOKUP(H1392,'[5]Source Codes'!$A$6:$B$89,2,FALSE)</f>
        <v>On Line Journal Entries</v>
      </c>
      <c r="J1392" s="232">
        <v>-3019133.31</v>
      </c>
      <c r="K1392" s="227">
        <v>45040.291666666664</v>
      </c>
      <c r="L1392" s="151" t="s">
        <v>2290</v>
      </c>
      <c r="M1392" s="49">
        <v>45041.165694444448</v>
      </c>
      <c r="N1392" s="47" t="s">
        <v>412</v>
      </c>
      <c r="O1392" s="47" t="s">
        <v>424</v>
      </c>
    </row>
    <row r="1393" spans="1:15" hidden="1" outlineLevel="1">
      <c r="B1393" s="226">
        <v>2023</v>
      </c>
      <c r="C1393" s="226">
        <v>10</v>
      </c>
      <c r="D1393" s="149" t="s">
        <v>5</v>
      </c>
      <c r="E1393" s="149" t="s">
        <v>6</v>
      </c>
      <c r="F1393" s="149" t="s">
        <v>2273</v>
      </c>
      <c r="G1393" s="227">
        <v>45036.291666666664</v>
      </c>
      <c r="H1393" s="149" t="s">
        <v>340</v>
      </c>
      <c r="I1393" s="47" t="str">
        <f>VLOOKUP(H1393,'[5]Source Codes'!$A$6:$B$89,2,FALSE)</f>
        <v>Facilities Mngmnt Intfc Jrnls</v>
      </c>
      <c r="J1393" s="232">
        <v>-3948595.37</v>
      </c>
      <c r="K1393" s="227">
        <v>45040.291666666664</v>
      </c>
      <c r="L1393" s="151" t="s">
        <v>2289</v>
      </c>
      <c r="M1393" s="49">
        <v>45041.165706018517</v>
      </c>
      <c r="N1393" s="47" t="s">
        <v>407</v>
      </c>
      <c r="O1393" s="47" t="s">
        <v>418</v>
      </c>
    </row>
    <row r="1394" spans="1:15" ht="25.5" hidden="1" outlineLevel="1">
      <c r="B1394" s="226">
        <v>2023</v>
      </c>
      <c r="C1394" s="226">
        <v>10</v>
      </c>
      <c r="D1394" s="149" t="s">
        <v>5</v>
      </c>
      <c r="E1394" s="149" t="s">
        <v>6</v>
      </c>
      <c r="F1394" s="149" t="s">
        <v>2274</v>
      </c>
      <c r="G1394" s="227">
        <v>45034.291666666664</v>
      </c>
      <c r="H1394" s="149" t="s">
        <v>9</v>
      </c>
      <c r="I1394" s="47" t="str">
        <f>VLOOKUP(H1394,'[5]Source Codes'!$A$6:$B$89,2,FALSE)</f>
        <v>On Line Journal Entries</v>
      </c>
      <c r="J1394" s="232">
        <v>-3960799</v>
      </c>
      <c r="K1394" s="227">
        <v>45040.291666666664</v>
      </c>
      <c r="L1394" s="151" t="s">
        <v>2284</v>
      </c>
      <c r="M1394" s="49">
        <v>45041.165694444448</v>
      </c>
      <c r="N1394" s="47" t="s">
        <v>434</v>
      </c>
      <c r="O1394" s="47" t="s">
        <v>415</v>
      </c>
    </row>
    <row r="1395" spans="1:15" ht="25.5" hidden="1" outlineLevel="1">
      <c r="B1395" s="226">
        <v>2023</v>
      </c>
      <c r="C1395" s="226">
        <v>10</v>
      </c>
      <c r="D1395" s="149" t="s">
        <v>5</v>
      </c>
      <c r="E1395" s="149" t="s">
        <v>6</v>
      </c>
      <c r="F1395" s="149" t="s">
        <v>2275</v>
      </c>
      <c r="G1395" s="227">
        <v>45034.291666666664</v>
      </c>
      <c r="H1395" s="149" t="s">
        <v>9</v>
      </c>
      <c r="I1395" s="47" t="str">
        <f>VLOOKUP(H1395,'[5]Source Codes'!$A$6:$B$89,2,FALSE)</f>
        <v>On Line Journal Entries</v>
      </c>
      <c r="J1395" s="232">
        <v>-4452189</v>
      </c>
      <c r="K1395" s="227">
        <v>45040.291666666664</v>
      </c>
      <c r="L1395" s="151" t="s">
        <v>2285</v>
      </c>
      <c r="M1395" s="49">
        <v>45041.165694444448</v>
      </c>
      <c r="N1395" s="47" t="s">
        <v>434</v>
      </c>
      <c r="O1395" s="47" t="s">
        <v>415</v>
      </c>
    </row>
    <row r="1396" spans="1:15" ht="25.5" hidden="1" outlineLevel="1">
      <c r="B1396" s="226">
        <v>2023</v>
      </c>
      <c r="C1396" s="226">
        <v>10</v>
      </c>
      <c r="D1396" s="149" t="s">
        <v>5</v>
      </c>
      <c r="E1396" s="149" t="s">
        <v>6</v>
      </c>
      <c r="F1396" s="149" t="s">
        <v>2276</v>
      </c>
      <c r="G1396" s="227">
        <v>45034.291666666664</v>
      </c>
      <c r="H1396" s="149" t="s">
        <v>9</v>
      </c>
      <c r="I1396" s="47" t="str">
        <f>VLOOKUP(H1396,'[5]Source Codes'!$A$6:$B$89,2,FALSE)</f>
        <v>On Line Journal Entries</v>
      </c>
      <c r="J1396" s="232">
        <v>-4559531</v>
      </c>
      <c r="K1396" s="227">
        <v>45040.291666666664</v>
      </c>
      <c r="L1396" s="151" t="s">
        <v>2286</v>
      </c>
      <c r="M1396" s="49">
        <v>45041.165694444448</v>
      </c>
      <c r="N1396" s="47" t="s">
        <v>434</v>
      </c>
      <c r="O1396" s="47" t="s">
        <v>415</v>
      </c>
    </row>
    <row r="1397" spans="1:15" ht="25.5" hidden="1" outlineLevel="1">
      <c r="B1397" s="226">
        <v>2023</v>
      </c>
      <c r="C1397" s="226">
        <v>10</v>
      </c>
      <c r="D1397" s="149" t="s">
        <v>5</v>
      </c>
      <c r="E1397" s="149" t="s">
        <v>6</v>
      </c>
      <c r="F1397" s="149" t="s">
        <v>2277</v>
      </c>
      <c r="G1397" s="227">
        <v>45034.291666666664</v>
      </c>
      <c r="H1397" s="149" t="s">
        <v>9</v>
      </c>
      <c r="I1397" s="47" t="str">
        <f>VLOOKUP(H1397,'[5]Source Codes'!$A$6:$B$89,2,FALSE)</f>
        <v>On Line Journal Entries</v>
      </c>
      <c r="J1397" s="232">
        <v>-4570338</v>
      </c>
      <c r="K1397" s="227">
        <v>45040.291666666664</v>
      </c>
      <c r="L1397" s="151" t="s">
        <v>2287</v>
      </c>
      <c r="M1397" s="49">
        <v>45041.165694444448</v>
      </c>
      <c r="N1397" s="47" t="s">
        <v>434</v>
      </c>
      <c r="O1397" s="47" t="s">
        <v>415</v>
      </c>
    </row>
    <row r="1398" spans="1:15" ht="25.5" hidden="1" outlineLevel="1">
      <c r="B1398" s="226">
        <v>2023</v>
      </c>
      <c r="C1398" s="226">
        <v>10</v>
      </c>
      <c r="D1398" s="149" t="s">
        <v>5</v>
      </c>
      <c r="E1398" s="149" t="s">
        <v>6</v>
      </c>
      <c r="F1398" s="149" t="s">
        <v>2278</v>
      </c>
      <c r="G1398" s="227">
        <v>45017.291666666664</v>
      </c>
      <c r="H1398" s="149" t="s">
        <v>9</v>
      </c>
      <c r="I1398" s="47" t="str">
        <f>VLOOKUP(H1398,'[5]Source Codes'!$A$6:$B$89,2,FALSE)</f>
        <v>On Line Journal Entries</v>
      </c>
      <c r="J1398" s="232">
        <v>-4626569.1100000003</v>
      </c>
      <c r="K1398" s="227">
        <v>45040.291666666664</v>
      </c>
      <c r="L1398" s="151" t="s">
        <v>2291</v>
      </c>
      <c r="M1398" s="49">
        <v>45040.77275462963</v>
      </c>
      <c r="N1398" s="47" t="s">
        <v>407</v>
      </c>
      <c r="O1398" s="47" t="s">
        <v>425</v>
      </c>
    </row>
    <row r="1399" spans="1:15" ht="25.5" hidden="1" outlineLevel="1">
      <c r="B1399" s="226">
        <v>2023</v>
      </c>
      <c r="C1399" s="226">
        <v>10</v>
      </c>
      <c r="D1399" s="149" t="s">
        <v>5</v>
      </c>
      <c r="E1399" s="149" t="s">
        <v>6</v>
      </c>
      <c r="F1399" s="149" t="s">
        <v>2279</v>
      </c>
      <c r="G1399" s="227">
        <v>45034.291666666664</v>
      </c>
      <c r="H1399" s="149" t="s">
        <v>9</v>
      </c>
      <c r="I1399" s="47" t="str">
        <f>VLOOKUP(H1399,'[5]Source Codes'!$A$6:$B$89,2,FALSE)</f>
        <v>On Line Journal Entries</v>
      </c>
      <c r="J1399" s="232">
        <v>-4729957</v>
      </c>
      <c r="K1399" s="227">
        <v>45040.291666666664</v>
      </c>
      <c r="L1399" s="151" t="s">
        <v>2288</v>
      </c>
      <c r="M1399" s="49">
        <v>45041.165694444448</v>
      </c>
      <c r="N1399" s="47" t="s">
        <v>434</v>
      </c>
      <c r="O1399" s="47" t="s">
        <v>415</v>
      </c>
    </row>
    <row r="1400" spans="1:15" hidden="1" outlineLevel="1">
      <c r="B1400" s="226">
        <v>2023</v>
      </c>
      <c r="C1400" s="226">
        <v>10</v>
      </c>
      <c r="D1400" s="149" t="s">
        <v>5</v>
      </c>
      <c r="E1400" s="149" t="s">
        <v>6</v>
      </c>
      <c r="F1400" s="149" t="s">
        <v>2280</v>
      </c>
      <c r="G1400" s="227">
        <v>45017.291666666664</v>
      </c>
      <c r="H1400" s="149" t="s">
        <v>9</v>
      </c>
      <c r="I1400" s="47" t="str">
        <f>VLOOKUP(H1400,'[5]Source Codes'!$A$6:$B$89,2,FALSE)</f>
        <v>On Line Journal Entries</v>
      </c>
      <c r="J1400" s="232">
        <v>-8245352</v>
      </c>
      <c r="K1400" s="227">
        <v>45040.291666666664</v>
      </c>
      <c r="L1400" s="151" t="s">
        <v>2293</v>
      </c>
      <c r="M1400" s="49">
        <v>45041.165694444448</v>
      </c>
      <c r="N1400" s="47" t="s">
        <v>412</v>
      </c>
      <c r="O1400" s="47" t="s">
        <v>424</v>
      </c>
    </row>
    <row r="1401" spans="1:15" hidden="1" outlineLevel="1">
      <c r="B1401" s="226">
        <v>2023</v>
      </c>
      <c r="C1401" s="226">
        <v>10</v>
      </c>
      <c r="D1401" s="149" t="s">
        <v>5</v>
      </c>
      <c r="E1401" s="149" t="s">
        <v>6</v>
      </c>
      <c r="F1401" s="149" t="s">
        <v>2281</v>
      </c>
      <c r="G1401" s="227">
        <v>45017.291666666664</v>
      </c>
      <c r="H1401" s="149" t="s">
        <v>9</v>
      </c>
      <c r="I1401" s="47" t="str">
        <f>VLOOKUP(H1401,'[5]Source Codes'!$A$6:$B$89,2,FALSE)</f>
        <v>On Line Journal Entries</v>
      </c>
      <c r="J1401" s="232">
        <v>-9984303.7200000007</v>
      </c>
      <c r="K1401" s="227">
        <v>45040.291666666664</v>
      </c>
      <c r="L1401" s="151" t="s">
        <v>2292</v>
      </c>
      <c r="M1401" s="49">
        <v>45041.165694444448</v>
      </c>
      <c r="N1401" s="47" t="s">
        <v>412</v>
      </c>
      <c r="O1401" s="47" t="s">
        <v>424</v>
      </c>
    </row>
    <row r="1402" spans="1:15" hidden="1" outlineLevel="1">
      <c r="B1402" s="226">
        <v>2023</v>
      </c>
      <c r="C1402" s="226">
        <v>10</v>
      </c>
      <c r="D1402" s="149" t="s">
        <v>5</v>
      </c>
      <c r="E1402" s="149" t="s">
        <v>6</v>
      </c>
      <c r="F1402" s="149" t="s">
        <v>2282</v>
      </c>
      <c r="G1402" s="227">
        <v>45035.291666666664</v>
      </c>
      <c r="H1402" s="149" t="s">
        <v>7</v>
      </c>
      <c r="I1402" s="47" t="str">
        <f>VLOOKUP(H1402,'[5]Source Codes'!$A$6:$B$89,2,FALSE)</f>
        <v>HRMS Interface Journals</v>
      </c>
      <c r="J1402" s="232">
        <v>-10881958.890000001</v>
      </c>
      <c r="K1402" s="227">
        <v>45040.291666666664</v>
      </c>
      <c r="L1402" s="151" t="s">
        <v>356</v>
      </c>
      <c r="M1402" s="49">
        <v>45040.621412037035</v>
      </c>
      <c r="N1402" s="47" t="s">
        <v>438</v>
      </c>
      <c r="O1402" s="47" t="s">
        <v>439</v>
      </c>
    </row>
    <row r="1403" spans="1:15" ht="12.75" customHeight="1" collapsed="1">
      <c r="J1403" s="133">
        <f>SUM(J1377:J1402)</f>
        <v>-26128104.970000006</v>
      </c>
    </row>
    <row r="1405" spans="1:15" ht="12.75" customHeight="1">
      <c r="F1405" s="149"/>
    </row>
    <row r="1406" spans="1:15" ht="12.75" customHeight="1">
      <c r="A1406" s="55" t="s">
        <v>2300</v>
      </c>
    </row>
    <row r="1407" spans="1:15" ht="63.75" hidden="1" outlineLevel="1">
      <c r="B1407" s="226">
        <v>2023</v>
      </c>
      <c r="C1407" s="226">
        <v>10</v>
      </c>
      <c r="D1407" s="149" t="s">
        <v>5</v>
      </c>
      <c r="E1407" s="149" t="s">
        <v>6</v>
      </c>
      <c r="F1407" s="149" t="s">
        <v>2301</v>
      </c>
      <c r="G1407" s="227">
        <v>45041.291666666664</v>
      </c>
      <c r="H1407" s="149" t="s">
        <v>14</v>
      </c>
      <c r="I1407" s="47" t="str">
        <f>VLOOKUP(H1407,'[5]Source Codes'!$A$6:$B$89,2,FALSE)</f>
        <v>AP Warrant Issuance</v>
      </c>
      <c r="J1407" s="232">
        <v>-6262936.2300000004</v>
      </c>
      <c r="K1407" s="227">
        <v>45041.291666666664</v>
      </c>
      <c r="L1407" s="151" t="s">
        <v>2313</v>
      </c>
      <c r="M1407" s="49">
        <v>45042.087002314816</v>
      </c>
      <c r="N1407" s="47" t="s">
        <v>412</v>
      </c>
      <c r="O1407" s="47" t="s">
        <v>409</v>
      </c>
    </row>
    <row r="1408" spans="1:15" ht="25.5" hidden="1" outlineLevel="1">
      <c r="B1408" s="226">
        <v>2023</v>
      </c>
      <c r="C1408" s="226">
        <v>10</v>
      </c>
      <c r="D1408" s="149" t="s">
        <v>5</v>
      </c>
      <c r="E1408" s="149" t="s">
        <v>6</v>
      </c>
      <c r="F1408" s="149" t="s">
        <v>2302</v>
      </c>
      <c r="G1408" s="227">
        <v>45040.291666666664</v>
      </c>
      <c r="H1408" s="149" t="s">
        <v>12</v>
      </c>
      <c r="I1408" s="47" t="str">
        <f>VLOOKUP(H1408,'[5]Source Codes'!$A$6:$B$89,2,FALSE)</f>
        <v>AR Direct Cash Journal</v>
      </c>
      <c r="J1408" s="232">
        <v>3177923.79</v>
      </c>
      <c r="K1408" s="227">
        <v>45041.291666666664</v>
      </c>
      <c r="L1408" s="151" t="s">
        <v>352</v>
      </c>
      <c r="M1408" s="49">
        <v>45042.044386574074</v>
      </c>
      <c r="N1408" s="47" t="s">
        <v>407</v>
      </c>
      <c r="O1408" s="47" t="s">
        <v>422</v>
      </c>
    </row>
    <row r="1409" spans="1:15" hidden="1" outlineLevel="1">
      <c r="B1409" s="226">
        <v>2023</v>
      </c>
      <c r="C1409" s="226">
        <v>10</v>
      </c>
      <c r="D1409" s="149" t="s">
        <v>5</v>
      </c>
      <c r="E1409" s="149" t="s">
        <v>6</v>
      </c>
      <c r="F1409" s="149" t="s">
        <v>2303</v>
      </c>
      <c r="G1409" s="227">
        <v>45041.291666666664</v>
      </c>
      <c r="H1409" s="149" t="s">
        <v>9</v>
      </c>
      <c r="I1409" s="47" t="str">
        <f>VLOOKUP(H1409,'[5]Source Codes'!$A$6:$B$89,2,FALSE)</f>
        <v>On Line Journal Entries</v>
      </c>
      <c r="J1409" s="232">
        <v>13637120.699999999</v>
      </c>
      <c r="K1409" s="227">
        <v>45041.291666666664</v>
      </c>
      <c r="L1409" s="151" t="s">
        <v>2312</v>
      </c>
      <c r="M1409" s="49">
        <v>45042.165717592594</v>
      </c>
      <c r="N1409" s="47" t="s">
        <v>412</v>
      </c>
      <c r="O1409" s="47" t="s">
        <v>419</v>
      </c>
    </row>
    <row r="1410" spans="1:15" hidden="1" outlineLevel="1">
      <c r="B1410" s="226">
        <v>2023</v>
      </c>
      <c r="C1410" s="226">
        <v>10</v>
      </c>
      <c r="D1410" s="149" t="s">
        <v>5</v>
      </c>
      <c r="E1410" s="149" t="s">
        <v>6</v>
      </c>
      <c r="F1410" s="149" t="s">
        <v>2304</v>
      </c>
      <c r="G1410" s="227">
        <v>45020.291666666664</v>
      </c>
      <c r="H1410" s="149" t="s">
        <v>9</v>
      </c>
      <c r="I1410" s="47" t="str">
        <f>VLOOKUP(H1410,'[5]Source Codes'!$A$6:$B$89,2,FALSE)</f>
        <v>On Line Journal Entries</v>
      </c>
      <c r="J1410" s="232">
        <v>2546761.96</v>
      </c>
      <c r="K1410" s="227">
        <v>45041.291666666664</v>
      </c>
      <c r="L1410" s="151" t="s">
        <v>2311</v>
      </c>
      <c r="M1410" s="49">
        <v>45042.165717592594</v>
      </c>
      <c r="N1410" s="47" t="s">
        <v>407</v>
      </c>
      <c r="O1410" s="47" t="s">
        <v>419</v>
      </c>
    </row>
    <row r="1411" spans="1:15" ht="38.25" hidden="1" outlineLevel="1">
      <c r="B1411" s="226">
        <v>2023</v>
      </c>
      <c r="C1411" s="226">
        <v>10</v>
      </c>
      <c r="D1411" s="149" t="s">
        <v>5</v>
      </c>
      <c r="E1411" s="149" t="s">
        <v>6</v>
      </c>
      <c r="F1411" s="149" t="s">
        <v>2305</v>
      </c>
      <c r="G1411" s="227">
        <v>45034.291666666664</v>
      </c>
      <c r="H1411" s="149" t="s">
        <v>9</v>
      </c>
      <c r="I1411" s="47" t="str">
        <f>VLOOKUP(H1411,'[5]Source Codes'!$A$6:$B$89,2,FALSE)</f>
        <v>On Line Journal Entries</v>
      </c>
      <c r="J1411" s="232">
        <v>2122955.96</v>
      </c>
      <c r="K1411" s="227">
        <v>45041.291666666664</v>
      </c>
      <c r="L1411" s="151" t="s">
        <v>2310</v>
      </c>
      <c r="M1411" s="49">
        <v>45042.165717592594</v>
      </c>
      <c r="N1411" s="47" t="s">
        <v>434</v>
      </c>
      <c r="O1411" s="47" t="s">
        <v>409</v>
      </c>
    </row>
    <row r="1412" spans="1:15" ht="25.5" hidden="1" outlineLevel="1">
      <c r="B1412" s="226">
        <v>2023</v>
      </c>
      <c r="C1412" s="226">
        <v>10</v>
      </c>
      <c r="D1412" s="149" t="s">
        <v>5</v>
      </c>
      <c r="E1412" s="149" t="s">
        <v>6</v>
      </c>
      <c r="F1412" s="149" t="s">
        <v>2306</v>
      </c>
      <c r="G1412" s="227">
        <v>45036.291666666664</v>
      </c>
      <c r="H1412" s="149" t="s">
        <v>9</v>
      </c>
      <c r="I1412" s="47" t="str">
        <f>VLOOKUP(H1412,'[5]Source Codes'!$A$6:$B$89,2,FALSE)</f>
        <v>On Line Journal Entries</v>
      </c>
      <c r="J1412" s="232">
        <v>1887691</v>
      </c>
      <c r="K1412" s="227">
        <v>45041.291666666664</v>
      </c>
      <c r="L1412" s="151" t="s">
        <v>351</v>
      </c>
      <c r="M1412" s="49">
        <v>45042.165717592594</v>
      </c>
      <c r="N1412" s="47" t="s">
        <v>407</v>
      </c>
      <c r="O1412" s="47" t="s">
        <v>415</v>
      </c>
    </row>
    <row r="1413" spans="1:15" ht="38.25" hidden="1" outlineLevel="1">
      <c r="B1413" s="226">
        <v>2023</v>
      </c>
      <c r="C1413" s="226">
        <v>10</v>
      </c>
      <c r="D1413" s="149" t="s">
        <v>5</v>
      </c>
      <c r="E1413" s="149" t="s">
        <v>6</v>
      </c>
      <c r="F1413" s="149" t="s">
        <v>2307</v>
      </c>
      <c r="G1413" s="227">
        <v>45041.291666666664</v>
      </c>
      <c r="H1413" s="149" t="s">
        <v>9</v>
      </c>
      <c r="I1413" s="47" t="str">
        <f>VLOOKUP(H1413,'[5]Source Codes'!$A$6:$B$89,2,FALSE)</f>
        <v>On Line Journal Entries</v>
      </c>
      <c r="J1413" s="232">
        <v>1537915</v>
      </c>
      <c r="K1413" s="227">
        <v>45041.291666666664</v>
      </c>
      <c r="L1413" s="151" t="s">
        <v>349</v>
      </c>
      <c r="M1413" s="49">
        <v>45042.165717592594</v>
      </c>
      <c r="N1413" s="47" t="s">
        <v>407</v>
      </c>
      <c r="O1413" s="47" t="s">
        <v>415</v>
      </c>
    </row>
    <row r="1414" spans="1:15" hidden="1" outlineLevel="1">
      <c r="B1414" s="226">
        <v>2023</v>
      </c>
      <c r="C1414" s="226">
        <v>10</v>
      </c>
      <c r="D1414" s="149" t="s">
        <v>5</v>
      </c>
      <c r="E1414" s="149" t="s">
        <v>6</v>
      </c>
      <c r="F1414" s="149" t="s">
        <v>2308</v>
      </c>
      <c r="G1414" s="227">
        <v>45036.291666666664</v>
      </c>
      <c r="H1414" s="149" t="s">
        <v>7</v>
      </c>
      <c r="I1414" s="47" t="str">
        <f>VLOOKUP(H1414,'[5]Source Codes'!$A$6:$B$89,2,FALSE)</f>
        <v>HRMS Interface Journals</v>
      </c>
      <c r="J1414" s="232">
        <v>-1339519.03</v>
      </c>
      <c r="K1414" s="227">
        <v>45041.291666666664</v>
      </c>
      <c r="L1414" s="151" t="s">
        <v>355</v>
      </c>
      <c r="M1414" s="49">
        <v>45041.653078703705</v>
      </c>
      <c r="N1414" s="47" t="s">
        <v>438</v>
      </c>
      <c r="O1414" s="47" t="s">
        <v>439</v>
      </c>
    </row>
    <row r="1415" spans="1:15" hidden="1" outlineLevel="1">
      <c r="B1415" s="226">
        <v>2023</v>
      </c>
      <c r="C1415" s="226">
        <v>10</v>
      </c>
      <c r="D1415" s="149" t="s">
        <v>5</v>
      </c>
      <c r="E1415" s="149" t="s">
        <v>6</v>
      </c>
      <c r="F1415" s="149" t="s">
        <v>2309</v>
      </c>
      <c r="G1415" s="227">
        <v>45035.291666666664</v>
      </c>
      <c r="H1415" s="149" t="s">
        <v>7</v>
      </c>
      <c r="I1415" s="47" t="str">
        <f>VLOOKUP(H1415,'[5]Source Codes'!$A$6:$B$89,2,FALSE)</f>
        <v>HRMS Interface Journals</v>
      </c>
      <c r="J1415" s="232">
        <v>-60053052.649999999</v>
      </c>
      <c r="K1415" s="227">
        <v>45041.291666666664</v>
      </c>
      <c r="L1415" s="151" t="s">
        <v>355</v>
      </c>
      <c r="M1415" s="49">
        <v>45041.624942129631</v>
      </c>
      <c r="N1415" s="47" t="s">
        <v>438</v>
      </c>
      <c r="O1415" s="47" t="s">
        <v>439</v>
      </c>
    </row>
    <row r="1416" spans="1:15" ht="12.75" customHeight="1" collapsed="1">
      <c r="J1416" s="133">
        <f>SUM(J1407:J1415)</f>
        <v>-42745139.5</v>
      </c>
    </row>
    <row r="1418" spans="1:15" ht="12.75" customHeight="1">
      <c r="F1418" s="149"/>
    </row>
    <row r="1419" spans="1:15" ht="12.75" customHeight="1">
      <c r="A1419" s="55" t="s">
        <v>2314</v>
      </c>
    </row>
    <row r="1420" spans="1:15" ht="38.25" hidden="1" outlineLevel="1">
      <c r="B1420" s="226">
        <v>2023</v>
      </c>
      <c r="C1420" s="226">
        <v>10</v>
      </c>
      <c r="D1420" s="149" t="s">
        <v>5</v>
      </c>
      <c r="E1420" s="149" t="s">
        <v>6</v>
      </c>
      <c r="F1420" s="149" t="s">
        <v>2315</v>
      </c>
      <c r="G1420" s="227">
        <v>45021.291666666664</v>
      </c>
      <c r="H1420" s="149" t="s">
        <v>12</v>
      </c>
      <c r="I1420" s="47" t="str">
        <f>VLOOKUP(H1420,'[5]Source Codes'!$A$6:$B$89,2,FALSE)</f>
        <v>AR Direct Cash Journal</v>
      </c>
      <c r="J1420" s="232">
        <v>2167031.52</v>
      </c>
      <c r="K1420" s="227">
        <v>45042.291666666664</v>
      </c>
      <c r="L1420" s="151" t="s">
        <v>2322</v>
      </c>
      <c r="M1420" s="49">
        <v>45043.044687499998</v>
      </c>
      <c r="N1420" s="47" t="s">
        <v>407</v>
      </c>
      <c r="O1420" s="47" t="s">
        <v>419</v>
      </c>
    </row>
    <row r="1421" spans="1:15" ht="51" hidden="1" outlineLevel="1">
      <c r="B1421" s="226">
        <v>2023</v>
      </c>
      <c r="C1421" s="226">
        <v>10</v>
      </c>
      <c r="D1421" s="149" t="s">
        <v>5</v>
      </c>
      <c r="E1421" s="149" t="s">
        <v>6</v>
      </c>
      <c r="F1421" s="149" t="s">
        <v>2316</v>
      </c>
      <c r="G1421" s="227">
        <v>45028.291666666664</v>
      </c>
      <c r="H1421" s="149" t="s">
        <v>12</v>
      </c>
      <c r="I1421" s="47" t="str">
        <f>VLOOKUP(H1421,'[5]Source Codes'!$A$6:$B$89,2,FALSE)</f>
        <v>AR Direct Cash Journal</v>
      </c>
      <c r="J1421" s="232">
        <v>2147595.58</v>
      </c>
      <c r="K1421" s="227">
        <v>45042.291666666664</v>
      </c>
      <c r="L1421" s="151" t="s">
        <v>2323</v>
      </c>
      <c r="M1421" s="49">
        <v>45043.044687499998</v>
      </c>
      <c r="N1421" s="47" t="s">
        <v>407</v>
      </c>
      <c r="O1421" s="47" t="s">
        <v>419</v>
      </c>
    </row>
    <row r="1422" spans="1:15" hidden="1" outlineLevel="1">
      <c r="B1422" s="226">
        <v>2023</v>
      </c>
      <c r="C1422" s="226">
        <v>10</v>
      </c>
      <c r="D1422" s="149" t="s">
        <v>5</v>
      </c>
      <c r="E1422" s="149" t="s">
        <v>6</v>
      </c>
      <c r="F1422" s="149" t="s">
        <v>2317</v>
      </c>
      <c r="G1422" s="227">
        <v>45042.291666666664</v>
      </c>
      <c r="H1422" s="149" t="s">
        <v>9</v>
      </c>
      <c r="I1422" s="47" t="str">
        <f>VLOOKUP(H1422,'[5]Source Codes'!$A$6:$B$89,2,FALSE)</f>
        <v>On Line Journal Entries</v>
      </c>
      <c r="J1422" s="232">
        <v>18776299</v>
      </c>
      <c r="K1422" s="227">
        <v>45042.291666666664</v>
      </c>
      <c r="L1422" s="151" t="s">
        <v>2156</v>
      </c>
      <c r="M1422" s="49">
        <v>45043.166168981479</v>
      </c>
      <c r="N1422" s="47" t="s">
        <v>434</v>
      </c>
      <c r="O1422" s="47" t="s">
        <v>419</v>
      </c>
    </row>
    <row r="1423" spans="1:15" ht="25.5" hidden="1" outlineLevel="1">
      <c r="B1423" s="226">
        <v>2023</v>
      </c>
      <c r="C1423" s="226">
        <v>10</v>
      </c>
      <c r="D1423" s="149" t="s">
        <v>5</v>
      </c>
      <c r="E1423" s="149" t="s">
        <v>6</v>
      </c>
      <c r="F1423" s="149" t="s">
        <v>2318</v>
      </c>
      <c r="G1423" s="227">
        <v>45042.291666666664</v>
      </c>
      <c r="H1423" s="149" t="s">
        <v>9</v>
      </c>
      <c r="I1423" s="47" t="str">
        <f>VLOOKUP(H1423,'[5]Source Codes'!$A$6:$B$89,2,FALSE)</f>
        <v>On Line Journal Entries</v>
      </c>
      <c r="J1423" s="232">
        <v>12842210</v>
      </c>
      <c r="K1423" s="227">
        <v>45042.291666666664</v>
      </c>
      <c r="L1423" s="151" t="s">
        <v>351</v>
      </c>
      <c r="M1423" s="49">
        <v>45043.166168981479</v>
      </c>
      <c r="N1423" s="47" t="s">
        <v>407</v>
      </c>
      <c r="O1423" s="47" t="s">
        <v>415</v>
      </c>
    </row>
    <row r="1424" spans="1:15" ht="89.25" hidden="1" outlineLevel="1">
      <c r="B1424" s="226">
        <v>2023</v>
      </c>
      <c r="C1424" s="226">
        <v>10</v>
      </c>
      <c r="D1424" s="149" t="s">
        <v>5</v>
      </c>
      <c r="E1424" s="149" t="s">
        <v>6</v>
      </c>
      <c r="F1424" s="149" t="s">
        <v>2319</v>
      </c>
      <c r="G1424" s="227">
        <v>45042.291666666664</v>
      </c>
      <c r="H1424" s="149" t="s">
        <v>9</v>
      </c>
      <c r="I1424" s="47" t="str">
        <f>VLOOKUP(H1424,'[5]Source Codes'!$A$6:$B$89,2,FALSE)</f>
        <v>On Line Journal Entries</v>
      </c>
      <c r="J1424" s="232">
        <v>6347638</v>
      </c>
      <c r="K1424" s="227">
        <v>45042.291666666664</v>
      </c>
      <c r="L1424" s="151" t="s">
        <v>342</v>
      </c>
      <c r="M1424" s="49">
        <v>45043.166168981479</v>
      </c>
      <c r="N1424" s="47" t="s">
        <v>407</v>
      </c>
      <c r="O1424" s="47" t="s">
        <v>415</v>
      </c>
    </row>
    <row r="1425" spans="1:15" ht="25.5" hidden="1" outlineLevel="1">
      <c r="B1425" s="226">
        <v>2023</v>
      </c>
      <c r="C1425" s="226">
        <v>10</v>
      </c>
      <c r="D1425" s="149" t="s">
        <v>5</v>
      </c>
      <c r="E1425" s="149" t="s">
        <v>6</v>
      </c>
      <c r="F1425" s="149" t="s">
        <v>2320</v>
      </c>
      <c r="G1425" s="227">
        <v>45042.291666666664</v>
      </c>
      <c r="H1425" s="149" t="s">
        <v>9</v>
      </c>
      <c r="I1425" s="47" t="str">
        <f>VLOOKUP(H1425,'[5]Source Codes'!$A$6:$B$89,2,FALSE)</f>
        <v>On Line Journal Entries</v>
      </c>
      <c r="J1425" s="232">
        <v>4480061</v>
      </c>
      <c r="K1425" s="227">
        <v>45042.291666666664</v>
      </c>
      <c r="L1425" s="151" t="s">
        <v>351</v>
      </c>
      <c r="M1425" s="49">
        <v>45043.166168981479</v>
      </c>
      <c r="N1425" s="47" t="s">
        <v>407</v>
      </c>
      <c r="O1425" s="47" t="s">
        <v>415</v>
      </c>
    </row>
    <row r="1426" spans="1:15" ht="38.25" hidden="1" outlineLevel="1">
      <c r="B1426" s="226">
        <v>2023</v>
      </c>
      <c r="C1426" s="226">
        <v>10</v>
      </c>
      <c r="D1426" s="149" t="s">
        <v>5</v>
      </c>
      <c r="E1426" s="149" t="s">
        <v>6</v>
      </c>
      <c r="F1426" s="149" t="s">
        <v>2321</v>
      </c>
      <c r="G1426" s="227">
        <v>45041.291666666664</v>
      </c>
      <c r="H1426" s="149" t="s">
        <v>9</v>
      </c>
      <c r="I1426" s="47" t="str">
        <f>VLOOKUP(H1426,'[5]Source Codes'!$A$6:$B$89,2,FALSE)</f>
        <v>On Line Journal Entries</v>
      </c>
      <c r="J1426" s="232">
        <v>2587667</v>
      </c>
      <c r="K1426" s="227">
        <v>45042.291666666664</v>
      </c>
      <c r="L1426" s="151" t="s">
        <v>349</v>
      </c>
      <c r="M1426" s="49">
        <v>45043.166168981479</v>
      </c>
      <c r="N1426" s="47" t="s">
        <v>407</v>
      </c>
      <c r="O1426" s="47" t="s">
        <v>415</v>
      </c>
    </row>
    <row r="1427" spans="1:15" ht="12.75" customHeight="1" collapsed="1">
      <c r="J1427" s="133">
        <f>SUM(J1420:J1426)</f>
        <v>49348502.100000001</v>
      </c>
    </row>
    <row r="1428" spans="1:15" ht="12.75" customHeight="1">
      <c r="F1428" s="6"/>
    </row>
    <row r="1430" spans="1:15" ht="12.75" customHeight="1">
      <c r="A1430" s="55" t="s">
        <v>2324</v>
      </c>
    </row>
    <row r="1431" spans="1:15" ht="25.5" hidden="1" outlineLevel="1">
      <c r="B1431" s="226">
        <v>2023</v>
      </c>
      <c r="C1431" s="226">
        <v>11</v>
      </c>
      <c r="D1431" s="149" t="s">
        <v>5</v>
      </c>
      <c r="E1431" s="149" t="s">
        <v>6</v>
      </c>
      <c r="F1431" s="149" t="s">
        <v>2325</v>
      </c>
      <c r="G1431" s="227">
        <v>45047.291666666664</v>
      </c>
      <c r="H1431" s="149" t="s">
        <v>14</v>
      </c>
      <c r="I1431" s="47" t="str">
        <f>VLOOKUP(H1431,'[5]Source Codes'!$A$6:$B$89,2,FALSE)</f>
        <v>AP Warrant Issuance</v>
      </c>
      <c r="J1431" s="232">
        <v>-1350032.79</v>
      </c>
      <c r="K1431" s="227">
        <v>45043.291666666664</v>
      </c>
      <c r="L1431" s="151" t="s">
        <v>2328</v>
      </c>
      <c r="M1431" s="49">
        <v>45044.088125000002</v>
      </c>
      <c r="N1431" s="47" t="s">
        <v>407</v>
      </c>
      <c r="O1431" s="47" t="s">
        <v>419</v>
      </c>
    </row>
    <row r="1432" spans="1:15" ht="25.5" hidden="1" outlineLevel="1">
      <c r="B1432" s="226">
        <v>2023</v>
      </c>
      <c r="C1432" s="226">
        <v>10</v>
      </c>
      <c r="D1432" s="149" t="s">
        <v>5</v>
      </c>
      <c r="E1432" s="149" t="s">
        <v>6</v>
      </c>
      <c r="F1432" s="149" t="s">
        <v>2326</v>
      </c>
      <c r="G1432" s="227">
        <v>45043.291666666664</v>
      </c>
      <c r="H1432" s="149" t="s">
        <v>12</v>
      </c>
      <c r="I1432" s="47" t="str">
        <f>VLOOKUP(H1432,'[5]Source Codes'!$A$6:$B$89,2,FALSE)</f>
        <v>AR Direct Cash Journal</v>
      </c>
      <c r="J1432" s="232">
        <v>2748218.45</v>
      </c>
      <c r="K1432" s="227">
        <v>45043.291666666664</v>
      </c>
      <c r="L1432" s="151" t="s">
        <v>1136</v>
      </c>
      <c r="M1432" s="49">
        <v>45044.044444444444</v>
      </c>
      <c r="N1432" s="47" t="s">
        <v>407</v>
      </c>
      <c r="O1432" s="47" t="s">
        <v>422</v>
      </c>
    </row>
    <row r="1433" spans="1:15" ht="12.75" hidden="1" customHeight="1" outlineLevel="1">
      <c r="B1433" s="226">
        <v>2023</v>
      </c>
      <c r="C1433" s="226">
        <v>10</v>
      </c>
      <c r="D1433" s="149" t="s">
        <v>5</v>
      </c>
      <c r="E1433" s="149" t="s">
        <v>6</v>
      </c>
      <c r="F1433" s="149" t="s">
        <v>2327</v>
      </c>
      <c r="G1433" s="227">
        <v>45041.291666666664</v>
      </c>
      <c r="H1433" s="149" t="s">
        <v>12</v>
      </c>
      <c r="I1433" s="47" t="str">
        <f>VLOOKUP(H1433,'[5]Source Codes'!$A$6:$B$89,2,FALSE)</f>
        <v>AR Direct Cash Journal</v>
      </c>
      <c r="J1433" s="232">
        <v>1300786.95</v>
      </c>
      <c r="K1433" s="227">
        <v>45043.291666666664</v>
      </c>
      <c r="L1433" s="151" t="s">
        <v>602</v>
      </c>
      <c r="M1433" s="49">
        <v>45044.044444444444</v>
      </c>
      <c r="N1433" s="47" t="s">
        <v>423</v>
      </c>
      <c r="O1433" s="47" t="s">
        <v>413</v>
      </c>
    </row>
    <row r="1434" spans="1:15" ht="12.75" customHeight="1" collapsed="1">
      <c r="J1434" s="133">
        <f>SUM(J1431:J1433)</f>
        <v>2698972.6100000003</v>
      </c>
    </row>
    <row r="1437" spans="1:15" ht="12.75" customHeight="1">
      <c r="A1437" s="55" t="s">
        <v>2329</v>
      </c>
    </row>
    <row r="1438" spans="1:15" ht="25.5" hidden="1" outlineLevel="1">
      <c r="B1438" s="226">
        <v>2023</v>
      </c>
      <c r="C1438" s="226">
        <v>10</v>
      </c>
      <c r="D1438" s="149" t="s">
        <v>5</v>
      </c>
      <c r="E1438" s="149" t="s">
        <v>6</v>
      </c>
      <c r="F1438" s="149" t="s">
        <v>2330</v>
      </c>
      <c r="G1438" s="227">
        <v>45044.291666666664</v>
      </c>
      <c r="H1438" s="149" t="s">
        <v>14</v>
      </c>
      <c r="I1438" s="47" t="str">
        <f>VLOOKUP(H1438,'[5]Source Codes'!$A$6:$B$89,2,FALSE)</f>
        <v>AP Warrant Issuance</v>
      </c>
      <c r="J1438" s="232">
        <v>-1106096.1000000001</v>
      </c>
      <c r="K1438" s="227">
        <v>45044.291666666664</v>
      </c>
      <c r="L1438" s="151" t="s">
        <v>2343</v>
      </c>
      <c r="M1438" s="49">
        <v>45045.088067129633</v>
      </c>
      <c r="N1438" s="47" t="s">
        <v>407</v>
      </c>
      <c r="O1438" s="47" t="s">
        <v>419</v>
      </c>
    </row>
    <row r="1439" spans="1:15" ht="38.25" hidden="1" outlineLevel="1">
      <c r="B1439" s="226">
        <v>2023</v>
      </c>
      <c r="C1439" s="226">
        <v>10</v>
      </c>
      <c r="D1439" s="149" t="s">
        <v>5</v>
      </c>
      <c r="E1439" s="149" t="s">
        <v>6</v>
      </c>
      <c r="F1439" s="149" t="s">
        <v>2331</v>
      </c>
      <c r="G1439" s="227">
        <v>45043.291666666664</v>
      </c>
      <c r="H1439" s="149" t="s">
        <v>12</v>
      </c>
      <c r="I1439" s="47" t="str">
        <f>VLOOKUP(H1439,'[5]Source Codes'!$A$6:$B$89,2,FALSE)</f>
        <v>AR Direct Cash Journal</v>
      </c>
      <c r="J1439" s="232">
        <v>4294341.28</v>
      </c>
      <c r="K1439" s="227">
        <v>45044.291666666664</v>
      </c>
      <c r="L1439" s="151" t="s">
        <v>2345</v>
      </c>
      <c r="M1439" s="49">
        <v>45045.044502314813</v>
      </c>
      <c r="N1439" s="47" t="s">
        <v>407</v>
      </c>
      <c r="O1439" s="47" t="s">
        <v>419</v>
      </c>
    </row>
    <row r="1440" spans="1:15" ht="38.25" hidden="1" outlineLevel="1">
      <c r="B1440" s="226">
        <v>2023</v>
      </c>
      <c r="C1440" s="226">
        <v>11</v>
      </c>
      <c r="D1440" s="149" t="s">
        <v>5</v>
      </c>
      <c r="E1440" s="149" t="s">
        <v>6</v>
      </c>
      <c r="F1440" s="149" t="s">
        <v>2332</v>
      </c>
      <c r="G1440" s="227">
        <v>45047.291666666664</v>
      </c>
      <c r="H1440" s="149" t="s">
        <v>11</v>
      </c>
      <c r="I1440" s="47" t="str">
        <f>VLOOKUP(H1440,'[5]Source Codes'!$A$6:$B$89,2,FALSE)</f>
        <v>AR Payments</v>
      </c>
      <c r="J1440" s="232">
        <v>2978770.45</v>
      </c>
      <c r="K1440" s="227">
        <v>45044.291666666664</v>
      </c>
      <c r="L1440" s="48" t="s">
        <v>2344</v>
      </c>
      <c r="M1440" s="49">
        <v>45045.044502314813</v>
      </c>
      <c r="N1440" s="47" t="s">
        <v>407</v>
      </c>
      <c r="O1440" s="47" t="s">
        <v>408</v>
      </c>
    </row>
    <row r="1441" spans="1:15" ht="25.5" hidden="1" outlineLevel="1">
      <c r="B1441" s="226">
        <v>2023</v>
      </c>
      <c r="C1441" s="226">
        <v>10</v>
      </c>
      <c r="D1441" s="149" t="s">
        <v>5</v>
      </c>
      <c r="E1441" s="149" t="s">
        <v>6</v>
      </c>
      <c r="F1441" s="149" t="s">
        <v>2333</v>
      </c>
      <c r="G1441" s="227">
        <v>45044.291666666664</v>
      </c>
      <c r="H1441" s="149" t="s">
        <v>9</v>
      </c>
      <c r="I1441" s="47" t="str">
        <f>VLOOKUP(H1441,'[5]Source Codes'!$A$6:$B$89,2,FALSE)</f>
        <v>On Line Journal Entries</v>
      </c>
      <c r="J1441" s="232">
        <v>20976360.079999998</v>
      </c>
      <c r="K1441" s="227">
        <v>45044.291666666664</v>
      </c>
      <c r="L1441" s="151" t="s">
        <v>2339</v>
      </c>
      <c r="M1441" s="49">
        <v>45045.165636574071</v>
      </c>
      <c r="N1441" s="47" t="s">
        <v>407</v>
      </c>
      <c r="O1441" s="47" t="s">
        <v>422</v>
      </c>
    </row>
    <row r="1442" spans="1:15" ht="25.5" hidden="1" outlineLevel="1">
      <c r="B1442" s="226">
        <v>2023</v>
      </c>
      <c r="C1442" s="226">
        <v>10</v>
      </c>
      <c r="D1442" s="149" t="s">
        <v>5</v>
      </c>
      <c r="E1442" s="149" t="s">
        <v>6</v>
      </c>
      <c r="F1442" s="149" t="s">
        <v>2334</v>
      </c>
      <c r="G1442" s="227">
        <v>45042.291666666664</v>
      </c>
      <c r="H1442" s="149" t="s">
        <v>9</v>
      </c>
      <c r="I1442" s="47" t="str">
        <f>VLOOKUP(H1442,'[5]Source Codes'!$A$6:$B$89,2,FALSE)</f>
        <v>On Line Journal Entries</v>
      </c>
      <c r="J1442" s="232">
        <v>15194347</v>
      </c>
      <c r="K1442" s="227">
        <v>45044.291666666664</v>
      </c>
      <c r="L1442" s="151" t="s">
        <v>351</v>
      </c>
      <c r="M1442" s="49">
        <v>45045.165636574071</v>
      </c>
      <c r="N1442" s="47" t="s">
        <v>407</v>
      </c>
      <c r="O1442" s="47" t="s">
        <v>415</v>
      </c>
    </row>
    <row r="1443" spans="1:15" ht="25.5" hidden="1" outlineLevel="1">
      <c r="B1443" s="226">
        <v>2023</v>
      </c>
      <c r="C1443" s="226">
        <v>10</v>
      </c>
      <c r="D1443" s="149" t="s">
        <v>5</v>
      </c>
      <c r="E1443" s="149" t="s">
        <v>6</v>
      </c>
      <c r="F1443" s="149" t="s">
        <v>2335</v>
      </c>
      <c r="G1443" s="227">
        <v>45043.291666666664</v>
      </c>
      <c r="H1443" s="149" t="s">
        <v>9</v>
      </c>
      <c r="I1443" s="47" t="str">
        <f>VLOOKUP(H1443,'[5]Source Codes'!$A$6:$B$89,2,FALSE)</f>
        <v>On Line Journal Entries</v>
      </c>
      <c r="J1443" s="232">
        <v>12111859</v>
      </c>
      <c r="K1443" s="227">
        <v>45044.291666666664</v>
      </c>
      <c r="L1443" s="151" t="s">
        <v>2341</v>
      </c>
      <c r="M1443" s="49">
        <v>45045.165636574071</v>
      </c>
      <c r="N1443" s="47" t="s">
        <v>423</v>
      </c>
      <c r="O1443" s="47" t="s">
        <v>408</v>
      </c>
    </row>
    <row r="1444" spans="1:15" ht="63.75" hidden="1" outlineLevel="1">
      <c r="B1444" s="226">
        <v>2023</v>
      </c>
      <c r="C1444" s="226">
        <v>10</v>
      </c>
      <c r="D1444" s="149" t="s">
        <v>5</v>
      </c>
      <c r="E1444" s="149" t="s">
        <v>6</v>
      </c>
      <c r="F1444" s="149" t="s">
        <v>2336</v>
      </c>
      <c r="G1444" s="227">
        <v>45042.291666666664</v>
      </c>
      <c r="H1444" s="149" t="s">
        <v>9</v>
      </c>
      <c r="I1444" s="47" t="str">
        <f>VLOOKUP(H1444,'[5]Source Codes'!$A$6:$B$89,2,FALSE)</f>
        <v>On Line Journal Entries</v>
      </c>
      <c r="J1444" s="232">
        <v>8426355.4100000001</v>
      </c>
      <c r="K1444" s="227">
        <v>45044.291666666664</v>
      </c>
      <c r="L1444" s="151" t="s">
        <v>2340</v>
      </c>
      <c r="M1444" s="49">
        <v>45045.165636574071</v>
      </c>
      <c r="N1444" s="47" t="s">
        <v>407</v>
      </c>
      <c r="O1444" s="47" t="s">
        <v>415</v>
      </c>
    </row>
    <row r="1445" spans="1:15" hidden="1" outlineLevel="1">
      <c r="B1445" s="226">
        <v>2023</v>
      </c>
      <c r="C1445" s="226">
        <v>10</v>
      </c>
      <c r="D1445" s="149" t="s">
        <v>5</v>
      </c>
      <c r="E1445" s="149" t="s">
        <v>6</v>
      </c>
      <c r="F1445" s="149" t="s">
        <v>2337</v>
      </c>
      <c r="G1445" s="227">
        <v>45044.291666666664</v>
      </c>
      <c r="H1445" s="149" t="s">
        <v>110</v>
      </c>
      <c r="I1445" s="47" t="str">
        <f>VLOOKUP(H1445,'[5]Source Codes'!$A$6:$B$89,2,FALSE)</f>
        <v>Treasurers Interest Apportion</v>
      </c>
      <c r="J1445" s="232">
        <v>2503298.66</v>
      </c>
      <c r="K1445" s="227">
        <v>45044.291666666664</v>
      </c>
      <c r="L1445" s="151" t="s">
        <v>2342</v>
      </c>
      <c r="M1445" s="49">
        <v>45044.931238425925</v>
      </c>
      <c r="N1445" s="47" t="s">
        <v>423</v>
      </c>
      <c r="O1445" s="47" t="s">
        <v>422</v>
      </c>
    </row>
    <row r="1446" spans="1:15" ht="89.25" hidden="1" outlineLevel="1">
      <c r="B1446" s="226">
        <v>2023</v>
      </c>
      <c r="C1446" s="226">
        <v>10</v>
      </c>
      <c r="D1446" s="149" t="s">
        <v>5</v>
      </c>
      <c r="E1446" s="149" t="s">
        <v>6</v>
      </c>
      <c r="F1446" s="149" t="s">
        <v>2338</v>
      </c>
      <c r="G1446" s="227">
        <v>45042.291666666664</v>
      </c>
      <c r="H1446" s="149" t="s">
        <v>9</v>
      </c>
      <c r="I1446" s="47" t="str">
        <f>VLOOKUP(H1446,'[5]Source Codes'!$A$6:$B$89,2,FALSE)</f>
        <v>On Line Journal Entries</v>
      </c>
      <c r="J1446" s="232">
        <v>1527222</v>
      </c>
      <c r="K1446" s="227">
        <v>45044.291666666664</v>
      </c>
      <c r="L1446" s="151" t="s">
        <v>342</v>
      </c>
      <c r="M1446" s="49">
        <v>45045.165636574071</v>
      </c>
      <c r="N1446" s="47" t="s">
        <v>407</v>
      </c>
      <c r="O1446" s="47" t="s">
        <v>415</v>
      </c>
    </row>
    <row r="1447" spans="1:15" ht="12.75" customHeight="1" collapsed="1">
      <c r="J1447" s="133">
        <f>SUM(J1438:J1446)</f>
        <v>66906457.780000001</v>
      </c>
    </row>
    <row r="1450" spans="1:15" ht="12.75" customHeight="1">
      <c r="A1450" s="55" t="s">
        <v>2358</v>
      </c>
    </row>
    <row r="1451" spans="1:15" ht="38.25" hidden="1" outlineLevel="1">
      <c r="B1451" s="226">
        <v>2023</v>
      </c>
      <c r="C1451" s="226">
        <v>10</v>
      </c>
      <c r="D1451" s="149" t="s">
        <v>5</v>
      </c>
      <c r="E1451" s="149" t="s">
        <v>6</v>
      </c>
      <c r="F1451" s="149" t="s">
        <v>2346</v>
      </c>
      <c r="G1451" s="227">
        <v>45043.291666666664</v>
      </c>
      <c r="H1451" s="149" t="s">
        <v>9</v>
      </c>
      <c r="I1451" s="47" t="str">
        <f>VLOOKUP(H1451,'[5]Source Codes'!$A$6:$B$89,2,FALSE)</f>
        <v>On Line Journal Entries</v>
      </c>
      <c r="J1451" s="232">
        <v>9181178.9600000009</v>
      </c>
      <c r="K1451" s="227">
        <v>45047.291666666664</v>
      </c>
      <c r="L1451" s="151" t="s">
        <v>2349</v>
      </c>
      <c r="M1451" s="49">
        <v>45047.622685185182</v>
      </c>
      <c r="N1451" s="47" t="s">
        <v>407</v>
      </c>
      <c r="O1451" s="47" t="s">
        <v>422</v>
      </c>
    </row>
    <row r="1452" spans="1:15" ht="51" hidden="1" outlineLevel="1">
      <c r="B1452" s="226">
        <v>2023</v>
      </c>
      <c r="C1452" s="226">
        <v>10</v>
      </c>
      <c r="D1452" s="149" t="s">
        <v>5</v>
      </c>
      <c r="E1452" s="149" t="s">
        <v>6</v>
      </c>
      <c r="F1452" s="149" t="s">
        <v>2347</v>
      </c>
      <c r="G1452" s="227">
        <v>45043.291666666664</v>
      </c>
      <c r="H1452" s="149" t="s">
        <v>9</v>
      </c>
      <c r="I1452" s="47" t="str">
        <f>VLOOKUP(H1452,'[5]Source Codes'!$A$6:$B$89,2,FALSE)</f>
        <v>On Line Journal Entries</v>
      </c>
      <c r="J1452" s="232">
        <v>3348859.09</v>
      </c>
      <c r="K1452" s="227">
        <v>45047.291666666664</v>
      </c>
      <c r="L1452" s="151" t="s">
        <v>2350</v>
      </c>
      <c r="M1452" s="49">
        <v>45047.623969907407</v>
      </c>
      <c r="N1452" s="47" t="s">
        <v>407</v>
      </c>
      <c r="O1452" s="47" t="s">
        <v>422</v>
      </c>
    </row>
    <row r="1453" spans="1:15" hidden="1" outlineLevel="1">
      <c r="B1453" s="226">
        <v>2023</v>
      </c>
      <c r="C1453" s="226">
        <v>10</v>
      </c>
      <c r="D1453" s="149" t="s">
        <v>5</v>
      </c>
      <c r="E1453" s="149" t="s">
        <v>6</v>
      </c>
      <c r="F1453" s="149" t="s">
        <v>2348</v>
      </c>
      <c r="G1453" s="227">
        <v>45043.291666666664</v>
      </c>
      <c r="H1453" s="149" t="s">
        <v>9</v>
      </c>
      <c r="I1453" s="47" t="str">
        <f>VLOOKUP(H1453,'[5]Source Codes'!$A$6:$B$89,2,FALSE)</f>
        <v>On Line Journal Entries</v>
      </c>
      <c r="J1453" s="232">
        <v>1412538.95</v>
      </c>
      <c r="K1453" s="227">
        <v>45047.291666666664</v>
      </c>
      <c r="L1453" s="151" t="s">
        <v>2351</v>
      </c>
      <c r="M1453" s="49">
        <v>45047.624872685185</v>
      </c>
      <c r="N1453" s="47" t="s">
        <v>407</v>
      </c>
      <c r="O1453" s="47" t="s">
        <v>422</v>
      </c>
    </row>
    <row r="1454" spans="1:15" ht="38.25" hidden="1" outlineLevel="1">
      <c r="B1454" s="226">
        <v>2023</v>
      </c>
      <c r="C1454" s="226">
        <v>10</v>
      </c>
      <c r="D1454" s="149" t="s">
        <v>5</v>
      </c>
      <c r="E1454" s="149" t="s">
        <v>6</v>
      </c>
      <c r="F1454" s="149" t="s">
        <v>2352</v>
      </c>
      <c r="G1454" s="227">
        <v>45043.291666666664</v>
      </c>
      <c r="H1454" s="149" t="s">
        <v>9</v>
      </c>
      <c r="I1454" s="47" t="str">
        <f>VLOOKUP(H1454,'[5]Source Codes'!$A$6:$B$89,2,FALSE)</f>
        <v>On Line Journal Entries</v>
      </c>
      <c r="J1454" s="232">
        <v>-1065067.68</v>
      </c>
      <c r="K1454" s="227">
        <v>45047.291666666664</v>
      </c>
      <c r="L1454" s="151" t="s">
        <v>2353</v>
      </c>
      <c r="M1454" s="49">
        <v>45048.165983796294</v>
      </c>
      <c r="N1454" s="47" t="s">
        <v>407</v>
      </c>
      <c r="O1454" s="47" t="s">
        <v>422</v>
      </c>
    </row>
    <row r="1455" spans="1:15" ht="12.75" customHeight="1" collapsed="1">
      <c r="J1455" s="133">
        <f>SUM(J1451:J1454)</f>
        <v>12877509.32</v>
      </c>
    </row>
    <row r="1458" spans="1:15" ht="12.75" customHeight="1">
      <c r="A1458" s="55" t="s">
        <v>2359</v>
      </c>
    </row>
    <row r="1459" spans="1:15" ht="25.5" hidden="1" outlineLevel="1">
      <c r="B1459" s="226">
        <v>2023</v>
      </c>
      <c r="C1459" s="226">
        <v>11</v>
      </c>
      <c r="D1459" s="149" t="s">
        <v>5</v>
      </c>
      <c r="E1459" s="149" t="s">
        <v>6</v>
      </c>
      <c r="F1459" s="149" t="s">
        <v>2354</v>
      </c>
      <c r="G1459" s="227">
        <v>45050.291666666664</v>
      </c>
      <c r="H1459" s="149" t="s">
        <v>14</v>
      </c>
      <c r="I1459" s="47" t="str">
        <f>VLOOKUP(H1459,'[5]Source Codes'!$A$6:$B$89,2,FALSE)</f>
        <v>AP Warrant Issuance</v>
      </c>
      <c r="J1459" s="232">
        <v>-2163050.06</v>
      </c>
      <c r="K1459" s="227">
        <v>45048.291666666664</v>
      </c>
      <c r="L1459" s="151" t="s">
        <v>2356</v>
      </c>
      <c r="M1459" s="49">
        <v>45049.088784722226</v>
      </c>
      <c r="N1459" s="47" t="s">
        <v>407</v>
      </c>
      <c r="O1459" s="47" t="s">
        <v>419</v>
      </c>
    </row>
    <row r="1460" spans="1:15" ht="25.5" hidden="1" outlineLevel="1">
      <c r="B1460" s="226">
        <v>2023</v>
      </c>
      <c r="C1460" s="226">
        <v>11</v>
      </c>
      <c r="D1460" s="149" t="s">
        <v>5</v>
      </c>
      <c r="E1460" s="149" t="s">
        <v>6</v>
      </c>
      <c r="F1460" s="149" t="s">
        <v>2355</v>
      </c>
      <c r="G1460" s="227">
        <v>45048.291666666664</v>
      </c>
      <c r="H1460" s="149" t="s">
        <v>14</v>
      </c>
      <c r="I1460" s="47" t="str">
        <f>VLOOKUP(H1460,'[5]Source Codes'!$A$6:$B$89,2,FALSE)</f>
        <v>AP Warrant Issuance</v>
      </c>
      <c r="J1460" s="232">
        <v>-1292323.27</v>
      </c>
      <c r="K1460" s="227">
        <v>45048.291666666664</v>
      </c>
      <c r="L1460" s="151" t="s">
        <v>2357</v>
      </c>
      <c r="M1460" s="49">
        <v>45049.088784722226</v>
      </c>
      <c r="N1460" s="47" t="s">
        <v>407</v>
      </c>
      <c r="O1460" s="47" t="s">
        <v>419</v>
      </c>
    </row>
    <row r="1461" spans="1:15" ht="12.75" customHeight="1" collapsed="1">
      <c r="J1461" s="133">
        <f>SUM(J1459:J1460)</f>
        <v>-3455373.33</v>
      </c>
    </row>
    <row r="1464" spans="1:15" ht="12.75" customHeight="1">
      <c r="A1464" s="55" t="s">
        <v>2360</v>
      </c>
    </row>
    <row r="1465" spans="1:15" ht="25.5" hidden="1" outlineLevel="1">
      <c r="B1465" s="226">
        <v>2023</v>
      </c>
      <c r="C1465" s="226">
        <v>11</v>
      </c>
      <c r="D1465" s="149" t="s">
        <v>5</v>
      </c>
      <c r="E1465" s="149" t="s">
        <v>6</v>
      </c>
      <c r="F1465" s="149" t="s">
        <v>2361</v>
      </c>
      <c r="G1465" s="227">
        <v>45051.291666666664</v>
      </c>
      <c r="H1465" s="149" t="s">
        <v>14</v>
      </c>
      <c r="I1465" s="47" t="str">
        <f>VLOOKUP(H1465,'[5]Source Codes'!$A$6:$B$89,2,FALSE)</f>
        <v>AP Warrant Issuance</v>
      </c>
      <c r="J1465" s="232">
        <v>-1244276.8799999999</v>
      </c>
      <c r="K1465" s="227">
        <v>45049.291666666664</v>
      </c>
      <c r="L1465" s="151" t="s">
        <v>2362</v>
      </c>
      <c r="M1465" s="49">
        <v>45050.088229166664</v>
      </c>
      <c r="N1465" s="47" t="s">
        <v>407</v>
      </c>
      <c r="O1465" s="47" t="s">
        <v>419</v>
      </c>
    </row>
    <row r="1466" spans="1:15" ht="12.75" customHeight="1" collapsed="1">
      <c r="J1466" s="133">
        <f>SUM(J1465)</f>
        <v>-1244276.8799999999</v>
      </c>
    </row>
    <row r="1468" spans="1:15" ht="12.75" customHeight="1">
      <c r="A1468" s="55" t="s">
        <v>2364</v>
      </c>
    </row>
    <row r="1469" spans="1:15" hidden="1" outlineLevel="1">
      <c r="B1469" s="226">
        <v>2023</v>
      </c>
      <c r="C1469" s="226">
        <v>11</v>
      </c>
      <c r="D1469" s="149" t="s">
        <v>5</v>
      </c>
      <c r="E1469" s="149" t="s">
        <v>6</v>
      </c>
      <c r="F1469" s="149" t="s">
        <v>2365</v>
      </c>
      <c r="G1469" s="227">
        <v>45049.291666666664</v>
      </c>
      <c r="H1469" s="149" t="s">
        <v>16</v>
      </c>
      <c r="I1469" s="47" t="str">
        <f>VLOOKUP(H1469,'[5]Source Codes'!$A$6:$B$89,2,FALSE)</f>
        <v>Property Tax Interface</v>
      </c>
      <c r="J1469" s="232">
        <v>7937855</v>
      </c>
      <c r="K1469" s="227">
        <v>45050.291666666664</v>
      </c>
      <c r="L1469" s="151" t="s">
        <v>2363</v>
      </c>
      <c r="M1469" s="49">
        <v>45051.019062500003</v>
      </c>
      <c r="N1469" s="47" t="s">
        <v>412</v>
      </c>
      <c r="O1469" s="47" t="s">
        <v>422</v>
      </c>
    </row>
    <row r="1470" spans="1:15" ht="12.75" customHeight="1" collapsed="1">
      <c r="J1470" s="133">
        <f>SUM(J1469)</f>
        <v>7937855</v>
      </c>
    </row>
    <row r="1472" spans="1:15" ht="12.75" customHeight="1">
      <c r="A1472" s="55" t="s">
        <v>2366</v>
      </c>
    </row>
    <row r="1473" spans="1:15" ht="12.75" hidden="1" customHeight="1" outlineLevel="1">
      <c r="B1473" s="226">
        <v>2023</v>
      </c>
      <c r="C1473" s="226">
        <v>11</v>
      </c>
      <c r="D1473" s="149" t="s">
        <v>5</v>
      </c>
      <c r="E1473" s="149" t="s">
        <v>6</v>
      </c>
      <c r="F1473" s="149" t="s">
        <v>2367</v>
      </c>
      <c r="G1473" s="227">
        <v>45049.291666666664</v>
      </c>
      <c r="H1473" s="149" t="s">
        <v>12</v>
      </c>
      <c r="I1473" s="47" t="str">
        <f>VLOOKUP(H1473,'[5]Source Codes'!$A$6:$B$89,2,FALSE)</f>
        <v>AR Direct Cash Journal</v>
      </c>
      <c r="J1473" s="232">
        <v>1870583.75</v>
      </c>
      <c r="K1473" s="227">
        <v>45051.291666666664</v>
      </c>
      <c r="L1473" s="151" t="s">
        <v>602</v>
      </c>
      <c r="M1473" s="49">
        <v>45052.044768518521</v>
      </c>
      <c r="N1473" s="47" t="s">
        <v>407</v>
      </c>
      <c r="O1473" s="47" t="s">
        <v>471</v>
      </c>
    </row>
    <row r="1474" spans="1:15" ht="12.75" customHeight="1" collapsed="1">
      <c r="J1474" s="133">
        <f>SUM(J1473)</f>
        <v>1870583.75</v>
      </c>
    </row>
    <row r="1476" spans="1:15" ht="12.75" customHeight="1">
      <c r="A1476" s="55" t="s">
        <v>2368</v>
      </c>
    </row>
    <row r="1477" spans="1:15" ht="25.5" hidden="1" outlineLevel="1">
      <c r="B1477" s="226">
        <v>2023</v>
      </c>
      <c r="C1477" s="226">
        <v>11</v>
      </c>
      <c r="D1477" s="149" t="s">
        <v>5</v>
      </c>
      <c r="E1477" s="149" t="s">
        <v>6</v>
      </c>
      <c r="F1477" s="149" t="s">
        <v>2369</v>
      </c>
      <c r="G1477" s="227">
        <v>45048.291666666664</v>
      </c>
      <c r="H1477" s="149" t="s">
        <v>9</v>
      </c>
      <c r="I1477" s="47" t="str">
        <f>VLOOKUP(H1477,'[5]Source Codes'!$A$6:$B$89,2,FALSE)</f>
        <v>On Line Journal Entries</v>
      </c>
      <c r="J1477" s="232">
        <v>27289479</v>
      </c>
      <c r="K1477" s="227">
        <v>45054.291666666664</v>
      </c>
      <c r="L1477" s="151" t="s">
        <v>10</v>
      </c>
      <c r="M1477" s="49">
        <v>45055.165914351855</v>
      </c>
      <c r="N1477" s="47" t="s">
        <v>407</v>
      </c>
      <c r="O1477" s="47" t="s">
        <v>415</v>
      </c>
    </row>
    <row r="1478" spans="1:15" ht="25.5" hidden="1" outlineLevel="1">
      <c r="B1478" s="226">
        <v>2023</v>
      </c>
      <c r="C1478" s="226">
        <v>11</v>
      </c>
      <c r="D1478" s="149" t="s">
        <v>5</v>
      </c>
      <c r="E1478" s="149" t="s">
        <v>6</v>
      </c>
      <c r="F1478" s="149" t="s">
        <v>2370</v>
      </c>
      <c r="G1478" s="227">
        <v>45049.291666666664</v>
      </c>
      <c r="H1478" s="149" t="s">
        <v>9</v>
      </c>
      <c r="I1478" s="47" t="str">
        <f>VLOOKUP(H1478,'[5]Source Codes'!$A$6:$B$89,2,FALSE)</f>
        <v>On Line Journal Entries</v>
      </c>
      <c r="J1478" s="232">
        <v>27289479</v>
      </c>
      <c r="K1478" s="227">
        <v>45054.291666666664</v>
      </c>
      <c r="L1478" s="151" t="s">
        <v>10</v>
      </c>
      <c r="M1478" s="49">
        <v>45055.165914351855</v>
      </c>
      <c r="N1478" s="47" t="s">
        <v>407</v>
      </c>
      <c r="O1478" s="47" t="s">
        <v>415</v>
      </c>
    </row>
    <row r="1479" spans="1:15" hidden="1" outlineLevel="1">
      <c r="B1479" s="226">
        <v>2023</v>
      </c>
      <c r="C1479" s="226">
        <v>11</v>
      </c>
      <c r="D1479" s="149" t="s">
        <v>5</v>
      </c>
      <c r="E1479" s="149" t="s">
        <v>6</v>
      </c>
      <c r="F1479" s="149" t="s">
        <v>2371</v>
      </c>
      <c r="G1479" s="227">
        <v>45050.291666666664</v>
      </c>
      <c r="H1479" s="149" t="s">
        <v>16</v>
      </c>
      <c r="I1479" s="47" t="str">
        <f>VLOOKUP(H1479,'[5]Source Codes'!$A$6:$B$89,2,FALSE)</f>
        <v>Property Tax Interface</v>
      </c>
      <c r="J1479" s="232">
        <v>6279141.4900000002</v>
      </c>
      <c r="K1479" s="227">
        <v>45054.291666666664</v>
      </c>
      <c r="L1479" s="151" t="s">
        <v>2373</v>
      </c>
      <c r="M1479" s="49">
        <v>45054.697395833333</v>
      </c>
      <c r="N1479" s="47" t="s">
        <v>412</v>
      </c>
      <c r="O1479" s="47" t="s">
        <v>471</v>
      </c>
    </row>
    <row r="1480" spans="1:15" hidden="1" outlineLevel="1">
      <c r="B1480" s="226">
        <v>2023</v>
      </c>
      <c r="C1480" s="226">
        <v>11</v>
      </c>
      <c r="D1480" s="149" t="s">
        <v>5</v>
      </c>
      <c r="E1480" s="149" t="s">
        <v>6</v>
      </c>
      <c r="F1480" s="149" t="s">
        <v>2372</v>
      </c>
      <c r="G1480" s="227">
        <v>45048.291666666664</v>
      </c>
      <c r="H1480" s="149" t="s">
        <v>9</v>
      </c>
      <c r="I1480" s="47" t="str">
        <f>VLOOKUP(H1480,'[5]Source Codes'!$A$6:$B$89,2,FALSE)</f>
        <v>On Line Journal Entries</v>
      </c>
      <c r="J1480" s="232">
        <v>2546761.96</v>
      </c>
      <c r="K1480" s="227">
        <v>45054.291666666664</v>
      </c>
      <c r="L1480" s="151" t="s">
        <v>2374</v>
      </c>
      <c r="M1480" s="49">
        <v>45055.165914351855</v>
      </c>
      <c r="N1480" s="47" t="s">
        <v>407</v>
      </c>
      <c r="O1480" s="47" t="s">
        <v>419</v>
      </c>
    </row>
    <row r="1481" spans="1:15" ht="12.75" customHeight="1" collapsed="1">
      <c r="J1481" s="133">
        <f>SUM(J1477:J1480)</f>
        <v>63404861.450000003</v>
      </c>
    </row>
    <row r="1483" spans="1:15" ht="12.75" customHeight="1">
      <c r="A1483" s="55" t="s">
        <v>2375</v>
      </c>
    </row>
    <row r="1484" spans="1:15" ht="63.75" hidden="1" outlineLevel="1">
      <c r="B1484" s="226">
        <v>2023</v>
      </c>
      <c r="C1484" s="226">
        <v>11</v>
      </c>
      <c r="D1484" s="149" t="s">
        <v>5</v>
      </c>
      <c r="E1484" s="149" t="s">
        <v>6</v>
      </c>
      <c r="F1484" s="149" t="s">
        <v>2376</v>
      </c>
      <c r="G1484" s="227">
        <v>45055.291666666664</v>
      </c>
      <c r="H1484" s="149" t="s">
        <v>14</v>
      </c>
      <c r="I1484" s="47" t="str">
        <f>VLOOKUP(H1484,'[5]Source Codes'!$A$6:$B$89,2,FALSE)</f>
        <v>AP Warrant Issuance</v>
      </c>
      <c r="J1484" s="232">
        <v>-57434624.649999999</v>
      </c>
      <c r="K1484" s="227">
        <v>45055.291666666664</v>
      </c>
      <c r="L1484" s="151" t="s">
        <v>2381</v>
      </c>
      <c r="M1484" s="49">
        <v>45056.088101851848</v>
      </c>
      <c r="N1484" s="47" t="s">
        <v>412</v>
      </c>
      <c r="O1484" s="47" t="s">
        <v>421</v>
      </c>
    </row>
    <row r="1485" spans="1:15" ht="63.75" hidden="1" outlineLevel="1">
      <c r="B1485" s="226">
        <v>2023</v>
      </c>
      <c r="C1485" s="226">
        <v>11</v>
      </c>
      <c r="D1485" s="149" t="s">
        <v>5</v>
      </c>
      <c r="E1485" s="149" t="s">
        <v>6</v>
      </c>
      <c r="F1485" s="149" t="s">
        <v>2377</v>
      </c>
      <c r="G1485" s="227">
        <v>45055.291666666664</v>
      </c>
      <c r="H1485" s="149" t="s">
        <v>14</v>
      </c>
      <c r="I1485" s="47" t="str">
        <f>VLOOKUP(H1485,'[5]Source Codes'!$A$6:$B$89,2,FALSE)</f>
        <v>AP Warrant Issuance</v>
      </c>
      <c r="J1485" s="232">
        <v>-7189804.1100000003</v>
      </c>
      <c r="K1485" s="227">
        <v>45055.291666666664</v>
      </c>
      <c r="L1485" s="151" t="s">
        <v>2382</v>
      </c>
      <c r="M1485" s="49">
        <v>45056.088101851848</v>
      </c>
      <c r="N1485" s="47" t="s">
        <v>407</v>
      </c>
      <c r="O1485" s="47" t="s">
        <v>415</v>
      </c>
    </row>
    <row r="1486" spans="1:15" ht="51" hidden="1" outlineLevel="1">
      <c r="B1486" s="226">
        <v>2023</v>
      </c>
      <c r="C1486" s="226">
        <v>11</v>
      </c>
      <c r="D1486" s="149" t="s">
        <v>5</v>
      </c>
      <c r="E1486" s="149" t="s">
        <v>6</v>
      </c>
      <c r="F1486" s="149" t="s">
        <v>2378</v>
      </c>
      <c r="G1486" s="227">
        <v>45057.291666666664</v>
      </c>
      <c r="H1486" s="149" t="s">
        <v>14</v>
      </c>
      <c r="I1486" s="47" t="str">
        <f>VLOOKUP(H1486,'[5]Source Codes'!$A$6:$B$89,2,FALSE)</f>
        <v>AP Warrant Issuance</v>
      </c>
      <c r="J1486" s="232">
        <v>-4181119.68</v>
      </c>
      <c r="K1486" s="227">
        <v>45055.291666666664</v>
      </c>
      <c r="L1486" s="151" t="s">
        <v>2383</v>
      </c>
      <c r="M1486" s="49">
        <v>45056.088101851848</v>
      </c>
      <c r="N1486" s="47" t="s">
        <v>407</v>
      </c>
      <c r="O1486" s="47" t="s">
        <v>415</v>
      </c>
    </row>
    <row r="1487" spans="1:15" ht="25.5" hidden="1" outlineLevel="1">
      <c r="B1487" s="226">
        <v>2023</v>
      </c>
      <c r="C1487" s="226">
        <v>11</v>
      </c>
      <c r="D1487" s="149" t="s">
        <v>5</v>
      </c>
      <c r="E1487" s="149" t="s">
        <v>6</v>
      </c>
      <c r="F1487" s="149" t="s">
        <v>2379</v>
      </c>
      <c r="G1487" s="227">
        <v>45055.291666666664</v>
      </c>
      <c r="H1487" s="149" t="s">
        <v>12</v>
      </c>
      <c r="I1487" s="47" t="str">
        <f>VLOOKUP(H1487,'[5]Source Codes'!$A$6:$B$89,2,FALSE)</f>
        <v>AR Direct Cash Journal</v>
      </c>
      <c r="J1487" s="232">
        <v>4175517</v>
      </c>
      <c r="K1487" s="227">
        <v>45055.291666666664</v>
      </c>
      <c r="L1487" s="151" t="s">
        <v>2384</v>
      </c>
      <c r="M1487" s="49">
        <v>45056.044687499998</v>
      </c>
      <c r="N1487" s="47" t="s">
        <v>407</v>
      </c>
      <c r="O1487" s="47" t="s">
        <v>420</v>
      </c>
    </row>
    <row r="1488" spans="1:15" ht="25.5" hidden="1" outlineLevel="1">
      <c r="B1488" s="226">
        <v>2023</v>
      </c>
      <c r="C1488" s="226">
        <v>11</v>
      </c>
      <c r="D1488" s="149" t="s">
        <v>5</v>
      </c>
      <c r="E1488" s="149" t="s">
        <v>6</v>
      </c>
      <c r="F1488" s="149" t="s">
        <v>2380</v>
      </c>
      <c r="G1488" s="227">
        <v>45054.291666666664</v>
      </c>
      <c r="H1488" s="149" t="s">
        <v>12</v>
      </c>
      <c r="I1488" s="47" t="str">
        <f>VLOOKUP(H1488,'[5]Source Codes'!$A$6:$B$89,2,FALSE)</f>
        <v>AR Direct Cash Journal</v>
      </c>
      <c r="J1488" s="232">
        <v>1779464.36</v>
      </c>
      <c r="K1488" s="227">
        <v>45055.291666666664</v>
      </c>
      <c r="L1488" s="151" t="s">
        <v>2385</v>
      </c>
      <c r="M1488" s="49">
        <v>45056.044687499998</v>
      </c>
      <c r="N1488" s="47" t="s">
        <v>407</v>
      </c>
      <c r="O1488" s="47" t="s">
        <v>421</v>
      </c>
    </row>
    <row r="1489" spans="1:15" ht="12.75" customHeight="1" collapsed="1">
      <c r="J1489" s="133">
        <f>SUM(J1484:J1488)</f>
        <v>-62850567.079999998</v>
      </c>
    </row>
    <row r="1491" spans="1:15" ht="12.75" customHeight="1">
      <c r="A1491" s="55" t="s">
        <v>2386</v>
      </c>
    </row>
    <row r="1492" spans="1:15" ht="12.75" hidden="1" customHeight="1" outlineLevel="1">
      <c r="B1492" s="226">
        <v>2023</v>
      </c>
      <c r="C1492" s="226">
        <v>11</v>
      </c>
      <c r="D1492" s="149" t="s">
        <v>5</v>
      </c>
      <c r="E1492" s="149" t="s">
        <v>6</v>
      </c>
      <c r="F1492" s="149" t="s">
        <v>2387</v>
      </c>
      <c r="G1492" s="227">
        <v>45055.291666666664</v>
      </c>
      <c r="H1492" s="149" t="s">
        <v>12</v>
      </c>
      <c r="I1492" s="47" t="str">
        <f>VLOOKUP(H1492,'[5]Source Codes'!$A$6:$B$89,2,FALSE)</f>
        <v>AR Direct Cash Journal</v>
      </c>
      <c r="J1492" s="232">
        <v>1588975.48</v>
      </c>
      <c r="K1492" s="227">
        <v>45056.291666666664</v>
      </c>
      <c r="L1492" s="151" t="s">
        <v>2398</v>
      </c>
      <c r="M1492" s="49">
        <v>45057.044479166667</v>
      </c>
      <c r="N1492" s="47" t="s">
        <v>407</v>
      </c>
      <c r="O1492" s="47" t="s">
        <v>413</v>
      </c>
    </row>
    <row r="1493" spans="1:15" hidden="1" outlineLevel="1">
      <c r="B1493" s="226">
        <v>2023</v>
      </c>
      <c r="C1493" s="226">
        <v>11</v>
      </c>
      <c r="D1493" s="149" t="s">
        <v>5</v>
      </c>
      <c r="E1493" s="149" t="s">
        <v>6</v>
      </c>
      <c r="F1493" s="149" t="s">
        <v>2388</v>
      </c>
      <c r="G1493" s="227">
        <v>45056.291666666664</v>
      </c>
      <c r="H1493" s="149" t="s">
        <v>12</v>
      </c>
      <c r="I1493" s="47" t="str">
        <f>VLOOKUP(H1493,'[5]Source Codes'!$A$6:$B$89,2,FALSE)</f>
        <v>AR Direct Cash Journal</v>
      </c>
      <c r="J1493" s="232">
        <v>1322638.33</v>
      </c>
      <c r="K1493" s="227">
        <v>45056.291666666664</v>
      </c>
      <c r="L1493" s="151" t="s">
        <v>2399</v>
      </c>
      <c r="M1493" s="49">
        <v>45057.044479166667</v>
      </c>
      <c r="N1493" s="47" t="s">
        <v>516</v>
      </c>
      <c r="O1493" s="47" t="s">
        <v>591</v>
      </c>
    </row>
    <row r="1494" spans="1:15" ht="25.5" hidden="1" outlineLevel="1">
      <c r="B1494" s="226">
        <v>2023</v>
      </c>
      <c r="C1494" s="226">
        <v>11</v>
      </c>
      <c r="D1494" s="149" t="s">
        <v>5</v>
      </c>
      <c r="E1494" s="149" t="s">
        <v>6</v>
      </c>
      <c r="F1494" s="149" t="s">
        <v>2389</v>
      </c>
      <c r="G1494" s="227">
        <v>45051.291666666664</v>
      </c>
      <c r="H1494" s="149" t="s">
        <v>9</v>
      </c>
      <c r="I1494" s="47" t="str">
        <f>VLOOKUP(H1494,'[5]Source Codes'!$A$6:$B$89,2,FALSE)</f>
        <v>On Line Journal Entries</v>
      </c>
      <c r="J1494" s="232">
        <v>8121636.2199999997</v>
      </c>
      <c r="K1494" s="227">
        <v>45056.291666666664</v>
      </c>
      <c r="L1494" s="151" t="s">
        <v>351</v>
      </c>
      <c r="M1494" s="49">
        <v>45057.166215277779</v>
      </c>
      <c r="N1494" s="47" t="s">
        <v>407</v>
      </c>
      <c r="O1494" s="47" t="s">
        <v>415</v>
      </c>
    </row>
    <row r="1495" spans="1:15" ht="25.5" hidden="1" outlineLevel="1">
      <c r="B1495" s="226">
        <v>2023</v>
      </c>
      <c r="C1495" s="226">
        <v>11</v>
      </c>
      <c r="D1495" s="149" t="s">
        <v>5</v>
      </c>
      <c r="E1495" s="149" t="s">
        <v>6</v>
      </c>
      <c r="F1495" s="149" t="s">
        <v>2390</v>
      </c>
      <c r="G1495" s="227">
        <v>45051.291666666664</v>
      </c>
      <c r="H1495" s="149" t="s">
        <v>9</v>
      </c>
      <c r="I1495" s="47" t="str">
        <f>VLOOKUP(H1495,'[5]Source Codes'!$A$6:$B$89,2,FALSE)</f>
        <v>On Line Journal Entries</v>
      </c>
      <c r="J1495" s="232">
        <v>7785661</v>
      </c>
      <c r="K1495" s="227">
        <v>45056.291666666664</v>
      </c>
      <c r="L1495" s="151" t="s">
        <v>351</v>
      </c>
      <c r="M1495" s="49">
        <v>45057.166215277779</v>
      </c>
      <c r="N1495" s="47" t="s">
        <v>407</v>
      </c>
      <c r="O1495" s="47" t="s">
        <v>415</v>
      </c>
    </row>
    <row r="1496" spans="1:15" hidden="1" outlineLevel="1">
      <c r="B1496" s="226">
        <v>2023</v>
      </c>
      <c r="C1496" s="226">
        <v>11</v>
      </c>
      <c r="D1496" s="149" t="s">
        <v>5</v>
      </c>
      <c r="E1496" s="149" t="s">
        <v>6</v>
      </c>
      <c r="F1496" s="149" t="s">
        <v>2391</v>
      </c>
      <c r="G1496" s="227">
        <v>45055.291666666664</v>
      </c>
      <c r="H1496" s="149" t="s">
        <v>9</v>
      </c>
      <c r="I1496" s="47" t="str">
        <f>VLOOKUP(H1496,'[5]Source Codes'!$A$6:$B$89,2,FALSE)</f>
        <v>On Line Journal Entries</v>
      </c>
      <c r="J1496" s="232">
        <v>7626183.3399999999</v>
      </c>
      <c r="K1496" s="227">
        <v>45056.291666666664</v>
      </c>
      <c r="L1496" s="151" t="s">
        <v>2397</v>
      </c>
      <c r="M1496" s="49">
        <v>45056.968263888892</v>
      </c>
      <c r="N1496" s="47" t="s">
        <v>412</v>
      </c>
      <c r="O1496" s="47" t="s">
        <v>421</v>
      </c>
    </row>
    <row r="1497" spans="1:15" ht="51" hidden="1" outlineLevel="1">
      <c r="B1497" s="226">
        <v>2023</v>
      </c>
      <c r="C1497" s="226">
        <v>11</v>
      </c>
      <c r="D1497" s="149" t="s">
        <v>5</v>
      </c>
      <c r="E1497" s="149" t="s">
        <v>6</v>
      </c>
      <c r="F1497" s="149" t="s">
        <v>2392</v>
      </c>
      <c r="G1497" s="227">
        <v>45047.291666666664</v>
      </c>
      <c r="H1497" s="149" t="s">
        <v>9</v>
      </c>
      <c r="I1497" s="47" t="str">
        <f>VLOOKUP(H1497,'[5]Source Codes'!$A$6:$B$89,2,FALSE)</f>
        <v>On Line Journal Entries</v>
      </c>
      <c r="J1497" s="232">
        <v>4855930</v>
      </c>
      <c r="K1497" s="227">
        <v>45056.291666666664</v>
      </c>
      <c r="L1497" s="151" t="s">
        <v>760</v>
      </c>
      <c r="M1497" s="49">
        <v>45057.166215277779</v>
      </c>
      <c r="N1497" s="47" t="s">
        <v>407</v>
      </c>
      <c r="O1497" s="47" t="s">
        <v>415</v>
      </c>
    </row>
    <row r="1498" spans="1:15" ht="38.25" hidden="1" outlineLevel="1">
      <c r="B1498" s="226">
        <v>2023</v>
      </c>
      <c r="C1498" s="226">
        <v>11</v>
      </c>
      <c r="D1498" s="149" t="s">
        <v>5</v>
      </c>
      <c r="E1498" s="149" t="s">
        <v>6</v>
      </c>
      <c r="F1498" s="149" t="s">
        <v>2393</v>
      </c>
      <c r="G1498" s="227">
        <v>45050.291666666664</v>
      </c>
      <c r="H1498" s="149" t="s">
        <v>9</v>
      </c>
      <c r="I1498" s="47" t="str">
        <f>VLOOKUP(H1498,'[5]Source Codes'!$A$6:$B$89,2,FALSE)</f>
        <v>On Line Journal Entries</v>
      </c>
      <c r="J1498" s="232">
        <v>2526287</v>
      </c>
      <c r="K1498" s="227">
        <v>45056.291666666664</v>
      </c>
      <c r="L1498" s="151" t="s">
        <v>349</v>
      </c>
      <c r="M1498" s="49">
        <v>45057.166215277779</v>
      </c>
      <c r="N1498" s="47" t="s">
        <v>407</v>
      </c>
      <c r="O1498" s="47" t="s">
        <v>415</v>
      </c>
    </row>
    <row r="1499" spans="1:15" ht="25.5" hidden="1" outlineLevel="1">
      <c r="B1499" s="226">
        <v>2023</v>
      </c>
      <c r="C1499" s="226">
        <v>11</v>
      </c>
      <c r="D1499" s="149" t="s">
        <v>5</v>
      </c>
      <c r="E1499" s="149" t="s">
        <v>6</v>
      </c>
      <c r="F1499" s="149" t="s">
        <v>2394</v>
      </c>
      <c r="G1499" s="227">
        <v>45054.291666666664</v>
      </c>
      <c r="H1499" s="149" t="s">
        <v>9</v>
      </c>
      <c r="I1499" s="47" t="str">
        <f>VLOOKUP(H1499,'[5]Source Codes'!$A$6:$B$89,2,FALSE)</f>
        <v>On Line Journal Entries</v>
      </c>
      <c r="J1499" s="232">
        <v>2208382</v>
      </c>
      <c r="K1499" s="227">
        <v>45056.291666666664</v>
      </c>
      <c r="L1499" s="151" t="s">
        <v>351</v>
      </c>
      <c r="M1499" s="49">
        <v>45057.166215277779</v>
      </c>
      <c r="N1499" s="47" t="s">
        <v>407</v>
      </c>
      <c r="O1499" s="47" t="s">
        <v>415</v>
      </c>
    </row>
    <row r="1500" spans="1:15" hidden="1" outlineLevel="1">
      <c r="B1500" s="226">
        <v>2023</v>
      </c>
      <c r="C1500" s="226">
        <v>11</v>
      </c>
      <c r="D1500" s="149" t="s">
        <v>5</v>
      </c>
      <c r="E1500" s="149" t="s">
        <v>6</v>
      </c>
      <c r="F1500" s="149" t="s">
        <v>2395</v>
      </c>
      <c r="G1500" s="227">
        <v>45051.291666666664</v>
      </c>
      <c r="H1500" s="149" t="s">
        <v>360</v>
      </c>
      <c r="I1500" s="47" t="s">
        <v>346</v>
      </c>
      <c r="J1500" s="232">
        <v>1940909.24</v>
      </c>
      <c r="K1500" s="227">
        <v>45056.291666666664</v>
      </c>
      <c r="L1500" s="151" t="s">
        <v>2396</v>
      </c>
      <c r="M1500" s="49">
        <v>45057.166273148148</v>
      </c>
      <c r="N1500" s="47" t="s">
        <v>434</v>
      </c>
      <c r="O1500" s="47" t="s">
        <v>448</v>
      </c>
    </row>
    <row r="1501" spans="1:15" ht="12.75" customHeight="1" collapsed="1">
      <c r="J1501" s="133">
        <f>SUM(J1492:J1500)</f>
        <v>37976602.610000007</v>
      </c>
    </row>
    <row r="1503" spans="1:15" ht="12.75" customHeight="1">
      <c r="A1503" s="55" t="s">
        <v>2400</v>
      </c>
    </row>
    <row r="1504" spans="1:15" ht="63.75" hidden="1" outlineLevel="1">
      <c r="B1504" s="226">
        <v>2023</v>
      </c>
      <c r="C1504" s="226">
        <v>11</v>
      </c>
      <c r="D1504" s="149" t="s">
        <v>5</v>
      </c>
      <c r="E1504" s="149" t="s">
        <v>6</v>
      </c>
      <c r="F1504" s="149" t="s">
        <v>2401</v>
      </c>
      <c r="G1504" s="227">
        <v>45056.291666666664</v>
      </c>
      <c r="H1504" s="149" t="s">
        <v>12</v>
      </c>
      <c r="I1504" s="47" t="str">
        <f>VLOOKUP(H1504,'[5]Source Codes'!$A$6:$B$89,2,FALSE)</f>
        <v>AR Direct Cash Journal</v>
      </c>
      <c r="J1504" s="232">
        <v>2147126.9300000002</v>
      </c>
      <c r="K1504" s="227">
        <v>45057.291666666664</v>
      </c>
      <c r="L1504" s="151" t="s">
        <v>2405</v>
      </c>
      <c r="M1504" s="49">
        <v>45058.045266203706</v>
      </c>
      <c r="N1504" s="47" t="s">
        <v>407</v>
      </c>
      <c r="O1504" s="47" t="s">
        <v>421</v>
      </c>
    </row>
    <row r="1505" spans="1:15" ht="12.75" hidden="1" customHeight="1" outlineLevel="1">
      <c r="B1505" s="226">
        <v>2023</v>
      </c>
      <c r="C1505" s="226">
        <v>11</v>
      </c>
      <c r="D1505" s="149" t="s">
        <v>5</v>
      </c>
      <c r="E1505" s="149" t="s">
        <v>6</v>
      </c>
      <c r="F1505" s="149" t="s">
        <v>2402</v>
      </c>
      <c r="G1505" s="227">
        <v>45049.291666666664</v>
      </c>
      <c r="H1505" s="149" t="s">
        <v>7</v>
      </c>
      <c r="I1505" s="47" t="str">
        <f>VLOOKUP(H1505,'[5]Source Codes'!$A$6:$B$89,2,FALSE)</f>
        <v>HRMS Interface Journals</v>
      </c>
      <c r="J1505" s="232">
        <v>-2156212.86</v>
      </c>
      <c r="K1505" s="227">
        <v>45057.291666666664</v>
      </c>
      <c r="L1505" s="151" t="s">
        <v>357</v>
      </c>
      <c r="M1505" s="49">
        <v>45057.630497685182</v>
      </c>
      <c r="N1505" s="47" t="s">
        <v>438</v>
      </c>
      <c r="O1505" s="47" t="s">
        <v>439</v>
      </c>
    </row>
    <row r="1506" spans="1:15" ht="12.75" hidden="1" customHeight="1" outlineLevel="1">
      <c r="B1506" s="226">
        <v>2023</v>
      </c>
      <c r="C1506" s="226">
        <v>11</v>
      </c>
      <c r="D1506" s="149" t="s">
        <v>5</v>
      </c>
      <c r="E1506" s="149" t="s">
        <v>6</v>
      </c>
      <c r="F1506" s="149" t="s">
        <v>2403</v>
      </c>
      <c r="G1506" s="227">
        <v>45049.291666666664</v>
      </c>
      <c r="H1506" s="149" t="s">
        <v>7</v>
      </c>
      <c r="I1506" s="47" t="str">
        <f>VLOOKUP(H1506,'[5]Source Codes'!$A$6:$B$89,2,FALSE)</f>
        <v>HRMS Interface Journals</v>
      </c>
      <c r="J1506" s="232">
        <v>-13154275.4</v>
      </c>
      <c r="K1506" s="227">
        <v>45057.291666666664</v>
      </c>
      <c r="L1506" s="151" t="s">
        <v>356</v>
      </c>
      <c r="M1506" s="49">
        <v>45057.62604166667</v>
      </c>
      <c r="N1506" s="47" t="s">
        <v>438</v>
      </c>
      <c r="O1506" s="47" t="s">
        <v>439</v>
      </c>
    </row>
    <row r="1507" spans="1:15" ht="12.75" hidden="1" customHeight="1" outlineLevel="1">
      <c r="B1507" s="226">
        <v>2023</v>
      </c>
      <c r="C1507" s="226">
        <v>11</v>
      </c>
      <c r="D1507" s="149" t="s">
        <v>5</v>
      </c>
      <c r="E1507" s="149" t="s">
        <v>6</v>
      </c>
      <c r="F1507" s="149" t="s">
        <v>2404</v>
      </c>
      <c r="G1507" s="227">
        <v>45049.291666666664</v>
      </c>
      <c r="H1507" s="149" t="s">
        <v>7</v>
      </c>
      <c r="I1507" s="47" t="str">
        <f>VLOOKUP(H1507,'[5]Source Codes'!$A$6:$B$89,2,FALSE)</f>
        <v>HRMS Interface Journals</v>
      </c>
      <c r="J1507" s="232">
        <v>-60974755.850000001</v>
      </c>
      <c r="K1507" s="227">
        <v>45057.291666666664</v>
      </c>
      <c r="L1507" s="151" t="s">
        <v>1664</v>
      </c>
      <c r="M1507" s="49">
        <v>45057.628761574073</v>
      </c>
      <c r="N1507" s="47" t="s">
        <v>438</v>
      </c>
      <c r="O1507" s="47" t="s">
        <v>439</v>
      </c>
    </row>
    <row r="1508" spans="1:15" ht="12.75" customHeight="1" collapsed="1">
      <c r="J1508" s="133">
        <f>SUM(J1504:J1507)</f>
        <v>-74138117.180000007</v>
      </c>
    </row>
    <row r="1510" spans="1:15" ht="12.75" customHeight="1">
      <c r="A1510" s="55" t="s">
        <v>2406</v>
      </c>
    </row>
    <row r="1511" spans="1:15" ht="25.5" hidden="1" outlineLevel="1">
      <c r="B1511" s="226">
        <v>2023</v>
      </c>
      <c r="C1511" s="226">
        <v>11</v>
      </c>
      <c r="D1511" s="149" t="s">
        <v>5</v>
      </c>
      <c r="E1511" s="149" t="s">
        <v>6</v>
      </c>
      <c r="F1511" s="149" t="s">
        <v>2407</v>
      </c>
      <c r="G1511" s="227">
        <v>45058.291666666664</v>
      </c>
      <c r="H1511" s="149" t="s">
        <v>9</v>
      </c>
      <c r="I1511" s="47" t="str">
        <f>VLOOKUP(H1511,'[5]Source Codes'!$A$6:$B$89,2,FALSE)</f>
        <v>On Line Journal Entries</v>
      </c>
      <c r="J1511" s="232">
        <v>9243463.0299999993</v>
      </c>
      <c r="K1511" s="227">
        <v>45061.291666666664</v>
      </c>
      <c r="L1511" s="151" t="s">
        <v>2410</v>
      </c>
      <c r="M1511" s="49">
        <v>45062.165520833332</v>
      </c>
      <c r="N1511" s="47" t="s">
        <v>434</v>
      </c>
      <c r="O1511" s="47" t="s">
        <v>419</v>
      </c>
    </row>
    <row r="1512" spans="1:15" ht="12.75" hidden="1" customHeight="1" outlineLevel="1">
      <c r="B1512" s="226">
        <v>2023</v>
      </c>
      <c r="C1512" s="226">
        <v>11</v>
      </c>
      <c r="D1512" s="149" t="s">
        <v>5</v>
      </c>
      <c r="E1512" s="149" t="s">
        <v>6</v>
      </c>
      <c r="F1512" s="149" t="s">
        <v>2408</v>
      </c>
      <c r="G1512" s="227">
        <v>45049.291666666664</v>
      </c>
      <c r="H1512" s="149" t="s">
        <v>9</v>
      </c>
      <c r="I1512" s="47" t="str">
        <f>VLOOKUP(H1512,'[5]Source Codes'!$A$6:$B$89,2,FALSE)</f>
        <v>On Line Journal Entries</v>
      </c>
      <c r="J1512" s="232">
        <v>-1542083</v>
      </c>
      <c r="K1512" s="227">
        <v>45061.291666666664</v>
      </c>
      <c r="L1512" s="151" t="s">
        <v>2409</v>
      </c>
      <c r="M1512" s="49">
        <v>45062.165520833332</v>
      </c>
      <c r="N1512" s="47" t="s">
        <v>407</v>
      </c>
      <c r="O1512" s="47" t="s">
        <v>419</v>
      </c>
    </row>
    <row r="1513" spans="1:15" ht="12.75" customHeight="1" collapsed="1">
      <c r="J1513" s="133">
        <f>SUM(J1511:J1512)</f>
        <v>7701380.0299999993</v>
      </c>
    </row>
    <row r="1515" spans="1:15" ht="12.75" customHeight="1">
      <c r="A1515" s="55" t="s">
        <v>2413</v>
      </c>
    </row>
    <row r="1516" spans="1:15" ht="25.5" hidden="1" outlineLevel="1">
      <c r="B1516" s="226">
        <v>2023</v>
      </c>
      <c r="C1516" s="226">
        <v>11</v>
      </c>
      <c r="D1516" s="149" t="s">
        <v>5</v>
      </c>
      <c r="E1516" s="149" t="s">
        <v>6</v>
      </c>
      <c r="F1516" s="149" t="s">
        <v>2411</v>
      </c>
      <c r="G1516" s="227">
        <v>45062.291666666664</v>
      </c>
      <c r="H1516" s="149" t="s">
        <v>14</v>
      </c>
      <c r="I1516" s="47" t="str">
        <f>VLOOKUP(H1516,'[5]Source Codes'!$A$6:$B$89,2,FALSE)</f>
        <v>AP Warrant Issuance</v>
      </c>
      <c r="J1516" s="232">
        <v>-1817244.44</v>
      </c>
      <c r="K1516" s="227">
        <v>45062.291666666664</v>
      </c>
      <c r="L1516" s="151" t="s">
        <v>2423</v>
      </c>
      <c r="M1516" s="49">
        <v>45063.088425925926</v>
      </c>
      <c r="N1516" s="47" t="s">
        <v>407</v>
      </c>
      <c r="O1516" s="47" t="s">
        <v>419</v>
      </c>
    </row>
    <row r="1517" spans="1:15" ht="25.5" hidden="1" outlineLevel="1">
      <c r="B1517" s="226">
        <v>2023</v>
      </c>
      <c r="C1517" s="226">
        <v>11</v>
      </c>
      <c r="D1517" s="149" t="s">
        <v>5</v>
      </c>
      <c r="E1517" s="149" t="s">
        <v>6</v>
      </c>
      <c r="F1517" s="149" t="s">
        <v>2412</v>
      </c>
      <c r="G1517" s="227">
        <v>45064.291666666664</v>
      </c>
      <c r="H1517" s="149" t="s">
        <v>14</v>
      </c>
      <c r="I1517" s="47" t="str">
        <f>VLOOKUP(H1517,'[5]Source Codes'!$A$6:$B$89,2,FALSE)</f>
        <v>AP Warrant Issuance</v>
      </c>
      <c r="J1517" s="232">
        <v>-1439965.2</v>
      </c>
      <c r="K1517" s="227">
        <v>45062.291666666664</v>
      </c>
      <c r="L1517" s="151" t="s">
        <v>2424</v>
      </c>
      <c r="M1517" s="49">
        <v>45063.088425925926</v>
      </c>
      <c r="N1517" s="47" t="s">
        <v>407</v>
      </c>
      <c r="O1517" s="47" t="s">
        <v>419</v>
      </c>
    </row>
    <row r="1518" spans="1:15" ht="51" hidden="1" outlineLevel="1">
      <c r="B1518" s="226">
        <v>2023</v>
      </c>
      <c r="C1518" s="226">
        <v>11</v>
      </c>
      <c r="D1518" s="149" t="s">
        <v>5</v>
      </c>
      <c r="E1518" s="149" t="s">
        <v>6</v>
      </c>
      <c r="F1518" s="149" t="s">
        <v>2414</v>
      </c>
      <c r="G1518" s="227">
        <v>45058.291666666664</v>
      </c>
      <c r="H1518" s="149" t="s">
        <v>12</v>
      </c>
      <c r="I1518" s="47" t="str">
        <f>VLOOKUP(H1518,'[5]Source Codes'!$A$6:$B$89,2,FALSE)</f>
        <v>AR Direct Cash Journal</v>
      </c>
      <c r="J1518" s="232">
        <v>11366355.640000001</v>
      </c>
      <c r="K1518" s="227">
        <v>45062.291666666664</v>
      </c>
      <c r="L1518" s="151" t="s">
        <v>2425</v>
      </c>
      <c r="M1518" s="49">
        <v>45063.04446759259</v>
      </c>
      <c r="N1518" s="47" t="s">
        <v>407</v>
      </c>
      <c r="O1518" s="47" t="s">
        <v>421</v>
      </c>
    </row>
    <row r="1519" spans="1:15" ht="12.75" hidden="1" customHeight="1" outlineLevel="1">
      <c r="B1519" s="226">
        <v>2023</v>
      </c>
      <c r="C1519" s="226">
        <v>11</v>
      </c>
      <c r="D1519" s="149" t="s">
        <v>5</v>
      </c>
      <c r="E1519" s="149" t="s">
        <v>6</v>
      </c>
      <c r="F1519" s="149" t="s">
        <v>2415</v>
      </c>
      <c r="G1519" s="227">
        <v>45057.291666666664</v>
      </c>
      <c r="H1519" s="149" t="s">
        <v>9</v>
      </c>
      <c r="I1519" s="47" t="str">
        <f>VLOOKUP(H1519,'[5]Source Codes'!$A$6:$B$89,2,FALSE)</f>
        <v>On Line Journal Entries</v>
      </c>
      <c r="J1519" s="232">
        <v>-4175517</v>
      </c>
      <c r="K1519" s="227">
        <v>45062.291666666664</v>
      </c>
      <c r="L1519" s="151" t="s">
        <v>2422</v>
      </c>
      <c r="M1519" s="49">
        <v>45062.905763888892</v>
      </c>
      <c r="N1519" s="47" t="s">
        <v>434</v>
      </c>
      <c r="O1519" s="47" t="s">
        <v>420</v>
      </c>
    </row>
    <row r="1520" spans="1:15" ht="25.5" hidden="1" outlineLevel="1">
      <c r="B1520" s="226">
        <v>2023</v>
      </c>
      <c r="C1520" s="226">
        <v>11</v>
      </c>
      <c r="D1520" s="149" t="s">
        <v>5</v>
      </c>
      <c r="E1520" s="149" t="s">
        <v>6</v>
      </c>
      <c r="F1520" s="149" t="s">
        <v>2416</v>
      </c>
      <c r="G1520" s="227">
        <v>45047.291666666664</v>
      </c>
      <c r="H1520" s="149" t="s">
        <v>9</v>
      </c>
      <c r="I1520" s="47" t="str">
        <f>VLOOKUP(H1520,'[5]Source Codes'!$A$6:$B$89,2,FALSE)</f>
        <v>On Line Journal Entries</v>
      </c>
      <c r="J1520" s="232">
        <v>-4626569.1100000003</v>
      </c>
      <c r="K1520" s="227">
        <v>45062.291666666664</v>
      </c>
      <c r="L1520" s="151" t="s">
        <v>2420</v>
      </c>
      <c r="M1520" s="49">
        <v>45063.165914351855</v>
      </c>
      <c r="N1520" s="47" t="s">
        <v>407</v>
      </c>
      <c r="O1520" s="47" t="s">
        <v>425</v>
      </c>
    </row>
    <row r="1521" spans="1:15" ht="51" hidden="1" outlineLevel="1">
      <c r="B1521" s="226">
        <v>2023</v>
      </c>
      <c r="C1521" s="226">
        <v>11</v>
      </c>
      <c r="D1521" s="149" t="s">
        <v>5</v>
      </c>
      <c r="E1521" s="149" t="s">
        <v>6</v>
      </c>
      <c r="F1521" s="149" t="s">
        <v>2417</v>
      </c>
      <c r="G1521" s="227">
        <v>45057.291666666664</v>
      </c>
      <c r="H1521" s="149" t="s">
        <v>9</v>
      </c>
      <c r="I1521" s="47" t="str">
        <f>VLOOKUP(H1521,'[5]Source Codes'!$A$6:$B$89,2,FALSE)</f>
        <v>On Line Journal Entries</v>
      </c>
      <c r="J1521" s="232">
        <v>-6000000</v>
      </c>
      <c r="K1521" s="227">
        <v>45062.291666666664</v>
      </c>
      <c r="L1521" s="151" t="s">
        <v>2419</v>
      </c>
      <c r="M1521" s="49">
        <v>45063.165914351855</v>
      </c>
      <c r="N1521" s="47" t="s">
        <v>434</v>
      </c>
      <c r="O1521" s="47" t="s">
        <v>409</v>
      </c>
    </row>
    <row r="1522" spans="1:15" ht="38.25" hidden="1" outlineLevel="1">
      <c r="B1522" s="226">
        <v>2023</v>
      </c>
      <c r="C1522" s="226">
        <v>11</v>
      </c>
      <c r="D1522" s="149" t="s">
        <v>5</v>
      </c>
      <c r="E1522" s="149" t="s">
        <v>6</v>
      </c>
      <c r="F1522" s="149" t="s">
        <v>2418</v>
      </c>
      <c r="G1522" s="227">
        <v>45050.291666666664</v>
      </c>
      <c r="H1522" s="149" t="s">
        <v>9</v>
      </c>
      <c r="I1522" s="47" t="str">
        <f>VLOOKUP(H1522,'[5]Source Codes'!$A$6:$B$89,2,FALSE)</f>
        <v>On Line Journal Entries</v>
      </c>
      <c r="J1522" s="232">
        <v>-11331970.710000001</v>
      </c>
      <c r="K1522" s="227">
        <v>45062.291666666664</v>
      </c>
      <c r="L1522" s="151" t="s">
        <v>2421</v>
      </c>
      <c r="M1522" s="49">
        <v>45062.78392361111</v>
      </c>
      <c r="N1522" s="47" t="s">
        <v>430</v>
      </c>
      <c r="O1522" s="47" t="s">
        <v>409</v>
      </c>
    </row>
    <row r="1523" spans="1:15" ht="12.75" customHeight="1" collapsed="1">
      <c r="J1523" s="133">
        <f>SUM(J1516:J1522)</f>
        <v>-18024910.82</v>
      </c>
    </row>
    <row r="1525" spans="1:15" ht="12.75" customHeight="1">
      <c r="A1525" s="55" t="s">
        <v>2427</v>
      </c>
    </row>
    <row r="1526" spans="1:15" ht="25.5" hidden="1" outlineLevel="1">
      <c r="B1526" s="226">
        <v>2023</v>
      </c>
      <c r="C1526" s="226">
        <v>11</v>
      </c>
      <c r="D1526" s="149" t="s">
        <v>5</v>
      </c>
      <c r="E1526" s="149" t="s">
        <v>6</v>
      </c>
      <c r="F1526" s="149" t="s">
        <v>2428</v>
      </c>
      <c r="G1526" s="227">
        <v>45065.291666666664</v>
      </c>
      <c r="H1526" s="149" t="s">
        <v>14</v>
      </c>
      <c r="I1526" s="47" t="str">
        <f>VLOOKUP(H1526,'[5]Source Codes'!$A$6:$B$89,2,FALSE)</f>
        <v>AP Warrant Issuance</v>
      </c>
      <c r="J1526" s="232">
        <v>-3727178.88</v>
      </c>
      <c r="K1526" s="227">
        <v>45063.291666666664</v>
      </c>
      <c r="L1526" s="151" t="s">
        <v>2434</v>
      </c>
      <c r="M1526" s="49">
        <v>45064.087962962964</v>
      </c>
      <c r="N1526" s="47" t="s">
        <v>407</v>
      </c>
      <c r="O1526" s="47" t="s">
        <v>419</v>
      </c>
    </row>
    <row r="1527" spans="1:15" ht="25.5" hidden="1" outlineLevel="1">
      <c r="B1527" s="226">
        <v>2023</v>
      </c>
      <c r="C1527" s="226">
        <v>11</v>
      </c>
      <c r="D1527" s="149" t="s">
        <v>5</v>
      </c>
      <c r="E1527" s="149" t="s">
        <v>6</v>
      </c>
      <c r="F1527" s="149" t="s">
        <v>2429</v>
      </c>
      <c r="G1527" s="227">
        <v>45063.291666666664</v>
      </c>
      <c r="H1527" s="149" t="s">
        <v>14</v>
      </c>
      <c r="I1527" s="47" t="str">
        <f>VLOOKUP(H1527,'[5]Source Codes'!$A$6:$B$89,2,FALSE)</f>
        <v>AP Warrant Issuance</v>
      </c>
      <c r="J1527" s="232">
        <v>-1113946.49</v>
      </c>
      <c r="K1527" s="227">
        <v>45063.291666666664</v>
      </c>
      <c r="L1527" s="151" t="s">
        <v>2435</v>
      </c>
      <c r="M1527" s="49">
        <v>45064.087962962964</v>
      </c>
      <c r="N1527" s="47" t="s">
        <v>407</v>
      </c>
      <c r="O1527" s="47" t="s">
        <v>419</v>
      </c>
    </row>
    <row r="1528" spans="1:15" ht="25.5" hidden="1" outlineLevel="1">
      <c r="B1528" s="226">
        <v>2023</v>
      </c>
      <c r="C1528" s="226">
        <v>11</v>
      </c>
      <c r="D1528" s="149" t="s">
        <v>5</v>
      </c>
      <c r="E1528" s="149" t="s">
        <v>6</v>
      </c>
      <c r="F1528" s="149" t="s">
        <v>2430</v>
      </c>
      <c r="G1528" s="227">
        <v>45049.291666666664</v>
      </c>
      <c r="H1528" s="149" t="s">
        <v>12</v>
      </c>
      <c r="I1528" s="47" t="str">
        <f>VLOOKUP(H1528,'[5]Source Codes'!$A$6:$B$89,2,FALSE)</f>
        <v>AR Direct Cash Journal</v>
      </c>
      <c r="J1528" s="232">
        <v>3362322.41</v>
      </c>
      <c r="K1528" s="227">
        <v>45063.291666666664</v>
      </c>
      <c r="L1528" s="151" t="s">
        <v>2002</v>
      </c>
      <c r="M1528" s="49">
        <v>45064.044363425928</v>
      </c>
      <c r="N1528" s="47" t="s">
        <v>434</v>
      </c>
      <c r="O1528" s="47" t="s">
        <v>499</v>
      </c>
    </row>
    <row r="1529" spans="1:15" ht="12.75" hidden="1" customHeight="1" outlineLevel="1">
      <c r="B1529" s="226">
        <v>2023</v>
      </c>
      <c r="C1529" s="226">
        <v>11</v>
      </c>
      <c r="D1529" s="149" t="s">
        <v>5</v>
      </c>
      <c r="E1529" s="149" t="s">
        <v>6</v>
      </c>
      <c r="F1529" s="149" t="s">
        <v>2431</v>
      </c>
      <c r="G1529" s="227">
        <v>45047.291666666664</v>
      </c>
      <c r="H1529" s="149" t="s">
        <v>340</v>
      </c>
      <c r="I1529" s="47" t="str">
        <f>VLOOKUP(H1529,'[5]Source Codes'!$A$6:$B$89,2,FALSE)</f>
        <v>Facilities Mngmnt Intfc Jrnls</v>
      </c>
      <c r="J1529" s="232">
        <v>-1569757.47</v>
      </c>
      <c r="K1529" s="227">
        <v>45063.291666666664</v>
      </c>
      <c r="L1529" s="151" t="s">
        <v>2433</v>
      </c>
      <c r="M1529" s="49">
        <v>45063.947662037041</v>
      </c>
      <c r="N1529" s="47" t="s">
        <v>407</v>
      </c>
      <c r="O1529" s="47" t="s">
        <v>418</v>
      </c>
    </row>
    <row r="1530" spans="1:15" ht="12.75" hidden="1" customHeight="1" outlineLevel="1">
      <c r="B1530" s="226">
        <v>2023</v>
      </c>
      <c r="C1530" s="226">
        <v>11</v>
      </c>
      <c r="D1530" s="149" t="s">
        <v>5</v>
      </c>
      <c r="E1530" s="149" t="s">
        <v>6</v>
      </c>
      <c r="F1530" s="149" t="s">
        <v>2432</v>
      </c>
      <c r="G1530" s="227">
        <v>45047.291666666664</v>
      </c>
      <c r="H1530" s="149" t="s">
        <v>13</v>
      </c>
      <c r="I1530" s="47" t="str">
        <f>VLOOKUP(H1530,'[5]Source Codes'!$A$6:$B$89,2,FALSE)</f>
        <v>C-IV Voucher/Payments/EBT</v>
      </c>
      <c r="J1530" s="232">
        <v>-8990668.5199999996</v>
      </c>
      <c r="K1530" s="227">
        <v>45063.291666666664</v>
      </c>
      <c r="L1530" s="151" t="s">
        <v>1821</v>
      </c>
      <c r="M1530" s="49">
        <v>45064.165937500002</v>
      </c>
      <c r="N1530" s="47" t="s">
        <v>407</v>
      </c>
      <c r="O1530" s="47" t="s">
        <v>415</v>
      </c>
    </row>
    <row r="1531" spans="1:15" ht="12.75" customHeight="1" collapsed="1">
      <c r="B1531" s="226"/>
      <c r="C1531" s="226"/>
      <c r="D1531" s="149"/>
      <c r="E1531" s="149"/>
      <c r="F1531" s="149"/>
      <c r="G1531" s="227"/>
      <c r="H1531" s="149"/>
      <c r="I1531" s="47"/>
      <c r="J1531" s="133">
        <f>SUM(J1526:J1530)</f>
        <v>-12039228.949999999</v>
      </c>
      <c r="K1531" s="227"/>
      <c r="L1531" s="151"/>
      <c r="M1531" s="49"/>
      <c r="N1531" s="47"/>
      <c r="O1531" s="47"/>
    </row>
    <row r="1533" spans="1:15" ht="12.75" customHeight="1">
      <c r="A1533" s="55" t="s">
        <v>2456</v>
      </c>
    </row>
    <row r="1534" spans="1:15" hidden="1" outlineLevel="1">
      <c r="B1534" s="226">
        <v>2023</v>
      </c>
      <c r="C1534" s="226">
        <v>11</v>
      </c>
      <c r="D1534" s="149" t="s">
        <v>5</v>
      </c>
      <c r="E1534" s="149" t="s">
        <v>6</v>
      </c>
      <c r="F1534" s="149" t="s">
        <v>2437</v>
      </c>
      <c r="G1534" s="227">
        <v>45064.291666666664</v>
      </c>
      <c r="H1534" s="149" t="s">
        <v>12</v>
      </c>
      <c r="I1534" s="47" t="str">
        <f>VLOOKUP(H1534,'[5]Source Codes'!$A$6:$B$89,2,FALSE)</f>
        <v>AR Direct Cash Journal</v>
      </c>
      <c r="J1534" s="232">
        <v>1283632.7</v>
      </c>
      <c r="K1534" s="227">
        <v>45064.291666666664</v>
      </c>
      <c r="L1534" s="151" t="s">
        <v>2452</v>
      </c>
      <c r="M1534" s="49">
        <v>45065.044699074075</v>
      </c>
      <c r="N1534" s="47" t="s">
        <v>516</v>
      </c>
      <c r="O1534" s="47" t="s">
        <v>426</v>
      </c>
    </row>
    <row r="1535" spans="1:15" ht="25.5" hidden="1" outlineLevel="1">
      <c r="B1535" s="226">
        <v>2023</v>
      </c>
      <c r="C1535" s="226">
        <v>11</v>
      </c>
      <c r="D1535" s="149" t="s">
        <v>5</v>
      </c>
      <c r="E1535" s="149" t="s">
        <v>6</v>
      </c>
      <c r="F1535" s="149" t="s">
        <v>2438</v>
      </c>
      <c r="G1535" s="227">
        <v>45062.291666666664</v>
      </c>
      <c r="H1535" s="149" t="s">
        <v>12</v>
      </c>
      <c r="I1535" s="47" t="str">
        <f>VLOOKUP(H1535,'[5]Source Codes'!$A$6:$B$89,2,FALSE)</f>
        <v>AR Direct Cash Journal</v>
      </c>
      <c r="J1535" s="232">
        <v>1331391.8899999999</v>
      </c>
      <c r="K1535" s="227">
        <v>45064.291666666664</v>
      </c>
      <c r="L1535" s="151" t="s">
        <v>2453</v>
      </c>
      <c r="M1535" s="49">
        <v>45065.044699074075</v>
      </c>
      <c r="N1535" s="47" t="s">
        <v>412</v>
      </c>
      <c r="O1535" s="47" t="s">
        <v>421</v>
      </c>
    </row>
    <row r="1536" spans="1:15" hidden="1" outlineLevel="1">
      <c r="B1536" s="226">
        <v>2023</v>
      </c>
      <c r="C1536" s="226">
        <v>11</v>
      </c>
      <c r="D1536" s="149" t="s">
        <v>5</v>
      </c>
      <c r="E1536" s="149" t="s">
        <v>6</v>
      </c>
      <c r="F1536" s="149" t="s">
        <v>2439</v>
      </c>
      <c r="G1536" s="227">
        <v>45049.291666666664</v>
      </c>
      <c r="H1536" s="149" t="s">
        <v>12</v>
      </c>
      <c r="I1536" s="47" t="str">
        <f>VLOOKUP(H1536,'[5]Source Codes'!$A$6:$B$89,2,FALSE)</f>
        <v>AR Direct Cash Journal</v>
      </c>
      <c r="J1536" s="232">
        <v>3724480.47</v>
      </c>
      <c r="K1536" s="227">
        <v>45064.291666666664</v>
      </c>
      <c r="L1536" s="151" t="s">
        <v>2454</v>
      </c>
      <c r="M1536" s="49">
        <v>45065.044699074075</v>
      </c>
      <c r="N1536" s="47" t="s">
        <v>407</v>
      </c>
      <c r="O1536" s="47" t="s">
        <v>419</v>
      </c>
    </row>
    <row r="1537" spans="1:15" ht="25.5" hidden="1" outlineLevel="1">
      <c r="B1537" s="226">
        <v>2023</v>
      </c>
      <c r="C1537" s="226">
        <v>11</v>
      </c>
      <c r="D1537" s="149" t="s">
        <v>5</v>
      </c>
      <c r="E1537" s="149" t="s">
        <v>6</v>
      </c>
      <c r="F1537" s="149" t="s">
        <v>2440</v>
      </c>
      <c r="G1537" s="227">
        <v>45063.291666666664</v>
      </c>
      <c r="H1537" s="149" t="s">
        <v>12</v>
      </c>
      <c r="I1537" s="47" t="str">
        <f>VLOOKUP(H1537,'[5]Source Codes'!$A$6:$B$89,2,FALSE)</f>
        <v>AR Direct Cash Journal</v>
      </c>
      <c r="J1537" s="232">
        <v>3724612.92</v>
      </c>
      <c r="K1537" s="227">
        <v>45064.291666666664</v>
      </c>
      <c r="L1537" s="151" t="s">
        <v>2455</v>
      </c>
      <c r="M1537" s="49">
        <v>45065.044699074075</v>
      </c>
      <c r="N1537" s="47" t="s">
        <v>412</v>
      </c>
      <c r="O1537" s="47" t="s">
        <v>421</v>
      </c>
    </row>
    <row r="1538" spans="1:15" hidden="1" outlineLevel="1">
      <c r="B1538" s="226">
        <v>2023</v>
      </c>
      <c r="C1538" s="226">
        <v>11</v>
      </c>
      <c r="D1538" s="149" t="s">
        <v>5</v>
      </c>
      <c r="E1538" s="149" t="s">
        <v>6</v>
      </c>
      <c r="F1538" s="149" t="s">
        <v>2441</v>
      </c>
      <c r="G1538" s="227">
        <v>45048.291666666664</v>
      </c>
      <c r="H1538" s="149" t="s">
        <v>12</v>
      </c>
      <c r="I1538" s="47" t="str">
        <f>VLOOKUP(H1538,'[5]Source Codes'!$A$6:$B$89,2,FALSE)</f>
        <v>AR Direct Cash Journal</v>
      </c>
      <c r="J1538" s="232">
        <v>5203483.57</v>
      </c>
      <c r="K1538" s="227">
        <v>45064.291666666664</v>
      </c>
      <c r="L1538" s="151" t="s">
        <v>2454</v>
      </c>
      <c r="M1538" s="49">
        <v>45065.044699074075</v>
      </c>
      <c r="N1538" s="47" t="s">
        <v>407</v>
      </c>
      <c r="O1538" s="47" t="s">
        <v>419</v>
      </c>
    </row>
    <row r="1539" spans="1:15" hidden="1" outlineLevel="1">
      <c r="B1539" s="226">
        <v>2023</v>
      </c>
      <c r="C1539" s="226">
        <v>11</v>
      </c>
      <c r="D1539" s="149" t="s">
        <v>5</v>
      </c>
      <c r="E1539" s="149" t="s">
        <v>6</v>
      </c>
      <c r="F1539" s="149" t="s">
        <v>2442</v>
      </c>
      <c r="G1539" s="227">
        <v>45062.291666666664</v>
      </c>
      <c r="H1539" s="149" t="s">
        <v>9</v>
      </c>
      <c r="I1539" s="47" t="str">
        <f>VLOOKUP(H1539,'[5]Source Codes'!$A$6:$B$89,2,FALSE)</f>
        <v>On Line Journal Entries</v>
      </c>
      <c r="J1539" s="232">
        <v>-4000000</v>
      </c>
      <c r="K1539" s="227">
        <v>45064.291666666664</v>
      </c>
      <c r="L1539" s="151" t="s">
        <v>2426</v>
      </c>
      <c r="M1539" s="49">
        <v>45064.868877314817</v>
      </c>
      <c r="N1539" s="47" t="s">
        <v>430</v>
      </c>
      <c r="O1539" s="47" t="s">
        <v>409</v>
      </c>
    </row>
    <row r="1540" spans="1:15" ht="25.5" hidden="1" outlineLevel="1">
      <c r="B1540" s="226">
        <v>2023</v>
      </c>
      <c r="C1540" s="226">
        <v>11</v>
      </c>
      <c r="D1540" s="149" t="s">
        <v>5</v>
      </c>
      <c r="E1540" s="149" t="s">
        <v>6</v>
      </c>
      <c r="F1540" s="149" t="s">
        <v>2443</v>
      </c>
      <c r="G1540" s="227">
        <v>45062.291666666664</v>
      </c>
      <c r="H1540" s="149" t="s">
        <v>9</v>
      </c>
      <c r="I1540" s="47" t="str">
        <f>VLOOKUP(H1540,'[5]Source Codes'!$A$6:$B$89,2,FALSE)</f>
        <v>On Line Journal Entries</v>
      </c>
      <c r="J1540" s="232">
        <v>-1645000</v>
      </c>
      <c r="K1540" s="227">
        <v>45064.291666666664</v>
      </c>
      <c r="L1540" s="151" t="s">
        <v>2444</v>
      </c>
      <c r="M1540" s="49">
        <v>45064.868310185186</v>
      </c>
      <c r="N1540" s="47" t="s">
        <v>434</v>
      </c>
      <c r="O1540" s="47" t="s">
        <v>409</v>
      </c>
    </row>
    <row r="1541" spans="1:15" hidden="1" outlineLevel="1">
      <c r="B1541" s="226">
        <v>2023</v>
      </c>
      <c r="C1541" s="226">
        <v>11</v>
      </c>
      <c r="D1541" s="149" t="s">
        <v>5</v>
      </c>
      <c r="E1541" s="149" t="s">
        <v>6</v>
      </c>
      <c r="F1541" s="149" t="s">
        <v>2445</v>
      </c>
      <c r="G1541" s="227">
        <v>45064.291666666664</v>
      </c>
      <c r="H1541" s="149" t="s">
        <v>9</v>
      </c>
      <c r="I1541" s="47" t="str">
        <f>VLOOKUP(H1541,'[5]Source Codes'!$A$6:$B$89,2,FALSE)</f>
        <v>On Line Journal Entries</v>
      </c>
      <c r="J1541" s="232">
        <v>4175517</v>
      </c>
      <c r="K1541" s="227">
        <v>45064.291666666664</v>
      </c>
      <c r="L1541" s="151" t="s">
        <v>2450</v>
      </c>
      <c r="M1541" s="49">
        <v>45065.166388888887</v>
      </c>
      <c r="N1541" s="47" t="s">
        <v>407</v>
      </c>
      <c r="O1541" s="47" t="s">
        <v>415</v>
      </c>
    </row>
    <row r="1542" spans="1:15" ht="38.25" hidden="1" outlineLevel="1">
      <c r="B1542" s="226">
        <v>2023</v>
      </c>
      <c r="C1542" s="226">
        <v>11</v>
      </c>
      <c r="D1542" s="149" t="s">
        <v>5</v>
      </c>
      <c r="E1542" s="149" t="s">
        <v>6</v>
      </c>
      <c r="F1542" s="149" t="s">
        <v>2446</v>
      </c>
      <c r="G1542" s="227">
        <v>45050.291666666664</v>
      </c>
      <c r="H1542" s="149" t="s">
        <v>9</v>
      </c>
      <c r="I1542" s="47" t="str">
        <f>VLOOKUP(H1542,'[5]Source Codes'!$A$6:$B$89,2,FALSE)</f>
        <v>On Line Journal Entries</v>
      </c>
      <c r="J1542" s="232">
        <v>4287389</v>
      </c>
      <c r="K1542" s="227">
        <v>45064.291666666664</v>
      </c>
      <c r="L1542" s="151" t="s">
        <v>337</v>
      </c>
      <c r="M1542" s="49">
        <v>45065.166388888887</v>
      </c>
      <c r="N1542" s="47" t="s">
        <v>407</v>
      </c>
      <c r="O1542" s="47" t="s">
        <v>415</v>
      </c>
    </row>
    <row r="1543" spans="1:15" ht="38.25" hidden="1" outlineLevel="1">
      <c r="B1543" s="226">
        <v>2023</v>
      </c>
      <c r="C1543" s="226">
        <v>11</v>
      </c>
      <c r="D1543" s="149" t="s">
        <v>5</v>
      </c>
      <c r="E1543" s="149" t="s">
        <v>6</v>
      </c>
      <c r="F1543" s="149" t="s">
        <v>2447</v>
      </c>
      <c r="G1543" s="227">
        <v>45056.291666666664</v>
      </c>
      <c r="H1543" s="149" t="s">
        <v>9</v>
      </c>
      <c r="I1543" s="47" t="str">
        <f>VLOOKUP(H1543,'[5]Source Codes'!$A$6:$B$89,2,FALSE)</f>
        <v>On Line Journal Entries</v>
      </c>
      <c r="J1543" s="232">
        <v>4339538</v>
      </c>
      <c r="K1543" s="227">
        <v>45064.291666666664</v>
      </c>
      <c r="L1543" s="151" t="s">
        <v>337</v>
      </c>
      <c r="M1543" s="49">
        <v>45065.166388888887</v>
      </c>
      <c r="N1543" s="47" t="s">
        <v>407</v>
      </c>
      <c r="O1543" s="47" t="s">
        <v>415</v>
      </c>
    </row>
    <row r="1544" spans="1:15" ht="51" hidden="1" outlineLevel="1">
      <c r="B1544" s="226">
        <v>2023</v>
      </c>
      <c r="C1544" s="226">
        <v>11</v>
      </c>
      <c r="D1544" s="149" t="s">
        <v>5</v>
      </c>
      <c r="E1544" s="149" t="s">
        <v>6</v>
      </c>
      <c r="F1544" s="149" t="s">
        <v>2448</v>
      </c>
      <c r="G1544" s="227">
        <v>45049.291666666664</v>
      </c>
      <c r="H1544" s="149" t="s">
        <v>9</v>
      </c>
      <c r="I1544" s="47" t="str">
        <f>VLOOKUP(H1544,'[5]Source Codes'!$A$6:$B$89,2,FALSE)</f>
        <v>On Line Journal Entries</v>
      </c>
      <c r="J1544" s="232">
        <v>4396642.83</v>
      </c>
      <c r="K1544" s="227">
        <v>45064.291666666664</v>
      </c>
      <c r="L1544" s="151" t="s">
        <v>354</v>
      </c>
      <c r="M1544" s="49">
        <v>45065.166388888887</v>
      </c>
      <c r="N1544" s="47" t="s">
        <v>407</v>
      </c>
      <c r="O1544" s="47" t="s">
        <v>415</v>
      </c>
    </row>
    <row r="1545" spans="1:15" ht="25.5" hidden="1" outlineLevel="1">
      <c r="B1545" s="226">
        <v>2023</v>
      </c>
      <c r="C1545" s="226">
        <v>11</v>
      </c>
      <c r="D1545" s="149" t="s">
        <v>5</v>
      </c>
      <c r="E1545" s="149" t="s">
        <v>6</v>
      </c>
      <c r="F1545" s="149" t="s">
        <v>2449</v>
      </c>
      <c r="G1545" s="227">
        <v>45064.291666666664</v>
      </c>
      <c r="H1545" s="149" t="s">
        <v>9</v>
      </c>
      <c r="I1545" s="47" t="str">
        <f>VLOOKUP(H1545,'[5]Source Codes'!$A$6:$B$89,2,FALSE)</f>
        <v>On Line Journal Entries</v>
      </c>
      <c r="J1545" s="232">
        <v>19487079.93</v>
      </c>
      <c r="K1545" s="227">
        <v>45064.291666666664</v>
      </c>
      <c r="L1545" s="151" t="s">
        <v>2451</v>
      </c>
      <c r="M1545" s="49">
        <v>45065.166388888887</v>
      </c>
      <c r="N1545" s="47" t="s">
        <v>516</v>
      </c>
      <c r="O1545" s="47" t="s">
        <v>409</v>
      </c>
    </row>
    <row r="1546" spans="1:15" ht="12.75" customHeight="1" collapsed="1">
      <c r="B1546" s="226"/>
      <c r="C1546" s="226"/>
      <c r="D1546" s="149"/>
      <c r="E1546" s="149"/>
      <c r="F1546" s="149"/>
      <c r="G1546" s="227"/>
      <c r="H1546" s="149"/>
      <c r="I1546" s="47"/>
      <c r="J1546" s="133">
        <f>SUM(J1534:J1545)</f>
        <v>46308768.310000002</v>
      </c>
      <c r="K1546" s="227"/>
      <c r="L1546" s="151"/>
      <c r="M1546" s="49"/>
      <c r="N1546" s="47"/>
      <c r="O1546" s="47"/>
    </row>
    <row r="1548" spans="1:15" ht="12.75" customHeight="1">
      <c r="A1548" s="55" t="s">
        <v>2457</v>
      </c>
    </row>
    <row r="1549" spans="1:15" ht="12.75" hidden="1" customHeight="1" outlineLevel="1">
      <c r="B1549" s="226">
        <v>2023</v>
      </c>
      <c r="C1549" s="226">
        <v>11</v>
      </c>
      <c r="D1549" s="149" t="s">
        <v>5</v>
      </c>
      <c r="E1549" s="149" t="s">
        <v>6</v>
      </c>
      <c r="F1549" s="149" t="s">
        <v>2458</v>
      </c>
      <c r="G1549" s="227">
        <v>45064.291666666664</v>
      </c>
      <c r="H1549" s="149" t="s">
        <v>8</v>
      </c>
      <c r="I1549" s="47" t="str">
        <f>VLOOKUP(H1549,'[5]Source Codes'!$A$6:$B$89,2,FALSE)</f>
        <v>Prch,Cntrl Mail,Flt,Prntg,Sply</v>
      </c>
      <c r="J1549" s="232">
        <v>-2693932.11</v>
      </c>
      <c r="K1549" s="227">
        <v>45065.291666666664</v>
      </c>
      <c r="L1549" s="151" t="s">
        <v>2459</v>
      </c>
      <c r="M1549" s="49">
        <v>45065.843692129631</v>
      </c>
      <c r="N1549" s="47" t="s">
        <v>407</v>
      </c>
      <c r="O1549" s="47" t="s">
        <v>455</v>
      </c>
    </row>
    <row r="1550" spans="1:15" ht="12.75" customHeight="1" collapsed="1">
      <c r="J1550" s="133">
        <f>SUM(J1549)</f>
        <v>-2693932.11</v>
      </c>
    </row>
    <row r="1552" spans="1:15" ht="12.75" customHeight="1">
      <c r="A1552" s="55" t="s">
        <v>2460</v>
      </c>
    </row>
    <row r="1553" spans="1:15" ht="63.75" hidden="1" outlineLevel="1">
      <c r="B1553" s="226">
        <v>2023</v>
      </c>
      <c r="C1553" s="226">
        <v>11</v>
      </c>
      <c r="D1553" s="149" t="s">
        <v>5</v>
      </c>
      <c r="E1553" s="149" t="s">
        <v>6</v>
      </c>
      <c r="F1553" s="149" t="s">
        <v>2461</v>
      </c>
      <c r="G1553" s="227">
        <v>45051.291666666664</v>
      </c>
      <c r="H1553" s="149" t="s">
        <v>12</v>
      </c>
      <c r="I1553" s="47" t="str">
        <f>VLOOKUP(H1553,'[5]Source Codes'!$A$6:$B$89,2,FALSE)</f>
        <v>AR Direct Cash Journal</v>
      </c>
      <c r="J1553" s="232">
        <v>4085670.73</v>
      </c>
      <c r="K1553" s="227">
        <v>45068.291666666664</v>
      </c>
      <c r="L1553" s="151" t="s">
        <v>2470</v>
      </c>
      <c r="M1553" s="49">
        <v>45069.044710648152</v>
      </c>
      <c r="N1553" s="47" t="s">
        <v>407</v>
      </c>
      <c r="O1553" s="47" t="s">
        <v>419</v>
      </c>
    </row>
    <row r="1554" spans="1:15" ht="12.75" hidden="1" customHeight="1" outlineLevel="1">
      <c r="B1554" s="226">
        <v>2023</v>
      </c>
      <c r="C1554" s="226">
        <v>11</v>
      </c>
      <c r="D1554" s="149" t="s">
        <v>5</v>
      </c>
      <c r="E1554" s="149" t="s">
        <v>6</v>
      </c>
      <c r="F1554" s="149" t="s">
        <v>2462</v>
      </c>
      <c r="G1554" s="227">
        <v>45065.291666666664</v>
      </c>
      <c r="H1554" s="149" t="s">
        <v>16</v>
      </c>
      <c r="I1554" s="47" t="str">
        <f>VLOOKUP(H1554,'[5]Source Codes'!$A$6:$B$89,2,FALSE)</f>
        <v>Property Tax Interface</v>
      </c>
      <c r="J1554" s="232">
        <v>139258609.56</v>
      </c>
      <c r="K1554" s="227">
        <v>45068.291666666664</v>
      </c>
      <c r="L1554" s="151" t="s">
        <v>2469</v>
      </c>
      <c r="M1554" s="49">
        <v>45068.786180555559</v>
      </c>
      <c r="N1554" s="47" t="s">
        <v>430</v>
      </c>
      <c r="O1554" s="47" t="s">
        <v>471</v>
      </c>
    </row>
    <row r="1555" spans="1:15" ht="12.75" hidden="1" customHeight="1" outlineLevel="1">
      <c r="B1555" s="226">
        <v>2023</v>
      </c>
      <c r="C1555" s="226">
        <v>11</v>
      </c>
      <c r="D1555" s="149" t="s">
        <v>5</v>
      </c>
      <c r="E1555" s="149" t="s">
        <v>6</v>
      </c>
      <c r="F1555" s="149" t="s">
        <v>2463</v>
      </c>
      <c r="G1555" s="227">
        <v>45063.291666666664</v>
      </c>
      <c r="H1555" s="149" t="s">
        <v>16</v>
      </c>
      <c r="I1555" s="47" t="str">
        <f>VLOOKUP(H1555,'[5]Source Codes'!$A$6:$B$89,2,FALSE)</f>
        <v>Property Tax Interface</v>
      </c>
      <c r="J1555" s="232">
        <v>92672642.950000003</v>
      </c>
      <c r="K1555" s="227">
        <v>45068.291666666664</v>
      </c>
      <c r="L1555" s="151" t="s">
        <v>2468</v>
      </c>
      <c r="M1555" s="49">
        <v>45068.837268518517</v>
      </c>
      <c r="N1555" s="47" t="s">
        <v>412</v>
      </c>
      <c r="O1555" s="47" t="s">
        <v>471</v>
      </c>
    </row>
    <row r="1556" spans="1:15" ht="25.5" hidden="1" outlineLevel="1">
      <c r="B1556" s="226">
        <v>2023</v>
      </c>
      <c r="C1556" s="226">
        <v>11</v>
      </c>
      <c r="D1556" s="149" t="s">
        <v>5</v>
      </c>
      <c r="E1556" s="149" t="s">
        <v>6</v>
      </c>
      <c r="F1556" s="149" t="s">
        <v>2464</v>
      </c>
      <c r="G1556" s="227">
        <v>45064.291666666664</v>
      </c>
      <c r="H1556" s="149" t="s">
        <v>9</v>
      </c>
      <c r="I1556" s="47" t="str">
        <f>VLOOKUP(H1556,'[5]Source Codes'!$A$6:$B$89,2,FALSE)</f>
        <v>On Line Journal Entries</v>
      </c>
      <c r="J1556" s="232">
        <v>1009756.61</v>
      </c>
      <c r="K1556" s="227">
        <v>45068.291666666664</v>
      </c>
      <c r="L1556" s="151" t="s">
        <v>2471</v>
      </c>
      <c r="M1556" s="49">
        <v>45069.166203703702</v>
      </c>
      <c r="N1556" s="47" t="s">
        <v>412</v>
      </c>
      <c r="O1556" s="47" t="s">
        <v>2467</v>
      </c>
    </row>
    <row r="1557" spans="1:15" ht="12.75" hidden="1" customHeight="1" outlineLevel="1">
      <c r="B1557" s="226">
        <v>2023</v>
      </c>
      <c r="C1557" s="226">
        <v>11</v>
      </c>
      <c r="D1557" s="149" t="s">
        <v>5</v>
      </c>
      <c r="E1557" s="149" t="s">
        <v>6</v>
      </c>
      <c r="F1557" s="149" t="s">
        <v>2465</v>
      </c>
      <c r="G1557" s="227">
        <v>45063.291666666664</v>
      </c>
      <c r="H1557" s="149" t="s">
        <v>340</v>
      </c>
      <c r="I1557" s="47" t="str">
        <f>VLOOKUP(H1557,'[5]Source Codes'!$A$6:$B$89,2,FALSE)</f>
        <v>Facilities Mngmnt Intfc Jrnls</v>
      </c>
      <c r="J1557" s="232">
        <v>-1303592.3600000001</v>
      </c>
      <c r="K1557" s="227">
        <v>45068.291666666664</v>
      </c>
      <c r="L1557" s="151" t="s">
        <v>2466</v>
      </c>
      <c r="M1557" s="49">
        <v>45069.166261574072</v>
      </c>
      <c r="N1557" s="47" t="s">
        <v>407</v>
      </c>
      <c r="O1557" s="47" t="s">
        <v>418</v>
      </c>
    </row>
    <row r="1558" spans="1:15" ht="12.75" customHeight="1" collapsed="1">
      <c r="J1558" s="133">
        <f>SUM(J1553:J1557)</f>
        <v>235723087.49000001</v>
      </c>
    </row>
    <row r="1560" spans="1:15" ht="12.75" customHeight="1">
      <c r="A1560" s="55" t="s">
        <v>2472</v>
      </c>
    </row>
    <row r="1561" spans="1:15" ht="25.5" hidden="1" outlineLevel="1">
      <c r="B1561" s="226">
        <v>2023</v>
      </c>
      <c r="C1561" s="226">
        <v>11</v>
      </c>
      <c r="D1561" s="149" t="s">
        <v>5</v>
      </c>
      <c r="E1561" s="149" t="s">
        <v>6</v>
      </c>
      <c r="F1561" s="149" t="s">
        <v>2473</v>
      </c>
      <c r="G1561" s="227">
        <v>45064.291666666664</v>
      </c>
      <c r="H1561" s="149" t="s">
        <v>12</v>
      </c>
      <c r="I1561" s="47" t="str">
        <f>VLOOKUP(H1561,'[5]Source Codes'!$A$6:$B$89,2,FALSE)</f>
        <v>AR Direct Cash Journal</v>
      </c>
      <c r="J1561" s="232">
        <v>1236121</v>
      </c>
      <c r="K1561" s="227">
        <v>45069.291666666664</v>
      </c>
      <c r="L1561" s="151" t="s">
        <v>2488</v>
      </c>
      <c r="M1561" s="49">
        <v>45070.044571759259</v>
      </c>
      <c r="N1561" s="47" t="s">
        <v>2244</v>
      </c>
      <c r="O1561" s="47" t="s">
        <v>409</v>
      </c>
    </row>
    <row r="1562" spans="1:15" ht="25.5" hidden="1" outlineLevel="1">
      <c r="B1562" s="226">
        <v>2023</v>
      </c>
      <c r="C1562" s="226">
        <v>11</v>
      </c>
      <c r="D1562" s="149" t="s">
        <v>5</v>
      </c>
      <c r="E1562" s="149" t="s">
        <v>6</v>
      </c>
      <c r="F1562" s="149" t="s">
        <v>2474</v>
      </c>
      <c r="G1562" s="227">
        <v>45068.291666666664</v>
      </c>
      <c r="H1562" s="149" t="s">
        <v>12</v>
      </c>
      <c r="I1562" s="47" t="str">
        <f>VLOOKUP(H1562,'[5]Source Codes'!$A$6:$B$89,2,FALSE)</f>
        <v>AR Direct Cash Journal</v>
      </c>
      <c r="J1562" s="232">
        <v>1554528.2</v>
      </c>
      <c r="K1562" s="227">
        <v>45069.291666666664</v>
      </c>
      <c r="L1562" s="151" t="s">
        <v>2483</v>
      </c>
      <c r="M1562" s="49">
        <v>45070.044571759259</v>
      </c>
      <c r="N1562" s="47" t="s">
        <v>407</v>
      </c>
      <c r="O1562" s="47" t="s">
        <v>421</v>
      </c>
    </row>
    <row r="1563" spans="1:15" ht="38.25" hidden="1" outlineLevel="1">
      <c r="B1563" s="226">
        <v>2023</v>
      </c>
      <c r="C1563" s="226">
        <v>11</v>
      </c>
      <c r="D1563" s="149" t="s">
        <v>5</v>
      </c>
      <c r="E1563" s="149" t="s">
        <v>6</v>
      </c>
      <c r="F1563" s="149" t="s">
        <v>2475</v>
      </c>
      <c r="G1563" s="227">
        <v>45064.291666666664</v>
      </c>
      <c r="H1563" s="149" t="s">
        <v>9</v>
      </c>
      <c r="I1563" s="47" t="str">
        <f>VLOOKUP(H1563,'[5]Source Codes'!$A$6:$B$89,2,FALSE)</f>
        <v>On Line Journal Entries</v>
      </c>
      <c r="J1563" s="232">
        <v>-26949904.84</v>
      </c>
      <c r="K1563" s="227">
        <v>45069.291666666664</v>
      </c>
      <c r="L1563" s="151" t="s">
        <v>2489</v>
      </c>
      <c r="M1563" s="49">
        <v>45070.167164351849</v>
      </c>
      <c r="N1563" s="47" t="s">
        <v>430</v>
      </c>
      <c r="O1563" s="47" t="s">
        <v>471</v>
      </c>
    </row>
    <row r="1564" spans="1:15" ht="12.75" hidden="1" customHeight="1" outlineLevel="1">
      <c r="B1564" s="226">
        <v>2023</v>
      </c>
      <c r="C1564" s="226">
        <v>11</v>
      </c>
      <c r="D1564" s="149" t="s">
        <v>5</v>
      </c>
      <c r="E1564" s="149" t="s">
        <v>6</v>
      </c>
      <c r="F1564" s="149" t="s">
        <v>2476</v>
      </c>
      <c r="G1564" s="227">
        <v>45047.291666666664</v>
      </c>
      <c r="H1564" s="149" t="s">
        <v>13</v>
      </c>
      <c r="I1564" s="47" t="str">
        <f>VLOOKUP(H1564,'[5]Source Codes'!$A$6:$B$89,2,FALSE)</f>
        <v>C-IV Voucher/Payments/EBT</v>
      </c>
      <c r="J1564" s="232">
        <v>-15202255.890000001</v>
      </c>
      <c r="K1564" s="227">
        <v>45069.291666666664</v>
      </c>
      <c r="L1564" s="151" t="s">
        <v>2484</v>
      </c>
      <c r="M1564" s="49">
        <v>45070.167175925926</v>
      </c>
      <c r="N1564" s="47" t="s">
        <v>407</v>
      </c>
      <c r="O1564" s="47" t="s">
        <v>415</v>
      </c>
    </row>
    <row r="1565" spans="1:15" ht="12.75" hidden="1" customHeight="1" outlineLevel="1">
      <c r="B1565" s="226">
        <v>2023</v>
      </c>
      <c r="C1565" s="226">
        <v>11</v>
      </c>
      <c r="D1565" s="149" t="s">
        <v>5</v>
      </c>
      <c r="E1565" s="149" t="s">
        <v>6</v>
      </c>
      <c r="F1565" s="149" t="s">
        <v>2477</v>
      </c>
      <c r="G1565" s="227">
        <v>45047.291666666664</v>
      </c>
      <c r="H1565" s="149" t="s">
        <v>13</v>
      </c>
      <c r="I1565" s="47" t="str">
        <f>VLOOKUP(H1565,'[5]Source Codes'!$A$6:$B$89,2,FALSE)</f>
        <v>C-IV Voucher/Payments/EBT</v>
      </c>
      <c r="J1565" s="232">
        <v>-10371834.6</v>
      </c>
      <c r="K1565" s="227">
        <v>45069.291666666664</v>
      </c>
      <c r="L1565" s="151" t="s">
        <v>2485</v>
      </c>
      <c r="M1565" s="49">
        <v>45070.167175925926</v>
      </c>
      <c r="N1565" s="47" t="s">
        <v>407</v>
      </c>
      <c r="O1565" s="47" t="s">
        <v>415</v>
      </c>
    </row>
    <row r="1566" spans="1:15" ht="12.75" hidden="1" customHeight="1" outlineLevel="1">
      <c r="B1566" s="226">
        <v>2023</v>
      </c>
      <c r="C1566" s="226">
        <v>11</v>
      </c>
      <c r="D1566" s="149" t="s">
        <v>5</v>
      </c>
      <c r="E1566" s="149" t="s">
        <v>6</v>
      </c>
      <c r="F1566" s="149" t="s">
        <v>2478</v>
      </c>
      <c r="G1566" s="227">
        <v>45064.291666666664</v>
      </c>
      <c r="H1566" s="149" t="s">
        <v>340</v>
      </c>
      <c r="I1566" s="47" t="str">
        <f>VLOOKUP(H1566,'[5]Source Codes'!$A$6:$B$89,2,FALSE)</f>
        <v>Facilities Mngmnt Intfc Jrnls</v>
      </c>
      <c r="J1566" s="232">
        <v>-3974850.09</v>
      </c>
      <c r="K1566" s="227">
        <v>45069.291666666664</v>
      </c>
      <c r="L1566" s="151" t="s">
        <v>2486</v>
      </c>
      <c r="M1566" s="49">
        <v>45070.167210648149</v>
      </c>
      <c r="N1566" s="47" t="s">
        <v>407</v>
      </c>
      <c r="O1566" s="47" t="s">
        <v>418</v>
      </c>
    </row>
    <row r="1567" spans="1:15" ht="12.75" hidden="1" customHeight="1" outlineLevel="1">
      <c r="B1567" s="226">
        <v>2023</v>
      </c>
      <c r="C1567" s="226">
        <v>11</v>
      </c>
      <c r="D1567" s="149" t="s">
        <v>5</v>
      </c>
      <c r="E1567" s="149" t="s">
        <v>6</v>
      </c>
      <c r="F1567" s="149" t="s">
        <v>2479</v>
      </c>
      <c r="G1567" s="227">
        <v>45063.291666666664</v>
      </c>
      <c r="H1567" s="149" t="s">
        <v>7</v>
      </c>
      <c r="I1567" s="47" t="str">
        <f>VLOOKUP(H1567,'[5]Source Codes'!$A$6:$B$89,2,FALSE)</f>
        <v>HRMS Interface Journals</v>
      </c>
      <c r="J1567" s="232">
        <v>-2360407.79</v>
      </c>
      <c r="K1567" s="227">
        <v>45069.291666666664</v>
      </c>
      <c r="L1567" s="151" t="s">
        <v>357</v>
      </c>
      <c r="M1567" s="49">
        <v>45069.861087962963</v>
      </c>
      <c r="N1567" s="47" t="s">
        <v>438</v>
      </c>
      <c r="O1567" s="47" t="s">
        <v>439</v>
      </c>
    </row>
    <row r="1568" spans="1:15" hidden="1" outlineLevel="1">
      <c r="B1568" s="226">
        <v>2023</v>
      </c>
      <c r="C1568" s="226">
        <v>11</v>
      </c>
      <c r="D1568" s="149" t="s">
        <v>5</v>
      </c>
      <c r="E1568" s="149" t="s">
        <v>6</v>
      </c>
      <c r="F1568" s="149" t="s">
        <v>2480</v>
      </c>
      <c r="G1568" s="227">
        <v>45058.291666666664</v>
      </c>
      <c r="H1568" s="149" t="s">
        <v>9</v>
      </c>
      <c r="I1568" s="47" t="str">
        <f>VLOOKUP(H1568,'[5]Source Codes'!$A$6:$B$89,2,FALSE)</f>
        <v>On Line Journal Entries</v>
      </c>
      <c r="J1568" s="232">
        <v>2211675.9300000002</v>
      </c>
      <c r="K1568" s="227">
        <v>45069.291666666664</v>
      </c>
      <c r="L1568" s="151" t="s">
        <v>2487</v>
      </c>
      <c r="M1568" s="49">
        <v>45069.891053240739</v>
      </c>
      <c r="N1568" s="47" t="s">
        <v>434</v>
      </c>
      <c r="O1568" s="47" t="s">
        <v>409</v>
      </c>
    </row>
    <row r="1569" spans="1:15" ht="25.5" hidden="1" outlineLevel="1">
      <c r="B1569" s="226">
        <v>2023</v>
      </c>
      <c r="C1569" s="226">
        <v>11</v>
      </c>
      <c r="D1569" s="149" t="s">
        <v>5</v>
      </c>
      <c r="E1569" s="149" t="s">
        <v>6</v>
      </c>
      <c r="F1569" s="149" t="s">
        <v>2481</v>
      </c>
      <c r="G1569" s="227">
        <v>45069.291666666664</v>
      </c>
      <c r="H1569" s="149" t="s">
        <v>9</v>
      </c>
      <c r="I1569" s="47" t="str">
        <f>VLOOKUP(H1569,'[5]Source Codes'!$A$6:$B$89,2,FALSE)</f>
        <v>On Line Journal Entries</v>
      </c>
      <c r="J1569" s="232">
        <v>2253373.3199999998</v>
      </c>
      <c r="K1569" s="227">
        <v>45069.291666666664</v>
      </c>
      <c r="L1569" s="151" t="s">
        <v>1814</v>
      </c>
      <c r="M1569" s="49">
        <v>45070.167164351849</v>
      </c>
      <c r="N1569" s="47" t="s">
        <v>516</v>
      </c>
      <c r="O1569" s="47" t="s">
        <v>409</v>
      </c>
    </row>
    <row r="1570" spans="1:15" ht="25.5" hidden="1" outlineLevel="1">
      <c r="B1570" s="226">
        <v>2023</v>
      </c>
      <c r="C1570" s="226">
        <v>11</v>
      </c>
      <c r="D1570" s="149" t="s">
        <v>5</v>
      </c>
      <c r="E1570" s="149" t="s">
        <v>6</v>
      </c>
      <c r="F1570" s="149" t="s">
        <v>2482</v>
      </c>
      <c r="G1570" s="227">
        <v>45065.291666666664</v>
      </c>
      <c r="H1570" s="149" t="s">
        <v>9</v>
      </c>
      <c r="I1570" s="47" t="str">
        <f>VLOOKUP(H1570,'[5]Source Codes'!$A$6:$B$89,2,FALSE)</f>
        <v>On Line Journal Entries</v>
      </c>
      <c r="J1570" s="232">
        <v>6747100</v>
      </c>
      <c r="K1570" s="227">
        <v>45069.291666666664</v>
      </c>
      <c r="L1570" s="151" t="s">
        <v>351</v>
      </c>
      <c r="M1570" s="49">
        <v>45070.167164351849</v>
      </c>
      <c r="N1570" s="47" t="s">
        <v>407</v>
      </c>
      <c r="O1570" s="47" t="s">
        <v>415</v>
      </c>
    </row>
    <row r="1571" spans="1:15" ht="12.75" customHeight="1" collapsed="1">
      <c r="J1571" s="133">
        <f>SUM(J1561:J1570)</f>
        <v>-44856454.759999998</v>
      </c>
    </row>
    <row r="1573" spans="1:15" ht="12.75" customHeight="1">
      <c r="A1573" s="55" t="s">
        <v>2490</v>
      </c>
    </row>
    <row r="1574" spans="1:15" ht="25.5" hidden="1" outlineLevel="1">
      <c r="B1574" s="226">
        <v>2023</v>
      </c>
      <c r="C1574" s="226">
        <v>11</v>
      </c>
      <c r="D1574" s="149" t="s">
        <v>5</v>
      </c>
      <c r="E1574" s="149" t="s">
        <v>6</v>
      </c>
      <c r="F1574" s="149" t="s">
        <v>2491</v>
      </c>
      <c r="G1574" s="227">
        <v>45070.291666666664</v>
      </c>
      <c r="H1574" s="149" t="s">
        <v>12</v>
      </c>
      <c r="I1574" s="47" t="str">
        <f>VLOOKUP(H1574,'[5]Source Codes'!$A$6:$B$89,2,FALSE)</f>
        <v>AR Direct Cash Journal</v>
      </c>
      <c r="J1574" s="232">
        <v>1258878.74</v>
      </c>
      <c r="K1574" s="227">
        <v>45070.291666666664</v>
      </c>
      <c r="L1574" s="48" t="s">
        <v>592</v>
      </c>
      <c r="M1574" s="49">
        <v>45071.044328703705</v>
      </c>
      <c r="N1574" s="47" t="s">
        <v>434</v>
      </c>
      <c r="O1574" s="47" t="s">
        <v>591</v>
      </c>
    </row>
    <row r="1575" spans="1:15" ht="25.5" hidden="1" outlineLevel="1">
      <c r="B1575" s="226">
        <v>2023</v>
      </c>
      <c r="C1575" s="226">
        <v>11</v>
      </c>
      <c r="D1575" s="149" t="s">
        <v>5</v>
      </c>
      <c r="E1575" s="149" t="s">
        <v>6</v>
      </c>
      <c r="F1575" s="149" t="s">
        <v>2492</v>
      </c>
      <c r="G1575" s="227">
        <v>45070.291666666664</v>
      </c>
      <c r="H1575" s="149" t="s">
        <v>12</v>
      </c>
      <c r="I1575" s="47" t="str">
        <f>VLOOKUP(H1575,'[5]Source Codes'!$A$6:$B$89,2,FALSE)</f>
        <v>AR Direct Cash Journal</v>
      </c>
      <c r="J1575" s="232">
        <v>2995391.51</v>
      </c>
      <c r="K1575" s="227">
        <v>45070.291666666664</v>
      </c>
      <c r="L1575" s="151" t="s">
        <v>2502</v>
      </c>
      <c r="M1575" s="49">
        <v>45071.044328703705</v>
      </c>
      <c r="N1575" s="47" t="s">
        <v>407</v>
      </c>
      <c r="O1575" s="47" t="s">
        <v>421</v>
      </c>
    </row>
    <row r="1576" spans="1:15" ht="12.75" hidden="1" customHeight="1" outlineLevel="1">
      <c r="B1576" s="226">
        <v>2023</v>
      </c>
      <c r="C1576" s="226">
        <v>11</v>
      </c>
      <c r="D1576" s="149" t="s">
        <v>5</v>
      </c>
      <c r="E1576" s="149" t="s">
        <v>6</v>
      </c>
      <c r="F1576" s="149" t="s">
        <v>2493</v>
      </c>
      <c r="G1576" s="227">
        <v>45070.291666666664</v>
      </c>
      <c r="H1576" s="149" t="s">
        <v>12</v>
      </c>
      <c r="I1576" s="47" t="str">
        <f>VLOOKUP(H1576,'[5]Source Codes'!$A$6:$B$89,2,FALSE)</f>
        <v>AR Direct Cash Journal</v>
      </c>
      <c r="J1576" s="232">
        <v>1536250.44</v>
      </c>
      <c r="K1576" s="227">
        <v>45070.291666666664</v>
      </c>
      <c r="L1576" s="151" t="s">
        <v>2452</v>
      </c>
      <c r="M1576" s="49">
        <v>45071.044328703705</v>
      </c>
      <c r="N1576" s="47" t="s">
        <v>516</v>
      </c>
      <c r="O1576" s="47" t="s">
        <v>426</v>
      </c>
    </row>
    <row r="1577" spans="1:15" ht="12.75" hidden="1" customHeight="1" outlineLevel="1">
      <c r="B1577" s="226">
        <v>2023</v>
      </c>
      <c r="C1577" s="226">
        <v>11</v>
      </c>
      <c r="D1577" s="149" t="s">
        <v>5</v>
      </c>
      <c r="E1577" s="149" t="s">
        <v>6</v>
      </c>
      <c r="F1577" s="149" t="s">
        <v>2494</v>
      </c>
      <c r="G1577" s="227">
        <v>45063.291666666664</v>
      </c>
      <c r="H1577" s="149" t="s">
        <v>7</v>
      </c>
      <c r="I1577" s="47" t="str">
        <f>VLOOKUP(H1577,'[5]Source Codes'!$A$6:$B$89,2,FALSE)</f>
        <v>HRMS Interface Journals</v>
      </c>
      <c r="J1577" s="232">
        <v>-65808777.359999999</v>
      </c>
      <c r="K1577" s="227">
        <v>45070.291666666664</v>
      </c>
      <c r="L1577" s="151" t="s">
        <v>355</v>
      </c>
      <c r="M1577" s="49">
        <v>45070.615324074075</v>
      </c>
      <c r="N1577" s="47" t="s">
        <v>438</v>
      </c>
      <c r="O1577" s="47" t="s">
        <v>439</v>
      </c>
    </row>
    <row r="1578" spans="1:15" ht="12.75" hidden="1" customHeight="1" outlineLevel="1">
      <c r="B1578" s="226">
        <v>2023</v>
      </c>
      <c r="C1578" s="226">
        <v>11</v>
      </c>
      <c r="D1578" s="149" t="s">
        <v>5</v>
      </c>
      <c r="E1578" s="149" t="s">
        <v>6</v>
      </c>
      <c r="F1578" s="149" t="s">
        <v>2495</v>
      </c>
      <c r="G1578" s="227">
        <v>45063.291666666664</v>
      </c>
      <c r="H1578" s="149" t="s">
        <v>7</v>
      </c>
      <c r="I1578" s="47" t="str">
        <f>VLOOKUP(H1578,'[5]Source Codes'!$A$6:$B$89,2,FALSE)</f>
        <v>HRMS Interface Journals</v>
      </c>
      <c r="J1578" s="232">
        <v>-13228362.380000001</v>
      </c>
      <c r="K1578" s="227">
        <v>45070.291666666664</v>
      </c>
      <c r="L1578" s="151" t="s">
        <v>356</v>
      </c>
      <c r="M1578" s="49">
        <v>45070.613437499997</v>
      </c>
      <c r="N1578" s="47" t="s">
        <v>438</v>
      </c>
      <c r="O1578" s="47" t="s">
        <v>439</v>
      </c>
    </row>
    <row r="1579" spans="1:15" ht="76.5" hidden="1" outlineLevel="1">
      <c r="B1579" s="226">
        <v>2023</v>
      </c>
      <c r="C1579" s="226">
        <v>11</v>
      </c>
      <c r="D1579" s="149" t="s">
        <v>5</v>
      </c>
      <c r="E1579" s="149" t="s">
        <v>6</v>
      </c>
      <c r="F1579" s="149" t="s">
        <v>2496</v>
      </c>
      <c r="G1579" s="227">
        <v>45069.291666666664</v>
      </c>
      <c r="H1579" s="149" t="s">
        <v>9</v>
      </c>
      <c r="I1579" s="47" t="str">
        <f>VLOOKUP(H1579,'[5]Source Codes'!$A$6:$B$89,2,FALSE)</f>
        <v>On Line Journal Entries</v>
      </c>
      <c r="J1579" s="232">
        <v>1585104.77</v>
      </c>
      <c r="K1579" s="227">
        <v>45070.291666666664</v>
      </c>
      <c r="L1579" s="151" t="s">
        <v>2501</v>
      </c>
      <c r="M1579" s="49">
        <v>45070.895995370367</v>
      </c>
      <c r="N1579" s="47" t="s">
        <v>434</v>
      </c>
      <c r="O1579" s="47" t="s">
        <v>448</v>
      </c>
    </row>
    <row r="1580" spans="1:15" ht="38.25" hidden="1" outlineLevel="1">
      <c r="B1580" s="226">
        <v>2023</v>
      </c>
      <c r="C1580" s="226">
        <v>11</v>
      </c>
      <c r="D1580" s="149" t="s">
        <v>5</v>
      </c>
      <c r="E1580" s="149" t="s">
        <v>6</v>
      </c>
      <c r="F1580" s="149" t="s">
        <v>2497</v>
      </c>
      <c r="G1580" s="227">
        <v>45068.291666666664</v>
      </c>
      <c r="H1580" s="149" t="s">
        <v>9</v>
      </c>
      <c r="I1580" s="47" t="str">
        <f>VLOOKUP(H1580,'[5]Source Codes'!$A$6:$B$89,2,FALSE)</f>
        <v>On Line Journal Entries</v>
      </c>
      <c r="J1580" s="232">
        <v>4310409</v>
      </c>
      <c r="K1580" s="227">
        <v>45070.291666666664</v>
      </c>
      <c r="L1580" s="151" t="s">
        <v>337</v>
      </c>
      <c r="M1580" s="49">
        <v>45070.761423611111</v>
      </c>
      <c r="N1580" s="47" t="s">
        <v>407</v>
      </c>
      <c r="O1580" s="47" t="s">
        <v>415</v>
      </c>
    </row>
    <row r="1581" spans="1:15" ht="25.5" hidden="1" outlineLevel="1">
      <c r="B1581" s="226">
        <v>2023</v>
      </c>
      <c r="C1581" s="226">
        <v>11</v>
      </c>
      <c r="D1581" s="149" t="s">
        <v>5</v>
      </c>
      <c r="E1581" s="149" t="s">
        <v>6</v>
      </c>
      <c r="F1581" s="149" t="s">
        <v>2498</v>
      </c>
      <c r="G1581" s="227">
        <v>45064.291666666664</v>
      </c>
      <c r="H1581" s="149" t="s">
        <v>9</v>
      </c>
      <c r="I1581" s="47" t="str">
        <f>VLOOKUP(H1581,'[5]Source Codes'!$A$6:$B$89,2,FALSE)</f>
        <v>On Line Journal Entries</v>
      </c>
      <c r="J1581" s="232">
        <v>8383600</v>
      </c>
      <c r="K1581" s="227">
        <v>45070.291666666664</v>
      </c>
      <c r="L1581" s="151" t="s">
        <v>351</v>
      </c>
      <c r="M1581" s="49">
        <v>45070.772337962961</v>
      </c>
      <c r="N1581" s="47" t="s">
        <v>407</v>
      </c>
      <c r="O1581" s="47" t="s">
        <v>415</v>
      </c>
    </row>
    <row r="1582" spans="1:15" ht="25.5" hidden="1" outlineLevel="1">
      <c r="B1582" s="226">
        <v>2023</v>
      </c>
      <c r="C1582" s="226">
        <v>11</v>
      </c>
      <c r="D1582" s="149" t="s">
        <v>5</v>
      </c>
      <c r="E1582" s="149" t="s">
        <v>6</v>
      </c>
      <c r="F1582" s="149" t="s">
        <v>2499</v>
      </c>
      <c r="G1582" s="227">
        <v>45064.291666666664</v>
      </c>
      <c r="H1582" s="149" t="s">
        <v>9</v>
      </c>
      <c r="I1582" s="47" t="str">
        <f>VLOOKUP(H1582,'[5]Source Codes'!$A$6:$B$89,2,FALSE)</f>
        <v>On Line Journal Entries</v>
      </c>
      <c r="J1582" s="232">
        <v>10754648</v>
      </c>
      <c r="K1582" s="227">
        <v>45070.291666666664</v>
      </c>
      <c r="L1582" s="151" t="s">
        <v>351</v>
      </c>
      <c r="M1582" s="49">
        <v>45070.771770833337</v>
      </c>
      <c r="N1582" s="47" t="s">
        <v>407</v>
      </c>
      <c r="O1582" s="47" t="s">
        <v>415</v>
      </c>
    </row>
    <row r="1583" spans="1:15" ht="25.5" hidden="1" outlineLevel="1">
      <c r="B1583" s="226">
        <v>2023</v>
      </c>
      <c r="C1583" s="226">
        <v>11</v>
      </c>
      <c r="D1583" s="149" t="s">
        <v>5</v>
      </c>
      <c r="E1583" s="149" t="s">
        <v>6</v>
      </c>
      <c r="F1583" s="149" t="s">
        <v>2500</v>
      </c>
      <c r="G1583" s="227">
        <v>45065.291666666664</v>
      </c>
      <c r="H1583" s="149" t="s">
        <v>9</v>
      </c>
      <c r="I1583" s="47" t="str">
        <f>VLOOKUP(H1583,'[5]Source Codes'!$A$6:$B$89,2,FALSE)</f>
        <v>On Line Journal Entries</v>
      </c>
      <c r="J1583" s="232">
        <v>10794834</v>
      </c>
      <c r="K1583" s="227">
        <v>45070.291666666664</v>
      </c>
      <c r="L1583" s="151" t="s">
        <v>351</v>
      </c>
      <c r="M1583" s="49">
        <v>45070.913171296299</v>
      </c>
      <c r="N1583" s="47" t="s">
        <v>407</v>
      </c>
      <c r="O1583" s="47" t="s">
        <v>415</v>
      </c>
    </row>
    <row r="1584" spans="1:15" ht="12.75" customHeight="1" collapsed="1">
      <c r="J1584" s="133">
        <f>SUM(J1574:J1583)</f>
        <v>-37418023.280000001</v>
      </c>
    </row>
    <row r="1586" spans="1:15" ht="12.75" customHeight="1">
      <c r="A1586" s="55" t="s">
        <v>2503</v>
      </c>
    </row>
    <row r="1587" spans="1:15" ht="51" hidden="1" outlineLevel="1">
      <c r="B1587" s="226">
        <v>2023</v>
      </c>
      <c r="C1587" s="226">
        <v>11</v>
      </c>
      <c r="D1587" s="149" t="s">
        <v>5</v>
      </c>
      <c r="E1587" s="149" t="s">
        <v>6</v>
      </c>
      <c r="F1587" s="149" t="s">
        <v>2504</v>
      </c>
      <c r="G1587" s="227">
        <v>45071.291666666664</v>
      </c>
      <c r="H1587" s="149" t="s">
        <v>14</v>
      </c>
      <c r="I1587" s="47" t="str">
        <f>VLOOKUP(H1587,'[5]Source Codes'!$A$6:$B$89,2,FALSE)</f>
        <v>AP Warrant Issuance</v>
      </c>
      <c r="J1587" s="232">
        <v>-5895604.2800000003</v>
      </c>
      <c r="K1587" s="227">
        <v>45071.291666666664</v>
      </c>
      <c r="L1587" s="48" t="s">
        <v>2510</v>
      </c>
      <c r="M1587" s="49">
        <v>45072.087870370371</v>
      </c>
      <c r="N1587" s="47" t="s">
        <v>434</v>
      </c>
      <c r="O1587" s="47" t="s">
        <v>426</v>
      </c>
    </row>
    <row r="1588" spans="1:15" ht="12.75" hidden="1" customHeight="1" outlineLevel="1">
      <c r="B1588" s="226">
        <v>2023</v>
      </c>
      <c r="C1588" s="226">
        <v>11</v>
      </c>
      <c r="D1588" s="149" t="s">
        <v>5</v>
      </c>
      <c r="E1588" s="149" t="s">
        <v>6</v>
      </c>
      <c r="F1588" s="149" t="s">
        <v>2505</v>
      </c>
      <c r="G1588" s="227">
        <v>45070.291666666664</v>
      </c>
      <c r="H1588" s="149" t="s">
        <v>12</v>
      </c>
      <c r="I1588" s="47" t="str">
        <f>VLOOKUP(H1588,'[5]Source Codes'!$A$6:$B$89,2,FALSE)</f>
        <v>AR Direct Cash Journal</v>
      </c>
      <c r="J1588" s="232">
        <v>-151180000</v>
      </c>
      <c r="K1588" s="227">
        <v>45071.291666666664</v>
      </c>
      <c r="L1588" s="151" t="s">
        <v>2513</v>
      </c>
      <c r="M1588" s="49">
        <v>45072.044583333336</v>
      </c>
      <c r="N1588" s="47" t="s">
        <v>430</v>
      </c>
      <c r="O1588" s="47" t="s">
        <v>409</v>
      </c>
    </row>
    <row r="1589" spans="1:15" ht="38.25" hidden="1" outlineLevel="1">
      <c r="B1589" s="226">
        <v>2023</v>
      </c>
      <c r="C1589" s="226">
        <v>11</v>
      </c>
      <c r="D1589" s="149" t="s">
        <v>5</v>
      </c>
      <c r="E1589" s="149" t="s">
        <v>6</v>
      </c>
      <c r="F1589" s="149" t="s">
        <v>2506</v>
      </c>
      <c r="G1589" s="227">
        <v>45062.291666666664</v>
      </c>
      <c r="H1589" s="149" t="s">
        <v>12</v>
      </c>
      <c r="I1589" s="47" t="str">
        <f>VLOOKUP(H1589,'[5]Source Codes'!$A$6:$B$89,2,FALSE)</f>
        <v>AR Direct Cash Journal</v>
      </c>
      <c r="J1589" s="232">
        <v>2754994.01</v>
      </c>
      <c r="K1589" s="227">
        <v>45071.291666666664</v>
      </c>
      <c r="L1589" s="151" t="s">
        <v>2511</v>
      </c>
      <c r="M1589" s="49">
        <v>45072.044583333336</v>
      </c>
      <c r="N1589" s="47" t="s">
        <v>410</v>
      </c>
      <c r="O1589" s="47" t="s">
        <v>419</v>
      </c>
    </row>
    <row r="1590" spans="1:15" ht="38.25" hidden="1" outlineLevel="1">
      <c r="B1590" s="226">
        <v>2023</v>
      </c>
      <c r="C1590" s="226">
        <v>11</v>
      </c>
      <c r="D1590" s="149" t="s">
        <v>5</v>
      </c>
      <c r="E1590" s="149" t="s">
        <v>6</v>
      </c>
      <c r="F1590" s="149" t="s">
        <v>2507</v>
      </c>
      <c r="G1590" s="227">
        <v>45055.291666666664</v>
      </c>
      <c r="H1590" s="149" t="s">
        <v>12</v>
      </c>
      <c r="I1590" s="47" t="str">
        <f>VLOOKUP(H1590,'[5]Source Codes'!$A$6:$B$89,2,FALSE)</f>
        <v>AR Direct Cash Journal</v>
      </c>
      <c r="J1590" s="232">
        <v>7380106.0199999996</v>
      </c>
      <c r="K1590" s="227">
        <v>45071.291666666664</v>
      </c>
      <c r="L1590" s="151" t="s">
        <v>2512</v>
      </c>
      <c r="M1590" s="49">
        <v>45072.044583333336</v>
      </c>
      <c r="N1590" s="47" t="s">
        <v>410</v>
      </c>
      <c r="O1590" s="47" t="s">
        <v>419</v>
      </c>
    </row>
    <row r="1591" spans="1:15" ht="25.5" hidden="1" outlineLevel="1">
      <c r="B1591" s="226">
        <v>2023</v>
      </c>
      <c r="C1591" s="226">
        <v>11</v>
      </c>
      <c r="D1591" s="149" t="s">
        <v>5</v>
      </c>
      <c r="E1591" s="149" t="s">
        <v>6</v>
      </c>
      <c r="F1591" s="149" t="s">
        <v>2508</v>
      </c>
      <c r="G1591" s="227">
        <v>45071.291666666664</v>
      </c>
      <c r="H1591" s="149" t="s">
        <v>11</v>
      </c>
      <c r="I1591" s="47" t="str">
        <f>VLOOKUP(H1591,'[5]Source Codes'!$A$6:$B$89,2,FALSE)</f>
        <v>AR Payments</v>
      </c>
      <c r="J1591" s="232">
        <v>7468566.6299999999</v>
      </c>
      <c r="K1591" s="227">
        <v>45071.291666666664</v>
      </c>
      <c r="L1591" s="151" t="s">
        <v>805</v>
      </c>
      <c r="M1591" s="49">
        <v>45072.044583333336</v>
      </c>
      <c r="N1591" s="47" t="s">
        <v>410</v>
      </c>
      <c r="O1591" s="47" t="s">
        <v>408</v>
      </c>
    </row>
    <row r="1592" spans="1:15" hidden="1" outlineLevel="1">
      <c r="B1592" s="226">
        <v>2023</v>
      </c>
      <c r="C1592" s="226">
        <v>11</v>
      </c>
      <c r="D1592" s="149" t="s">
        <v>5</v>
      </c>
      <c r="E1592" s="149" t="s">
        <v>6</v>
      </c>
      <c r="F1592" s="149" t="s">
        <v>2509</v>
      </c>
      <c r="G1592" s="227">
        <v>45062.291666666664</v>
      </c>
      <c r="H1592" s="149" t="s">
        <v>9</v>
      </c>
      <c r="I1592" s="47" t="str">
        <f>VLOOKUP(H1592,'[5]Source Codes'!$A$6:$B$89,2,FALSE)</f>
        <v>On Line Journal Entries</v>
      </c>
      <c r="J1592" s="232">
        <v>1105247.6000000001</v>
      </c>
      <c r="K1592" s="227">
        <v>45071.291666666664</v>
      </c>
      <c r="L1592" s="151" t="s">
        <v>2514</v>
      </c>
      <c r="M1592" s="49">
        <v>45071.943831018521</v>
      </c>
      <c r="N1592" s="47" t="s">
        <v>410</v>
      </c>
      <c r="O1592" s="47" t="s">
        <v>422</v>
      </c>
    </row>
    <row r="1593" spans="1:15" ht="12.75" customHeight="1" collapsed="1">
      <c r="J1593" s="133">
        <f>SUM(J1587:J1592)</f>
        <v>-138366690.02000001</v>
      </c>
    </row>
    <row r="1595" spans="1:15" ht="12.75" customHeight="1">
      <c r="A1595" s="55" t="s">
        <v>2515</v>
      </c>
    </row>
    <row r="1596" spans="1:15" ht="25.5" hidden="1" outlineLevel="1">
      <c r="A1596" s="55"/>
      <c r="B1596" s="226">
        <v>2023</v>
      </c>
      <c r="C1596" s="226">
        <v>12</v>
      </c>
      <c r="D1596" s="149" t="s">
        <v>5</v>
      </c>
      <c r="E1596" s="149" t="s">
        <v>6</v>
      </c>
      <c r="F1596" s="149" t="s">
        <v>2516</v>
      </c>
      <c r="G1596" s="227">
        <v>45078</v>
      </c>
      <c r="H1596" s="149" t="s">
        <v>14</v>
      </c>
      <c r="I1596" s="47" t="str">
        <f>VLOOKUP(H1596,'[5]Source Codes'!$A$6:$B$89,2,FALSE)</f>
        <v>AP Warrant Issuance</v>
      </c>
      <c r="J1596" s="232">
        <v>-1932258.24</v>
      </c>
      <c r="K1596" s="227">
        <v>45076</v>
      </c>
      <c r="L1596" s="151" t="s">
        <v>2518</v>
      </c>
      <c r="M1596" s="49">
        <v>45076.794722222221</v>
      </c>
      <c r="N1596" s="47" t="s">
        <v>410</v>
      </c>
      <c r="O1596" s="47" t="s">
        <v>419</v>
      </c>
    </row>
    <row r="1597" spans="1:15" ht="25.5" hidden="1" outlineLevel="1">
      <c r="B1597" s="226">
        <v>2023</v>
      </c>
      <c r="C1597" s="226">
        <v>11</v>
      </c>
      <c r="D1597" s="149" t="s">
        <v>5</v>
      </c>
      <c r="E1597" s="149" t="s">
        <v>6</v>
      </c>
      <c r="F1597" s="149" t="s">
        <v>2517</v>
      </c>
      <c r="G1597" s="227">
        <v>45076</v>
      </c>
      <c r="H1597" s="149" t="s">
        <v>12</v>
      </c>
      <c r="I1597" s="47" t="str">
        <f>VLOOKUP(H1597,'[5]Source Codes'!$A$6:$B$89,2,FALSE)</f>
        <v>AR Direct Cash Journal</v>
      </c>
      <c r="J1597" s="232">
        <v>2273075.42</v>
      </c>
      <c r="K1597" s="227">
        <v>45076</v>
      </c>
      <c r="L1597" s="151" t="s">
        <v>1136</v>
      </c>
      <c r="M1597" s="49">
        <v>45076.751481481479</v>
      </c>
      <c r="N1597" s="47" t="s">
        <v>410</v>
      </c>
      <c r="O1597" s="47" t="s">
        <v>422</v>
      </c>
    </row>
    <row r="1598" spans="1:15" ht="12.75" customHeight="1" collapsed="1">
      <c r="J1598" s="133">
        <f>SUM(J1596:J1597)</f>
        <v>340817.17999999993</v>
      </c>
    </row>
    <row r="1600" spans="1:15" ht="12.75" customHeight="1">
      <c r="A1600" s="55" t="s">
        <v>2519</v>
      </c>
    </row>
    <row r="1601" spans="1:15" ht="25.5" hidden="1" outlineLevel="1">
      <c r="B1601" s="226">
        <v>2023</v>
      </c>
      <c r="C1601" s="226">
        <v>11</v>
      </c>
      <c r="D1601" s="149" t="s">
        <v>5</v>
      </c>
      <c r="E1601" s="149" t="s">
        <v>6</v>
      </c>
      <c r="F1601" s="149" t="s">
        <v>2520</v>
      </c>
      <c r="G1601" s="227">
        <v>45076</v>
      </c>
      <c r="H1601" s="149" t="s">
        <v>12</v>
      </c>
      <c r="I1601" s="47" t="str">
        <f>VLOOKUP(H1601,'[5]Source Codes'!$A$6:$B$89,2,FALSE)</f>
        <v>AR Direct Cash Journal</v>
      </c>
      <c r="J1601" s="232">
        <v>6511256.1399999997</v>
      </c>
      <c r="K1601" s="227">
        <v>45078</v>
      </c>
      <c r="L1601" s="151" t="s">
        <v>352</v>
      </c>
      <c r="M1601" s="49">
        <v>45078.751840277779</v>
      </c>
      <c r="N1601" s="47" t="s">
        <v>410</v>
      </c>
      <c r="O1601" s="47" t="s">
        <v>422</v>
      </c>
    </row>
    <row r="1602" spans="1:15" ht="12.75" hidden="1" customHeight="1" outlineLevel="1">
      <c r="B1602" s="226">
        <v>2023</v>
      </c>
      <c r="C1602" s="226">
        <v>12</v>
      </c>
      <c r="D1602" s="149" t="s">
        <v>5</v>
      </c>
      <c r="E1602" s="149" t="s">
        <v>6</v>
      </c>
      <c r="F1602" s="149" t="s">
        <v>2521</v>
      </c>
      <c r="G1602" s="227">
        <v>45078</v>
      </c>
      <c r="H1602" s="149" t="s">
        <v>7</v>
      </c>
      <c r="I1602" s="47" t="str">
        <f>VLOOKUP(H1602,'[5]Source Codes'!$A$6:$B$89,2,FALSE)</f>
        <v>HRMS Interface Journals</v>
      </c>
      <c r="J1602" s="232">
        <v>-1372364.62</v>
      </c>
      <c r="K1602" s="227">
        <v>45078</v>
      </c>
      <c r="L1602" s="151" t="s">
        <v>355</v>
      </c>
      <c r="M1602" s="49">
        <v>45078.374502314815</v>
      </c>
      <c r="N1602" s="47" t="s">
        <v>438</v>
      </c>
      <c r="O1602" s="47" t="s">
        <v>439</v>
      </c>
    </row>
    <row r="1603" spans="1:15" ht="12.75" customHeight="1" collapsed="1">
      <c r="J1603" s="133">
        <f>SUM(J1601:J1602)</f>
        <v>5138891.5199999996</v>
      </c>
    </row>
    <row r="1605" spans="1:15" ht="12.75" customHeight="1">
      <c r="A1605" s="55" t="s">
        <v>2522</v>
      </c>
    </row>
    <row r="1606" spans="1:15" ht="12.75" hidden="1" customHeight="1" outlineLevel="1">
      <c r="B1606" s="226">
        <v>2023</v>
      </c>
      <c r="C1606" s="226">
        <v>12</v>
      </c>
      <c r="D1606" s="149" t="s">
        <v>5</v>
      </c>
      <c r="E1606" s="149" t="s">
        <v>6</v>
      </c>
      <c r="F1606" s="149" t="s">
        <v>2523</v>
      </c>
      <c r="G1606" s="227">
        <v>45078</v>
      </c>
      <c r="H1606" s="149" t="s">
        <v>13</v>
      </c>
      <c r="I1606" s="47" t="str">
        <f>VLOOKUP(H1606,'[5]Source Codes'!$A$6:$B$89,2,FALSE)</f>
        <v>C-IV Voucher/Payments/EBT</v>
      </c>
      <c r="J1606" s="232">
        <v>-15503974.92</v>
      </c>
      <c r="K1606" s="227">
        <v>45079</v>
      </c>
      <c r="L1606" s="151" t="s">
        <v>2524</v>
      </c>
      <c r="M1606" s="49">
        <v>45079.872939814813</v>
      </c>
      <c r="N1606" s="47" t="s">
        <v>410</v>
      </c>
      <c r="O1606" s="47" t="s">
        <v>415</v>
      </c>
    </row>
    <row r="1607" spans="1:15" ht="12.75" hidden="1" customHeight="1" outlineLevel="1">
      <c r="B1607" s="226">
        <v>2023</v>
      </c>
      <c r="C1607" s="226">
        <v>12</v>
      </c>
      <c r="D1607" s="149" t="s">
        <v>5</v>
      </c>
      <c r="E1607" s="149" t="s">
        <v>6</v>
      </c>
      <c r="F1607" s="149" t="s">
        <v>2525</v>
      </c>
      <c r="G1607" s="227">
        <v>45078</v>
      </c>
      <c r="H1607" s="149" t="s">
        <v>13</v>
      </c>
      <c r="I1607" s="47" t="str">
        <f>VLOOKUP(H1607,'[5]Source Codes'!$A$6:$B$89,2,FALSE)</f>
        <v>C-IV Voucher/Payments/EBT</v>
      </c>
      <c r="J1607" s="232">
        <v>-10346490.41</v>
      </c>
      <c r="K1607" s="227">
        <v>45079</v>
      </c>
      <c r="L1607" s="151" t="s">
        <v>2526</v>
      </c>
      <c r="M1607" s="49">
        <v>45079.872939814813</v>
      </c>
      <c r="N1607" s="47" t="s">
        <v>410</v>
      </c>
      <c r="O1607" s="47" t="s">
        <v>415</v>
      </c>
    </row>
    <row r="1608" spans="1:15" ht="12.75" customHeight="1" collapsed="1">
      <c r="J1608" s="133">
        <f>SUM(J1606:J1607)</f>
        <v>-25850465.329999998</v>
      </c>
    </row>
    <row r="1610" spans="1:15" ht="12.75" customHeight="1">
      <c r="A1610" s="55" t="s">
        <v>2527</v>
      </c>
    </row>
    <row r="1611" spans="1:15" ht="25.5" hidden="1" outlineLevel="1">
      <c r="B1611" s="226">
        <v>2023</v>
      </c>
      <c r="C1611" s="226">
        <v>12</v>
      </c>
      <c r="D1611" s="149" t="s">
        <v>5</v>
      </c>
      <c r="E1611" s="149" t="s">
        <v>6</v>
      </c>
      <c r="F1611" s="149" t="s">
        <v>2528</v>
      </c>
      <c r="G1611" s="227">
        <v>45082</v>
      </c>
      <c r="H1611" s="149" t="s">
        <v>14</v>
      </c>
      <c r="I1611" s="47" t="str">
        <f>VLOOKUP(H1611,'[5]Source Codes'!$A$6:$B$89,2,FALSE)</f>
        <v>AP Warrant Issuance</v>
      </c>
      <c r="J1611" s="232">
        <v>-1426874.26</v>
      </c>
      <c r="K1611" s="227">
        <v>45082</v>
      </c>
      <c r="L1611" s="151" t="s">
        <v>2533</v>
      </c>
      <c r="M1611" s="49">
        <v>45082.795659722222</v>
      </c>
      <c r="N1611" s="47" t="s">
        <v>410</v>
      </c>
      <c r="O1611" s="47" t="s">
        <v>419</v>
      </c>
    </row>
    <row r="1612" spans="1:15" ht="25.5" hidden="1" outlineLevel="1">
      <c r="B1612" s="226">
        <v>2023</v>
      </c>
      <c r="C1612" s="226">
        <v>12</v>
      </c>
      <c r="D1612" s="149" t="s">
        <v>5</v>
      </c>
      <c r="E1612" s="149" t="s">
        <v>6</v>
      </c>
      <c r="F1612" s="149" t="s">
        <v>2529</v>
      </c>
      <c r="G1612" s="227">
        <v>45084</v>
      </c>
      <c r="H1612" s="149" t="s">
        <v>14</v>
      </c>
      <c r="I1612" s="47" t="str">
        <f>VLOOKUP(H1612,'[5]Source Codes'!$A$6:$B$89,2,FALSE)</f>
        <v>AP Warrant Issuance</v>
      </c>
      <c r="J1612" s="232">
        <v>-1296394.96</v>
      </c>
      <c r="K1612" s="227">
        <v>45082</v>
      </c>
      <c r="L1612" s="151" t="s">
        <v>2534</v>
      </c>
      <c r="M1612" s="49">
        <v>45082.795659722222</v>
      </c>
      <c r="N1612" s="47" t="s">
        <v>410</v>
      </c>
      <c r="O1612" s="47" t="s">
        <v>419</v>
      </c>
    </row>
    <row r="1613" spans="1:15" ht="12.75" hidden="1" customHeight="1" outlineLevel="1">
      <c r="B1613" s="226">
        <v>2023</v>
      </c>
      <c r="C1613" s="226">
        <v>11</v>
      </c>
      <c r="D1613" s="149" t="s">
        <v>5</v>
      </c>
      <c r="E1613" s="149" t="s">
        <v>6</v>
      </c>
      <c r="F1613" s="149" t="s">
        <v>2530</v>
      </c>
      <c r="G1613" s="227">
        <v>45077</v>
      </c>
      <c r="H1613" s="149" t="s">
        <v>7</v>
      </c>
      <c r="I1613" s="47" t="str">
        <f>VLOOKUP(H1613,'[5]Source Codes'!$A$6:$B$89,2,FALSE)</f>
        <v>HRMS Interface Journals</v>
      </c>
      <c r="J1613" s="232">
        <v>-2208302.83</v>
      </c>
      <c r="K1613" s="227">
        <v>45082</v>
      </c>
      <c r="L1613" s="151" t="s">
        <v>357</v>
      </c>
      <c r="M1613" s="49">
        <v>45082.337581018517</v>
      </c>
      <c r="N1613" s="47" t="s">
        <v>438</v>
      </c>
      <c r="O1613" s="47" t="s">
        <v>439</v>
      </c>
    </row>
    <row r="1614" spans="1:15" ht="12.75" hidden="1" customHeight="1" outlineLevel="1">
      <c r="B1614" s="226">
        <v>2023</v>
      </c>
      <c r="C1614" s="226">
        <v>11</v>
      </c>
      <c r="D1614" s="149" t="s">
        <v>5</v>
      </c>
      <c r="E1614" s="149" t="s">
        <v>6</v>
      </c>
      <c r="F1614" s="149" t="s">
        <v>2531</v>
      </c>
      <c r="G1614" s="227">
        <v>45077</v>
      </c>
      <c r="H1614" s="149" t="s">
        <v>7</v>
      </c>
      <c r="I1614" s="47" t="str">
        <f>VLOOKUP(H1614,'[5]Source Codes'!$A$6:$B$89,2,FALSE)</f>
        <v>HRMS Interface Journals</v>
      </c>
      <c r="J1614" s="232">
        <v>-13388440.119999999</v>
      </c>
      <c r="K1614" s="227">
        <v>45082</v>
      </c>
      <c r="L1614" s="151" t="s">
        <v>356</v>
      </c>
      <c r="M1614" s="49">
        <v>45082.333506944444</v>
      </c>
      <c r="N1614" s="47" t="s">
        <v>438</v>
      </c>
      <c r="O1614" s="47" t="s">
        <v>439</v>
      </c>
    </row>
    <row r="1615" spans="1:15" ht="12.75" hidden="1" customHeight="1" outlineLevel="1">
      <c r="B1615" s="226">
        <v>2023</v>
      </c>
      <c r="C1615" s="226">
        <v>11</v>
      </c>
      <c r="D1615" s="149" t="s">
        <v>5</v>
      </c>
      <c r="E1615" s="149" t="s">
        <v>6</v>
      </c>
      <c r="F1615" s="149" t="s">
        <v>2532</v>
      </c>
      <c r="G1615" s="227">
        <v>45077</v>
      </c>
      <c r="H1615" s="149" t="s">
        <v>7</v>
      </c>
      <c r="I1615" s="47" t="str">
        <f>VLOOKUP(H1615,'[5]Source Codes'!$A$6:$B$89,2,FALSE)</f>
        <v>HRMS Interface Journals</v>
      </c>
      <c r="J1615" s="232">
        <v>-53932891.149999999</v>
      </c>
      <c r="K1615" s="227">
        <v>45082</v>
      </c>
      <c r="L1615" s="151" t="s">
        <v>355</v>
      </c>
      <c r="M1615" s="49">
        <v>45082.336076388892</v>
      </c>
      <c r="N1615" s="47" t="s">
        <v>438</v>
      </c>
      <c r="O1615" s="47" t="s">
        <v>439</v>
      </c>
    </row>
    <row r="1616" spans="1:15" ht="12.75" customHeight="1" collapsed="1">
      <c r="J1616" s="133">
        <f>SUM(J1611:J1615)</f>
        <v>-72252903.319999993</v>
      </c>
    </row>
    <row r="1618" spans="1:15" ht="12.75" customHeight="1">
      <c r="A1618" s="55" t="s">
        <v>2535</v>
      </c>
    </row>
    <row r="1619" spans="1:15" ht="25.5" hidden="1" outlineLevel="1">
      <c r="B1619" s="226">
        <v>2023</v>
      </c>
      <c r="C1619" s="226">
        <v>11</v>
      </c>
      <c r="D1619" s="149" t="s">
        <v>5</v>
      </c>
      <c r="E1619" s="149" t="s">
        <v>6</v>
      </c>
      <c r="F1619" s="149" t="s">
        <v>2536</v>
      </c>
      <c r="G1619" s="227">
        <v>45077</v>
      </c>
      <c r="H1619" s="149" t="s">
        <v>9</v>
      </c>
      <c r="I1619" s="47" t="str">
        <f>VLOOKUP(H1619,'[5]Source Codes'!$A$6:$B$89,2,FALSE)</f>
        <v>On Line Journal Entries</v>
      </c>
      <c r="J1619" s="232">
        <v>167265988</v>
      </c>
      <c r="K1619" s="227">
        <v>45083</v>
      </c>
      <c r="L1619" s="151" t="s">
        <v>2548</v>
      </c>
      <c r="M1619" s="49">
        <v>45083.556400462963</v>
      </c>
      <c r="N1619" s="47" t="s">
        <v>430</v>
      </c>
      <c r="O1619" s="47" t="s">
        <v>422</v>
      </c>
    </row>
    <row r="1620" spans="1:15" ht="25.5" hidden="1" outlineLevel="1">
      <c r="B1620" s="226">
        <v>2023</v>
      </c>
      <c r="C1620" s="226">
        <v>11</v>
      </c>
      <c r="D1620" s="149" t="s">
        <v>5</v>
      </c>
      <c r="E1620" s="149" t="s">
        <v>6</v>
      </c>
      <c r="F1620" s="149" t="s">
        <v>2537</v>
      </c>
      <c r="G1620" s="227">
        <v>45076</v>
      </c>
      <c r="H1620" s="149" t="s">
        <v>9</v>
      </c>
      <c r="I1620" s="47" t="str">
        <f>VLOOKUP(H1620,'[5]Source Codes'!$A$6:$B$89,2,FALSE)</f>
        <v>On Line Journal Entries</v>
      </c>
      <c r="J1620" s="232">
        <v>26680532.379999999</v>
      </c>
      <c r="K1620" s="227">
        <v>45083</v>
      </c>
      <c r="L1620" s="151" t="s">
        <v>2541</v>
      </c>
      <c r="M1620" s="49">
        <v>45083.667708333334</v>
      </c>
      <c r="N1620" s="47" t="s">
        <v>410</v>
      </c>
      <c r="O1620" s="47" t="s">
        <v>422</v>
      </c>
    </row>
    <row r="1621" spans="1:15" ht="38.25" hidden="1" outlineLevel="1">
      <c r="B1621" s="226">
        <v>2023</v>
      </c>
      <c r="C1621" s="226">
        <v>11</v>
      </c>
      <c r="D1621" s="149" t="s">
        <v>5</v>
      </c>
      <c r="E1621" s="149" t="s">
        <v>6</v>
      </c>
      <c r="F1621" s="241" t="s">
        <v>2538</v>
      </c>
      <c r="G1621" s="227">
        <v>45076</v>
      </c>
      <c r="H1621" s="149" t="s">
        <v>9</v>
      </c>
      <c r="I1621" s="47" t="str">
        <f>VLOOKUP(H1621,'[5]Source Codes'!$A$6:$B$89,2,FALSE)</f>
        <v>On Line Journal Entries</v>
      </c>
      <c r="J1621" s="232">
        <v>11592706.310000001</v>
      </c>
      <c r="K1621" s="227">
        <v>45083</v>
      </c>
      <c r="L1621" s="151" t="s">
        <v>2542</v>
      </c>
      <c r="M1621" s="49">
        <v>45083.612604166665</v>
      </c>
      <c r="N1621" s="47" t="s">
        <v>410</v>
      </c>
      <c r="O1621" s="47" t="s">
        <v>422</v>
      </c>
    </row>
    <row r="1622" spans="1:15" ht="51" hidden="1" outlineLevel="1">
      <c r="B1622" s="226">
        <v>2023</v>
      </c>
      <c r="C1622" s="226">
        <v>11</v>
      </c>
      <c r="D1622" s="149" t="s">
        <v>5</v>
      </c>
      <c r="E1622" s="149" t="s">
        <v>6</v>
      </c>
      <c r="F1622" s="149" t="s">
        <v>2539</v>
      </c>
      <c r="G1622" s="227">
        <v>45076</v>
      </c>
      <c r="H1622" s="149" t="s">
        <v>9</v>
      </c>
      <c r="I1622" s="47" t="str">
        <f>VLOOKUP(H1622,'[5]Source Codes'!$A$6:$B$89,2,FALSE)</f>
        <v>On Line Journal Entries</v>
      </c>
      <c r="J1622" s="232">
        <v>3348859.09</v>
      </c>
      <c r="K1622" s="227">
        <v>45083</v>
      </c>
      <c r="L1622" s="151" t="s">
        <v>2543</v>
      </c>
      <c r="M1622" s="49">
        <v>45083.617754629631</v>
      </c>
      <c r="N1622" s="47" t="s">
        <v>410</v>
      </c>
      <c r="O1622" s="47" t="s">
        <v>422</v>
      </c>
    </row>
    <row r="1623" spans="1:15" hidden="1" outlineLevel="1">
      <c r="B1623" s="226">
        <v>2023</v>
      </c>
      <c r="C1623" s="226">
        <v>11</v>
      </c>
      <c r="D1623" s="149" t="s">
        <v>5</v>
      </c>
      <c r="E1623" s="149" t="s">
        <v>6</v>
      </c>
      <c r="F1623" s="149" t="s">
        <v>2540</v>
      </c>
      <c r="G1623" s="227">
        <v>45076</v>
      </c>
      <c r="H1623" s="149" t="s">
        <v>9</v>
      </c>
      <c r="I1623" s="47" t="str">
        <f>VLOOKUP(H1623,'[5]Source Codes'!$A$6:$B$89,2,FALSE)</f>
        <v>On Line Journal Entries</v>
      </c>
      <c r="J1623" s="232">
        <v>1991544.14</v>
      </c>
      <c r="K1623" s="227">
        <v>45083</v>
      </c>
      <c r="L1623" s="151" t="s">
        <v>2544</v>
      </c>
      <c r="M1623" s="49">
        <v>45083.55773148148</v>
      </c>
      <c r="N1623" s="47" t="s">
        <v>410</v>
      </c>
      <c r="O1623" s="47" t="s">
        <v>422</v>
      </c>
    </row>
    <row r="1624" spans="1:15" ht="38.25" hidden="1" outlineLevel="1">
      <c r="B1624" s="226">
        <v>2023</v>
      </c>
      <c r="C1624" s="226">
        <v>11</v>
      </c>
      <c r="D1624" s="149" t="s">
        <v>5</v>
      </c>
      <c r="E1624" s="149" t="s">
        <v>6</v>
      </c>
      <c r="F1624" s="149" t="s">
        <v>2545</v>
      </c>
      <c r="G1624" s="227">
        <v>45076</v>
      </c>
      <c r="H1624" s="149" t="s">
        <v>9</v>
      </c>
      <c r="I1624" s="47" t="str">
        <f>VLOOKUP(H1624,'[5]Source Codes'!$A$6:$B$89,2,FALSE)</f>
        <v>On Line Journal Entries</v>
      </c>
      <c r="J1624" s="232">
        <v>-1174720.3600000001</v>
      </c>
      <c r="K1624" s="227">
        <v>45083</v>
      </c>
      <c r="L1624" s="151" t="s">
        <v>2547</v>
      </c>
      <c r="M1624" s="49">
        <v>45083.649386574078</v>
      </c>
      <c r="N1624" s="47" t="s">
        <v>410</v>
      </c>
      <c r="O1624" s="47" t="s">
        <v>422</v>
      </c>
    </row>
    <row r="1625" spans="1:15" ht="25.5" hidden="1" outlineLevel="1">
      <c r="B1625" s="226">
        <v>2023</v>
      </c>
      <c r="C1625" s="226">
        <v>11</v>
      </c>
      <c r="D1625" s="149" t="s">
        <v>5</v>
      </c>
      <c r="E1625" s="149" t="s">
        <v>6</v>
      </c>
      <c r="F1625" s="149" t="s">
        <v>2546</v>
      </c>
      <c r="G1625" s="227">
        <v>45047</v>
      </c>
      <c r="H1625" s="149" t="s">
        <v>9</v>
      </c>
      <c r="I1625" s="47" t="str">
        <f>VLOOKUP(H1625,'[5]Source Codes'!$A$6:$B$89,2,FALSE)</f>
        <v>On Line Journal Entries</v>
      </c>
      <c r="J1625" s="232">
        <v>-6729694</v>
      </c>
      <c r="K1625" s="227">
        <v>45083</v>
      </c>
      <c r="L1625" s="151" t="s">
        <v>2549</v>
      </c>
      <c r="M1625" s="49">
        <v>45083.554270833331</v>
      </c>
      <c r="N1625" s="47" t="s">
        <v>412</v>
      </c>
      <c r="O1625" s="47" t="s">
        <v>424</v>
      </c>
    </row>
    <row r="1626" spans="1:15" ht="12.75" customHeight="1" collapsed="1">
      <c r="J1626" s="133">
        <f>SUM(J1619:J1625)</f>
        <v>202975215.55999997</v>
      </c>
    </row>
    <row r="1628" spans="1:15" ht="12.75" customHeight="1">
      <c r="A1628" s="55" t="s">
        <v>2550</v>
      </c>
    </row>
    <row r="1629" spans="1:15" ht="63.75" hidden="1" outlineLevel="1">
      <c r="B1629" s="226">
        <v>2023</v>
      </c>
      <c r="C1629" s="226">
        <v>12</v>
      </c>
      <c r="D1629" s="149" t="s">
        <v>5</v>
      </c>
      <c r="E1629" s="149" t="s">
        <v>6</v>
      </c>
      <c r="F1629" s="149" t="s">
        <v>2551</v>
      </c>
      <c r="G1629" s="227">
        <v>45084</v>
      </c>
      <c r="H1629" s="149" t="s">
        <v>14</v>
      </c>
      <c r="I1629" s="47" t="str">
        <f>VLOOKUP(H1629,'[5]Source Codes'!$A$6:$B$89,2,FALSE)</f>
        <v>AP Warrant Issuance</v>
      </c>
      <c r="J1629" s="232">
        <v>-1172911.1299999999</v>
      </c>
      <c r="K1629" s="227">
        <v>45084</v>
      </c>
      <c r="L1629" s="151" t="s">
        <v>2567</v>
      </c>
      <c r="M1629" s="49">
        <v>45084.794942129629</v>
      </c>
      <c r="N1629" s="47" t="s">
        <v>410</v>
      </c>
      <c r="O1629" s="47" t="s">
        <v>419</v>
      </c>
    </row>
    <row r="1630" spans="1:15" ht="12.75" customHeight="1" collapsed="1">
      <c r="J1630" s="133">
        <f>SUM(J1629)</f>
        <v>-1172911.1299999999</v>
      </c>
    </row>
    <row r="1632" spans="1:15" ht="12.75" customHeight="1">
      <c r="A1632" s="55" t="s">
        <v>2552</v>
      </c>
    </row>
    <row r="1633" spans="1:15" ht="89.25" hidden="1" outlineLevel="1">
      <c r="B1633" s="226">
        <v>2023</v>
      </c>
      <c r="C1633" s="226">
        <v>12</v>
      </c>
      <c r="D1633" s="149" t="s">
        <v>5</v>
      </c>
      <c r="E1633" s="149" t="s">
        <v>6</v>
      </c>
      <c r="F1633" s="149" t="s">
        <v>2553</v>
      </c>
      <c r="G1633" s="227">
        <v>45083</v>
      </c>
      <c r="H1633" s="149" t="s">
        <v>11</v>
      </c>
      <c r="I1633" s="47" t="str">
        <f>VLOOKUP(H1633,'[5]Source Codes'!$A$6:$B$89,2,FALSE)</f>
        <v>AR Payments</v>
      </c>
      <c r="J1633" s="232">
        <v>9895800.8399999999</v>
      </c>
      <c r="K1633" s="227">
        <v>45085</v>
      </c>
      <c r="L1633" s="151" t="s">
        <v>2555</v>
      </c>
      <c r="M1633" s="49">
        <v>45085.752847222226</v>
      </c>
      <c r="N1633" s="47" t="s">
        <v>410</v>
      </c>
      <c r="O1633" s="47" t="s">
        <v>408</v>
      </c>
    </row>
    <row r="1634" spans="1:15" ht="12.75" hidden="1" customHeight="1" outlineLevel="1">
      <c r="B1634" s="226">
        <v>2023</v>
      </c>
      <c r="C1634" s="226">
        <v>12</v>
      </c>
      <c r="D1634" s="149" t="s">
        <v>5</v>
      </c>
      <c r="E1634" s="149" t="s">
        <v>6</v>
      </c>
      <c r="F1634" s="149" t="s">
        <v>2554</v>
      </c>
      <c r="G1634" s="227">
        <v>45078</v>
      </c>
      <c r="H1634" s="149" t="s">
        <v>13</v>
      </c>
      <c r="I1634" s="47" t="str">
        <f>VLOOKUP(H1634,'[5]Source Codes'!$A$6:$B$89,2,FALSE)</f>
        <v>C-IV Voucher/Payments/EBT</v>
      </c>
      <c r="J1634" s="232">
        <v>-9132585.6500000004</v>
      </c>
      <c r="K1634" s="227">
        <v>45085</v>
      </c>
      <c r="L1634" s="151" t="s">
        <v>521</v>
      </c>
      <c r="M1634" s="49">
        <v>45085.872442129628</v>
      </c>
      <c r="N1634" s="47" t="s">
        <v>410</v>
      </c>
      <c r="O1634" s="47" t="s">
        <v>415</v>
      </c>
    </row>
    <row r="1635" spans="1:15" ht="12.75" customHeight="1" collapsed="1">
      <c r="J1635" s="133">
        <f>SUM(J1633:J1634)</f>
        <v>763215.18999999948</v>
      </c>
    </row>
    <row r="1637" spans="1:15" ht="12.75" customHeight="1">
      <c r="A1637" s="55" t="s">
        <v>2556</v>
      </c>
    </row>
    <row r="1638" spans="1:15" ht="25.5" hidden="1" outlineLevel="1">
      <c r="B1638" s="226">
        <v>2023</v>
      </c>
      <c r="C1638" s="226">
        <v>12</v>
      </c>
      <c r="D1638" s="149" t="s">
        <v>5</v>
      </c>
      <c r="E1638" s="149" t="s">
        <v>6</v>
      </c>
      <c r="F1638" s="149" t="s">
        <v>2557</v>
      </c>
      <c r="G1638" s="227">
        <v>45090</v>
      </c>
      <c r="H1638" s="149" t="s">
        <v>14</v>
      </c>
      <c r="I1638" s="47" t="str">
        <f>VLOOKUP(H1638,'[5]Source Codes'!$A$6:$B$89,2,FALSE)</f>
        <v>AP Warrant Issuance</v>
      </c>
      <c r="J1638" s="232">
        <v>-4673804.87</v>
      </c>
      <c r="K1638" s="227">
        <v>45086</v>
      </c>
      <c r="L1638" s="151" t="s">
        <v>2564</v>
      </c>
      <c r="M1638" s="49">
        <v>45086.795185185183</v>
      </c>
      <c r="N1638" s="47" t="s">
        <v>410</v>
      </c>
      <c r="O1638" s="47" t="s">
        <v>419</v>
      </c>
    </row>
    <row r="1639" spans="1:15" ht="25.5" hidden="1" outlineLevel="1">
      <c r="B1639" s="226">
        <v>2023</v>
      </c>
      <c r="C1639" s="226">
        <v>12</v>
      </c>
      <c r="D1639" s="149" t="s">
        <v>5</v>
      </c>
      <c r="E1639" s="149" t="s">
        <v>6</v>
      </c>
      <c r="F1639" s="149" t="s">
        <v>2558</v>
      </c>
      <c r="G1639" s="227">
        <v>45089</v>
      </c>
      <c r="H1639" s="149" t="s">
        <v>14</v>
      </c>
      <c r="I1639" s="47" t="str">
        <f>VLOOKUP(H1639,'[5]Source Codes'!$A$6:$B$89,2,FALSE)</f>
        <v>AP Warrant Issuance</v>
      </c>
      <c r="J1639" s="232">
        <v>-2019648.44</v>
      </c>
      <c r="K1639" s="227">
        <v>45086</v>
      </c>
      <c r="L1639" s="151" t="s">
        <v>2565</v>
      </c>
      <c r="M1639" s="49">
        <v>45086.795185185183</v>
      </c>
      <c r="N1639" s="47" t="s">
        <v>410</v>
      </c>
      <c r="O1639" s="47" t="s">
        <v>419</v>
      </c>
    </row>
    <row r="1640" spans="1:15" ht="63.75" hidden="1" outlineLevel="1">
      <c r="B1640" s="226">
        <v>2023</v>
      </c>
      <c r="C1640" s="226">
        <v>12</v>
      </c>
      <c r="D1640" s="149" t="s">
        <v>5</v>
      </c>
      <c r="E1640" s="149" t="s">
        <v>6</v>
      </c>
      <c r="F1640" s="149" t="s">
        <v>2559</v>
      </c>
      <c r="G1640" s="227">
        <v>45089</v>
      </c>
      <c r="H1640" s="149" t="s">
        <v>14</v>
      </c>
      <c r="I1640" s="47" t="str">
        <f>VLOOKUP(H1640,'[5]Source Codes'!$A$6:$B$89,2,FALSE)</f>
        <v>AP Warrant Issuance</v>
      </c>
      <c r="J1640" s="232">
        <v>-1446100.51</v>
      </c>
      <c r="K1640" s="227">
        <v>45086</v>
      </c>
      <c r="L1640" s="151" t="s">
        <v>2566</v>
      </c>
      <c r="M1640" s="49">
        <v>45086.795185185183</v>
      </c>
      <c r="N1640" s="47" t="s">
        <v>434</v>
      </c>
      <c r="O1640" s="47" t="s">
        <v>408</v>
      </c>
    </row>
    <row r="1641" spans="1:15" ht="25.5" hidden="1" outlineLevel="1">
      <c r="B1641" s="226">
        <v>2023</v>
      </c>
      <c r="C1641" s="226">
        <v>12</v>
      </c>
      <c r="D1641" s="149" t="s">
        <v>5</v>
      </c>
      <c r="E1641" s="149" t="s">
        <v>6</v>
      </c>
      <c r="F1641" s="149" t="s">
        <v>2560</v>
      </c>
      <c r="G1641" s="227">
        <v>45086</v>
      </c>
      <c r="H1641" s="149" t="s">
        <v>14</v>
      </c>
      <c r="I1641" s="47" t="str">
        <f>VLOOKUP(H1641,'[5]Source Codes'!$A$6:$B$89,2,FALSE)</f>
        <v>AP Warrant Issuance</v>
      </c>
      <c r="J1641" s="232">
        <v>-1376459.91</v>
      </c>
      <c r="K1641" s="227">
        <v>45086</v>
      </c>
      <c r="L1641" s="151" t="s">
        <v>2568</v>
      </c>
      <c r="M1641" s="49">
        <v>45086.795185185183</v>
      </c>
      <c r="N1641" s="47" t="s">
        <v>410</v>
      </c>
      <c r="O1641" s="47" t="s">
        <v>419</v>
      </c>
    </row>
    <row r="1642" spans="1:15" ht="38.25" hidden="1" outlineLevel="1">
      <c r="B1642" s="226">
        <v>2023</v>
      </c>
      <c r="C1642" s="226">
        <v>12</v>
      </c>
      <c r="D1642" s="149" t="s">
        <v>5</v>
      </c>
      <c r="E1642" s="149" t="s">
        <v>6</v>
      </c>
      <c r="F1642" s="149" t="s">
        <v>2561</v>
      </c>
      <c r="G1642" s="227">
        <v>45086</v>
      </c>
      <c r="H1642" s="149" t="s">
        <v>14</v>
      </c>
      <c r="I1642" s="47" t="str">
        <f>VLOOKUP(H1642,'[5]Source Codes'!$A$6:$B$89,2,FALSE)</f>
        <v>AP Warrant Issuance</v>
      </c>
      <c r="J1642" s="232">
        <v>-1096846.69</v>
      </c>
      <c r="K1642" s="227">
        <v>45086</v>
      </c>
      <c r="L1642" s="151" t="s">
        <v>2569</v>
      </c>
      <c r="M1642" s="49">
        <v>45086.795185185183</v>
      </c>
      <c r="N1642" s="47" t="s">
        <v>434</v>
      </c>
      <c r="O1642" s="47" t="s">
        <v>408</v>
      </c>
    </row>
    <row r="1643" spans="1:15" ht="38.25" hidden="1" outlineLevel="1">
      <c r="B1643" s="226">
        <v>2023</v>
      </c>
      <c r="C1643" s="226">
        <v>12</v>
      </c>
      <c r="D1643" s="149" t="s">
        <v>5</v>
      </c>
      <c r="E1643" s="149" t="s">
        <v>6</v>
      </c>
      <c r="F1643" s="149" t="s">
        <v>2562</v>
      </c>
      <c r="G1643" s="227">
        <v>45079</v>
      </c>
      <c r="H1643" s="149" t="s">
        <v>11</v>
      </c>
      <c r="I1643" s="47" t="str">
        <f>VLOOKUP(H1643,'[5]Source Codes'!$A$6:$B$89,2,FALSE)</f>
        <v>AR Payments</v>
      </c>
      <c r="J1643" s="232">
        <v>1008000.67</v>
      </c>
      <c r="K1643" s="227">
        <v>45086</v>
      </c>
      <c r="L1643" s="151" t="s">
        <v>2563</v>
      </c>
      <c r="M1643" s="49">
        <v>45086.752847222226</v>
      </c>
      <c r="N1643" s="47" t="s">
        <v>410</v>
      </c>
      <c r="O1643" s="47" t="s">
        <v>408</v>
      </c>
    </row>
    <row r="1644" spans="1:15" ht="12.75" customHeight="1" collapsed="1">
      <c r="J1644" s="133">
        <f>SUM(J1638:J1643)</f>
        <v>-9604859.75</v>
      </c>
    </row>
    <row r="1646" spans="1:15" ht="12.75" customHeight="1">
      <c r="A1646" s="55" t="s">
        <v>2570</v>
      </c>
    </row>
    <row r="1647" spans="1:15" ht="38.25" hidden="1" outlineLevel="1">
      <c r="B1647" s="226">
        <v>2023</v>
      </c>
      <c r="C1647" s="226">
        <v>12</v>
      </c>
      <c r="D1647" s="149" t="s">
        <v>5</v>
      </c>
      <c r="E1647" s="149" t="s">
        <v>6</v>
      </c>
      <c r="F1647" s="149" t="s">
        <v>2571</v>
      </c>
      <c r="G1647" s="227">
        <v>45082</v>
      </c>
      <c r="H1647" s="149" t="s">
        <v>11</v>
      </c>
      <c r="I1647" s="47" t="str">
        <f>VLOOKUP(H1647,'[5]Source Codes'!$A$6:$B$89,2,FALSE)</f>
        <v>AR Payments</v>
      </c>
      <c r="J1647" s="232">
        <v>1698344.13</v>
      </c>
      <c r="K1647" s="227">
        <v>45089</v>
      </c>
      <c r="L1647" s="151" t="s">
        <v>2572</v>
      </c>
      <c r="M1647" s="49">
        <v>45089.753668981481</v>
      </c>
      <c r="N1647" s="47" t="s">
        <v>410</v>
      </c>
      <c r="O1647" s="47" t="s">
        <v>408</v>
      </c>
    </row>
    <row r="1648" spans="1:15" ht="12.75" customHeight="1" collapsed="1">
      <c r="J1648" s="133">
        <f>SUM(J1647)</f>
        <v>1698344.13</v>
      </c>
    </row>
    <row r="1650" spans="1:15" ht="12.75" customHeight="1">
      <c r="A1650" s="55" t="s">
        <v>2573</v>
      </c>
    </row>
    <row r="1651" spans="1:15" ht="63.75" hidden="1" outlineLevel="1">
      <c r="B1651" s="226">
        <v>2023</v>
      </c>
      <c r="C1651" s="226">
        <v>12</v>
      </c>
      <c r="D1651" s="149" t="s">
        <v>5</v>
      </c>
      <c r="E1651" s="149" t="s">
        <v>6</v>
      </c>
      <c r="F1651" s="149" t="s">
        <v>2574</v>
      </c>
      <c r="G1651" s="227">
        <v>45092</v>
      </c>
      <c r="H1651" s="149" t="s">
        <v>14</v>
      </c>
      <c r="I1651" s="47" t="str">
        <f>VLOOKUP(H1651,'[5]Source Codes'!$A$6:$B$89,2,FALSE)</f>
        <v>AP Warrant Issuance</v>
      </c>
      <c r="J1651" s="232">
        <v>-54464227.880000003</v>
      </c>
      <c r="K1651" s="227">
        <v>45092</v>
      </c>
      <c r="L1651" s="151" t="s">
        <v>2582</v>
      </c>
      <c r="M1651" s="49">
        <v>45092.794953703706</v>
      </c>
      <c r="N1651" s="47" t="s">
        <v>412</v>
      </c>
      <c r="O1651" s="47" t="s">
        <v>421</v>
      </c>
    </row>
    <row r="1652" spans="1:15" ht="51" hidden="1" outlineLevel="1">
      <c r="B1652" s="226">
        <v>2023</v>
      </c>
      <c r="C1652" s="226">
        <v>12</v>
      </c>
      <c r="D1652" s="149" t="s">
        <v>5</v>
      </c>
      <c r="E1652" s="149" t="s">
        <v>6</v>
      </c>
      <c r="F1652" s="149" t="s">
        <v>2575</v>
      </c>
      <c r="G1652" s="227">
        <v>45078</v>
      </c>
      <c r="H1652" s="149" t="s">
        <v>12</v>
      </c>
      <c r="I1652" s="47" t="str">
        <f>VLOOKUP(H1652,'[5]Source Codes'!$A$6:$B$89,2,FALSE)</f>
        <v>AR Direct Cash Journal</v>
      </c>
      <c r="J1652" s="232">
        <v>10285597.300000001</v>
      </c>
      <c r="K1652" s="227">
        <v>45092</v>
      </c>
      <c r="L1652" s="151" t="s">
        <v>2583</v>
      </c>
      <c r="M1652" s="49">
        <v>45092.752523148149</v>
      </c>
      <c r="N1652" s="47" t="s">
        <v>410</v>
      </c>
      <c r="O1652" s="47" t="s">
        <v>419</v>
      </c>
    </row>
    <row r="1653" spans="1:15" ht="38.25" hidden="1" outlineLevel="1">
      <c r="B1653" s="226">
        <v>2023</v>
      </c>
      <c r="C1653" s="226">
        <v>12</v>
      </c>
      <c r="D1653" s="149" t="s">
        <v>5</v>
      </c>
      <c r="E1653" s="149" t="s">
        <v>6</v>
      </c>
      <c r="F1653" s="149" t="s">
        <v>2576</v>
      </c>
      <c r="G1653" s="227">
        <v>45092</v>
      </c>
      <c r="H1653" s="149" t="s">
        <v>12</v>
      </c>
      <c r="I1653" s="47" t="str">
        <f>VLOOKUP(H1653,'[5]Source Codes'!$A$6:$B$89,2,FALSE)</f>
        <v>AR Direct Cash Journal</v>
      </c>
      <c r="J1653" s="232">
        <v>3074216.91</v>
      </c>
      <c r="K1653" s="227">
        <v>45092</v>
      </c>
      <c r="L1653" s="151" t="s">
        <v>2584</v>
      </c>
      <c r="M1653" s="49">
        <v>45092.752523148149</v>
      </c>
      <c r="N1653" s="47" t="s">
        <v>434</v>
      </c>
      <c r="O1653" s="47" t="s">
        <v>426</v>
      </c>
    </row>
    <row r="1654" spans="1:15" ht="38.25" hidden="1" outlineLevel="1">
      <c r="B1654" s="226">
        <v>2023</v>
      </c>
      <c r="C1654" s="226">
        <v>12</v>
      </c>
      <c r="D1654" s="149" t="s">
        <v>5</v>
      </c>
      <c r="E1654" s="149" t="s">
        <v>6</v>
      </c>
      <c r="F1654" s="149" t="s">
        <v>2577</v>
      </c>
      <c r="G1654" s="227">
        <v>45091</v>
      </c>
      <c r="H1654" s="149" t="s">
        <v>11</v>
      </c>
      <c r="I1654" s="47" t="str">
        <f>VLOOKUP(H1654,'[5]Source Codes'!$A$6:$B$89,2,FALSE)</f>
        <v>AR Payments</v>
      </c>
      <c r="J1654" s="232">
        <v>2519453.23</v>
      </c>
      <c r="K1654" s="227">
        <v>45092</v>
      </c>
      <c r="L1654" s="151" t="s">
        <v>2585</v>
      </c>
      <c r="M1654" s="49">
        <v>45092.752523148149</v>
      </c>
      <c r="N1654" s="47" t="s">
        <v>410</v>
      </c>
      <c r="O1654" s="47" t="s">
        <v>408</v>
      </c>
    </row>
    <row r="1655" spans="1:15" ht="25.5" hidden="1" outlineLevel="1">
      <c r="B1655" s="226">
        <v>2023</v>
      </c>
      <c r="C1655" s="226">
        <v>12</v>
      </c>
      <c r="D1655" s="149" t="s">
        <v>5</v>
      </c>
      <c r="E1655" s="149" t="s">
        <v>6</v>
      </c>
      <c r="F1655" s="149" t="s">
        <v>2578</v>
      </c>
      <c r="G1655" s="227">
        <v>45083</v>
      </c>
      <c r="H1655" s="149" t="s">
        <v>9</v>
      </c>
      <c r="I1655" s="47" t="str">
        <f>VLOOKUP(H1655,'[5]Source Codes'!$A$6:$B$89,2,FALSE)</f>
        <v>On Line Journal Entries</v>
      </c>
      <c r="J1655" s="232">
        <v>-1398291</v>
      </c>
      <c r="K1655" s="227">
        <v>45092</v>
      </c>
      <c r="L1655" s="151" t="s">
        <v>2581</v>
      </c>
      <c r="M1655" s="49">
        <v>45092.873298611114</v>
      </c>
      <c r="N1655" s="47" t="s">
        <v>434</v>
      </c>
      <c r="O1655" s="47" t="s">
        <v>409</v>
      </c>
    </row>
    <row r="1656" spans="1:15" ht="12.75" hidden="1" customHeight="1" outlineLevel="1">
      <c r="B1656" s="226">
        <v>2023</v>
      </c>
      <c r="C1656" s="226">
        <v>12</v>
      </c>
      <c r="D1656" s="149" t="s">
        <v>5</v>
      </c>
      <c r="E1656" s="149" t="s">
        <v>6</v>
      </c>
      <c r="F1656" s="149" t="s">
        <v>2579</v>
      </c>
      <c r="G1656" s="227">
        <v>45091</v>
      </c>
      <c r="H1656" s="149" t="s">
        <v>7</v>
      </c>
      <c r="I1656" s="47" t="str">
        <f>VLOOKUP(H1656,'[5]Source Codes'!$A$6:$B$89,2,FALSE)</f>
        <v>HRMS Interface Journals</v>
      </c>
      <c r="J1656" s="232">
        <v>-2181558.02</v>
      </c>
      <c r="K1656" s="227">
        <v>45092</v>
      </c>
      <c r="L1656" s="151" t="s">
        <v>357</v>
      </c>
      <c r="M1656" s="49">
        <v>45092.351886574077</v>
      </c>
      <c r="N1656" s="47" t="s">
        <v>438</v>
      </c>
      <c r="O1656" s="47" t="s">
        <v>439</v>
      </c>
    </row>
    <row r="1657" spans="1:15" ht="12.75" hidden="1" customHeight="1" outlineLevel="1">
      <c r="B1657" s="226">
        <v>2023</v>
      </c>
      <c r="C1657" s="226">
        <v>12</v>
      </c>
      <c r="D1657" s="149" t="s">
        <v>5</v>
      </c>
      <c r="E1657" s="149" t="s">
        <v>6</v>
      </c>
      <c r="F1657" s="149" t="s">
        <v>2580</v>
      </c>
      <c r="G1657" s="227">
        <v>45091</v>
      </c>
      <c r="H1657" s="149" t="s">
        <v>7</v>
      </c>
      <c r="I1657" s="47" t="str">
        <f>VLOOKUP(H1657,'[5]Source Codes'!$A$6:$B$89,2,FALSE)</f>
        <v>HRMS Interface Journals</v>
      </c>
      <c r="J1657" s="232">
        <v>-12137460.550000001</v>
      </c>
      <c r="K1657" s="227">
        <v>45092</v>
      </c>
      <c r="L1657" s="151" t="s">
        <v>356</v>
      </c>
      <c r="M1657" s="49">
        <v>45092.349351851852</v>
      </c>
      <c r="N1657" s="47" t="s">
        <v>438</v>
      </c>
      <c r="O1657" s="47" t="s">
        <v>439</v>
      </c>
    </row>
    <row r="1658" spans="1:15" ht="12.75" customHeight="1" collapsed="1">
      <c r="J1658" s="133">
        <f>SUM(J1651:J1657)</f>
        <v>-54302270.010000005</v>
      </c>
    </row>
    <row r="1660" spans="1:15" ht="12.75" customHeight="1">
      <c r="A1660" s="55" t="s">
        <v>2586</v>
      </c>
    </row>
    <row r="1661" spans="1:15" ht="27" hidden="1" customHeight="1" outlineLevel="1">
      <c r="B1661" s="226">
        <v>2023</v>
      </c>
      <c r="C1661" s="226">
        <v>12</v>
      </c>
      <c r="D1661" s="149" t="s">
        <v>5</v>
      </c>
      <c r="E1661" s="149" t="s">
        <v>6</v>
      </c>
      <c r="F1661" s="149" t="s">
        <v>2587</v>
      </c>
      <c r="G1661" s="227">
        <v>45093</v>
      </c>
      <c r="H1661" s="149" t="s">
        <v>9</v>
      </c>
      <c r="I1661" s="47" t="str">
        <f>VLOOKUP(H1661,'[5]Source Codes'!$A$6:$B$89,2,FALSE)</f>
        <v>On Line Journal Entries</v>
      </c>
      <c r="J1661" s="232">
        <v>24224982</v>
      </c>
      <c r="K1661" s="227">
        <v>45093</v>
      </c>
      <c r="L1661" s="151" t="s">
        <v>2588</v>
      </c>
      <c r="M1661" s="49">
        <v>45093.87195601852</v>
      </c>
      <c r="N1661" s="47" t="s">
        <v>434</v>
      </c>
      <c r="O1661" s="47" t="s">
        <v>422</v>
      </c>
    </row>
    <row r="1662" spans="1:15" ht="12.75" customHeight="1" collapsed="1">
      <c r="J1662" s="133">
        <f>SUM(J1661)</f>
        <v>24224982</v>
      </c>
    </row>
    <row r="1664" spans="1:15" ht="12.75" customHeight="1">
      <c r="A1664" s="55" t="s">
        <v>2589</v>
      </c>
    </row>
    <row r="1665" spans="1:15" ht="63.75" hidden="1" outlineLevel="1">
      <c r="B1665" s="226">
        <v>2023</v>
      </c>
      <c r="C1665" s="226">
        <v>12</v>
      </c>
      <c r="D1665" s="149" t="s">
        <v>5</v>
      </c>
      <c r="E1665" s="149" t="s">
        <v>6</v>
      </c>
      <c r="F1665" s="149" t="s">
        <v>2590</v>
      </c>
      <c r="G1665" s="227">
        <v>45096</v>
      </c>
      <c r="H1665" s="149" t="s">
        <v>14</v>
      </c>
      <c r="I1665" s="47" t="str">
        <f>VLOOKUP(H1665,'[5]Source Codes'!$A$6:$B$89,2,FALSE)</f>
        <v>AP Warrant Issuance</v>
      </c>
      <c r="J1665" s="232">
        <v>-8605368.75</v>
      </c>
      <c r="K1665" s="227">
        <v>45096</v>
      </c>
      <c r="L1665" s="151" t="s">
        <v>2595</v>
      </c>
      <c r="M1665" s="49">
        <v>45096.794872685183</v>
      </c>
      <c r="N1665" s="47" t="s">
        <v>410</v>
      </c>
      <c r="O1665" s="47" t="s">
        <v>415</v>
      </c>
    </row>
    <row r="1666" spans="1:15" ht="63.75" hidden="1" outlineLevel="1">
      <c r="B1666" s="226">
        <v>2023</v>
      </c>
      <c r="C1666" s="226">
        <v>12</v>
      </c>
      <c r="D1666" s="149" t="s">
        <v>5</v>
      </c>
      <c r="E1666" s="149" t="s">
        <v>6</v>
      </c>
      <c r="F1666" s="149" t="s">
        <v>2591</v>
      </c>
      <c r="G1666" s="227">
        <v>45098</v>
      </c>
      <c r="H1666" s="149" t="s">
        <v>14</v>
      </c>
      <c r="I1666" s="47" t="str">
        <f>VLOOKUP(H1666,'[5]Source Codes'!$A$6:$B$89,2,FALSE)</f>
        <v>AP Warrant Issuance</v>
      </c>
      <c r="J1666" s="232">
        <v>-5269908.17</v>
      </c>
      <c r="K1666" s="227">
        <v>45096</v>
      </c>
      <c r="L1666" s="151" t="s">
        <v>2596</v>
      </c>
      <c r="M1666" s="49">
        <v>45096.794872685183</v>
      </c>
      <c r="N1666" s="47" t="s">
        <v>410</v>
      </c>
      <c r="O1666" s="47" t="s">
        <v>415</v>
      </c>
    </row>
    <row r="1667" spans="1:15" ht="38.25" hidden="1" outlineLevel="1">
      <c r="B1667" s="226">
        <v>2023</v>
      </c>
      <c r="C1667" s="226">
        <v>12</v>
      </c>
      <c r="D1667" s="149" t="s">
        <v>5</v>
      </c>
      <c r="E1667" s="149" t="s">
        <v>6</v>
      </c>
      <c r="F1667" s="149" t="s">
        <v>2592</v>
      </c>
      <c r="G1667" s="227">
        <v>45092</v>
      </c>
      <c r="H1667" s="149" t="s">
        <v>12</v>
      </c>
      <c r="I1667" s="47" t="str">
        <f>VLOOKUP(H1667,'[5]Source Codes'!$A$6:$B$89,2,FALSE)</f>
        <v>AR Direct Cash Journal</v>
      </c>
      <c r="J1667" s="232">
        <v>5653803.4699999997</v>
      </c>
      <c r="K1667" s="227">
        <v>45096</v>
      </c>
      <c r="L1667" s="151" t="s">
        <v>2597</v>
      </c>
      <c r="M1667" s="49">
        <v>45096.75267361111</v>
      </c>
      <c r="N1667" s="47" t="s">
        <v>410</v>
      </c>
      <c r="O1667" s="47" t="s">
        <v>421</v>
      </c>
    </row>
    <row r="1668" spans="1:15" ht="63.75" hidden="1" outlineLevel="1">
      <c r="B1668" s="226">
        <v>2023</v>
      </c>
      <c r="C1668" s="226">
        <v>12</v>
      </c>
      <c r="D1668" s="149" t="s">
        <v>5</v>
      </c>
      <c r="E1668" s="149" t="s">
        <v>6</v>
      </c>
      <c r="F1668" s="149" t="s">
        <v>2593</v>
      </c>
      <c r="G1668" s="227">
        <v>45089</v>
      </c>
      <c r="H1668" s="149" t="s">
        <v>12</v>
      </c>
      <c r="I1668" s="47" t="str">
        <f>VLOOKUP(H1668,'[5]Source Codes'!$A$6:$B$89,2,FALSE)</f>
        <v>AR Direct Cash Journal</v>
      </c>
      <c r="J1668" s="232">
        <v>3363712.55</v>
      </c>
      <c r="K1668" s="227">
        <v>45096</v>
      </c>
      <c r="L1668" s="151" t="s">
        <v>2598</v>
      </c>
      <c r="M1668" s="49">
        <v>45096.75267361111</v>
      </c>
      <c r="N1668" s="47" t="s">
        <v>410</v>
      </c>
      <c r="O1668" s="47" t="s">
        <v>421</v>
      </c>
    </row>
    <row r="1669" spans="1:15" ht="38.25" hidden="1" outlineLevel="1">
      <c r="B1669" s="226">
        <v>2023</v>
      </c>
      <c r="C1669" s="226">
        <v>12</v>
      </c>
      <c r="D1669" s="149" t="s">
        <v>5</v>
      </c>
      <c r="E1669" s="149" t="s">
        <v>6</v>
      </c>
      <c r="F1669" s="149" t="s">
        <v>2594</v>
      </c>
      <c r="G1669" s="227">
        <v>45096</v>
      </c>
      <c r="H1669" s="149" t="s">
        <v>11</v>
      </c>
      <c r="I1669" s="47" t="str">
        <f>VLOOKUP(H1669,'[5]Source Codes'!$A$6:$B$89,2,FALSE)</f>
        <v>AR Payments</v>
      </c>
      <c r="J1669" s="232">
        <v>1824292.92</v>
      </c>
      <c r="K1669" s="227">
        <v>45096</v>
      </c>
      <c r="L1669" s="151" t="s">
        <v>2599</v>
      </c>
      <c r="M1669" s="49">
        <v>45096.75267361111</v>
      </c>
      <c r="N1669" s="47" t="s">
        <v>410</v>
      </c>
      <c r="O1669" s="47" t="s">
        <v>408</v>
      </c>
    </row>
    <row r="1670" spans="1:15" ht="12.75" customHeight="1" collapsed="1">
      <c r="J1670" s="133">
        <f>SUM(J1665:J1669)</f>
        <v>-3033467.9800000004</v>
      </c>
    </row>
    <row r="1672" spans="1:15" ht="12.75" customHeight="1">
      <c r="A1672" s="55" t="s">
        <v>2600</v>
      </c>
    </row>
    <row r="1673" spans="1:15" ht="25.5" hidden="1" outlineLevel="1">
      <c r="B1673" s="226">
        <v>2023</v>
      </c>
      <c r="C1673" s="226">
        <v>12</v>
      </c>
      <c r="D1673" s="149" t="s">
        <v>5</v>
      </c>
      <c r="E1673" s="149" t="s">
        <v>6</v>
      </c>
      <c r="F1673" s="149" t="s">
        <v>2603</v>
      </c>
      <c r="G1673" s="227">
        <v>45097</v>
      </c>
      <c r="H1673" s="149" t="s">
        <v>12</v>
      </c>
      <c r="I1673" s="47" t="str">
        <f>VLOOKUP(H1673,'[5]Source Codes'!$A$6:$B$89,2,FALSE)</f>
        <v>AR Direct Cash Journal</v>
      </c>
      <c r="J1673" s="232">
        <v>4031562</v>
      </c>
      <c r="K1673" s="227">
        <v>45097</v>
      </c>
      <c r="L1673" s="151" t="s">
        <v>2605</v>
      </c>
      <c r="M1673" s="49">
        <v>45097.752905092595</v>
      </c>
      <c r="N1673" s="47" t="s">
        <v>2244</v>
      </c>
      <c r="O1673" s="47" t="s">
        <v>422</v>
      </c>
    </row>
    <row r="1674" spans="1:15" ht="12.75" hidden="1" customHeight="1" outlineLevel="1">
      <c r="B1674" s="226">
        <v>2023</v>
      </c>
      <c r="C1674" s="226">
        <v>12</v>
      </c>
      <c r="D1674" s="149" t="s">
        <v>5</v>
      </c>
      <c r="E1674" s="149" t="s">
        <v>6</v>
      </c>
      <c r="F1674" s="149" t="s">
        <v>2601</v>
      </c>
      <c r="G1674" s="227">
        <v>45090</v>
      </c>
      <c r="H1674" s="149" t="s">
        <v>9</v>
      </c>
      <c r="I1674" s="47" t="str">
        <f>VLOOKUP(H1674,'[5]Source Codes'!$A$6:$B$89,2,FALSE)</f>
        <v>On Line Journal Entries</v>
      </c>
      <c r="J1674" s="232">
        <v>3205389</v>
      </c>
      <c r="K1674" s="227">
        <v>45097</v>
      </c>
      <c r="L1674" s="151" t="s">
        <v>2604</v>
      </c>
      <c r="M1674" s="49">
        <v>45097.872129629628</v>
      </c>
      <c r="N1674" s="47" t="s">
        <v>410</v>
      </c>
      <c r="O1674" s="47" t="s">
        <v>420</v>
      </c>
    </row>
    <row r="1675" spans="1:15" ht="89.25" hidden="1" outlineLevel="1">
      <c r="B1675" s="226">
        <v>2023</v>
      </c>
      <c r="C1675" s="226">
        <v>12</v>
      </c>
      <c r="D1675" s="149" t="s">
        <v>5</v>
      </c>
      <c r="E1675" s="149" t="s">
        <v>6</v>
      </c>
      <c r="F1675" s="149" t="s">
        <v>2602</v>
      </c>
      <c r="G1675" s="227">
        <v>45082</v>
      </c>
      <c r="H1675" s="149" t="s">
        <v>9</v>
      </c>
      <c r="I1675" s="47" t="str">
        <f>VLOOKUP(H1675,'[5]Source Codes'!$A$6:$B$89,2,FALSE)</f>
        <v>On Line Journal Entries</v>
      </c>
      <c r="J1675" s="232">
        <v>2714408</v>
      </c>
      <c r="K1675" s="227">
        <v>45097</v>
      </c>
      <c r="L1675" s="151" t="s">
        <v>342</v>
      </c>
      <c r="M1675" s="49">
        <v>45097.872129629628</v>
      </c>
      <c r="N1675" s="47" t="s">
        <v>410</v>
      </c>
      <c r="O1675" s="47" t="s">
        <v>415</v>
      </c>
    </row>
    <row r="1676" spans="1:15" ht="12.75" customHeight="1" collapsed="1">
      <c r="J1676" s="133">
        <f>SUM(J1673:J1675)</f>
        <v>9951359</v>
      </c>
    </row>
    <row r="1678" spans="1:15" ht="12.75" customHeight="1">
      <c r="A1678" s="55" t="s">
        <v>2606</v>
      </c>
    </row>
    <row r="1679" spans="1:15" ht="12.75" hidden="1" customHeight="1" outlineLevel="1">
      <c r="B1679" s="226">
        <v>2023</v>
      </c>
      <c r="C1679" s="226">
        <v>12</v>
      </c>
      <c r="D1679" s="149" t="s">
        <v>5</v>
      </c>
      <c r="E1679" s="149" t="s">
        <v>6</v>
      </c>
      <c r="F1679" s="149" t="s">
        <v>2607</v>
      </c>
      <c r="G1679" s="227">
        <v>45096</v>
      </c>
      <c r="H1679" s="149" t="s">
        <v>8</v>
      </c>
      <c r="I1679" s="47" t="str">
        <f>VLOOKUP(H1679,'[5]Source Codes'!$A$6:$B$89,2,FALSE)</f>
        <v>Prch,Cntrl Mail,Flt,Prntg,Sply</v>
      </c>
      <c r="J1679" s="232">
        <v>-1092435.25</v>
      </c>
      <c r="K1679" s="227">
        <v>45098</v>
      </c>
      <c r="L1679" s="151" t="s">
        <v>2608</v>
      </c>
      <c r="M1679" s="49">
        <v>45098.348749999997</v>
      </c>
      <c r="N1679" s="47" t="s">
        <v>410</v>
      </c>
      <c r="O1679" s="47" t="s">
        <v>455</v>
      </c>
    </row>
    <row r="1680" spans="1:15" ht="12.75" customHeight="1" collapsed="1">
      <c r="J1680" s="133">
        <f>SUM(J1679)</f>
        <v>-1092435.25</v>
      </c>
    </row>
    <row r="1682" spans="1:15" ht="12.75" customHeight="1">
      <c r="A1682" s="55" t="s">
        <v>2609</v>
      </c>
    </row>
    <row r="1683" spans="1:15" ht="25.5" hidden="1" outlineLevel="1">
      <c r="B1683" s="226">
        <v>2023</v>
      </c>
      <c r="C1683" s="226">
        <v>12</v>
      </c>
      <c r="D1683" s="149" t="s">
        <v>5</v>
      </c>
      <c r="E1683" s="149" t="s">
        <v>6</v>
      </c>
      <c r="F1683" s="149" t="s">
        <v>2610</v>
      </c>
      <c r="G1683" s="227">
        <v>45099</v>
      </c>
      <c r="H1683" s="149" t="s">
        <v>14</v>
      </c>
      <c r="I1683" s="47" t="str">
        <f>VLOOKUP(H1683,'[5]Source Codes'!$A$6:$B$89,2,FALSE)</f>
        <v>AP Warrant Issuance</v>
      </c>
      <c r="J1683" s="232">
        <v>-1674745.88</v>
      </c>
      <c r="K1683" s="227">
        <v>45099</v>
      </c>
      <c r="L1683" s="151" t="s">
        <v>2614</v>
      </c>
      <c r="M1683" s="49">
        <v>45099.794814814813</v>
      </c>
      <c r="N1683" s="47" t="s">
        <v>410</v>
      </c>
      <c r="O1683" s="47" t="s">
        <v>415</v>
      </c>
    </row>
    <row r="1684" spans="1:15" ht="63.75" hidden="1" outlineLevel="1">
      <c r="B1684" s="226">
        <v>2023</v>
      </c>
      <c r="C1684" s="226">
        <v>12</v>
      </c>
      <c r="D1684" s="149" t="s">
        <v>5</v>
      </c>
      <c r="E1684" s="149" t="s">
        <v>6</v>
      </c>
      <c r="F1684" s="149" t="s">
        <v>2611</v>
      </c>
      <c r="G1684" s="227">
        <v>45097</v>
      </c>
      <c r="H1684" s="149" t="s">
        <v>11</v>
      </c>
      <c r="I1684" s="47" t="str">
        <f>VLOOKUP(H1684,'[5]Source Codes'!$A$6:$B$89,2,FALSE)</f>
        <v>AR Payments</v>
      </c>
      <c r="J1684" s="232">
        <v>9427404.3100000005</v>
      </c>
      <c r="K1684" s="227">
        <v>45099</v>
      </c>
      <c r="L1684" s="242" t="s">
        <v>2615</v>
      </c>
      <c r="M1684" s="49">
        <v>45099.753854166665</v>
      </c>
      <c r="N1684" s="47" t="s">
        <v>410</v>
      </c>
      <c r="O1684" s="47" t="s">
        <v>408</v>
      </c>
    </row>
    <row r="1685" spans="1:15" ht="12.75" hidden="1" customHeight="1" outlineLevel="1">
      <c r="B1685" s="226">
        <v>2023</v>
      </c>
      <c r="C1685" s="226">
        <v>12</v>
      </c>
      <c r="D1685" s="149" t="s">
        <v>5</v>
      </c>
      <c r="E1685" s="149" t="s">
        <v>6</v>
      </c>
      <c r="F1685" s="149" t="s">
        <v>2612</v>
      </c>
      <c r="G1685" s="227">
        <v>45091</v>
      </c>
      <c r="H1685" s="149" t="s">
        <v>7</v>
      </c>
      <c r="I1685" s="47" t="str">
        <f>VLOOKUP(H1685,'[5]Source Codes'!$A$6:$B$89,2,FALSE)</f>
        <v>HRMS Interface Journals</v>
      </c>
      <c r="J1685" s="232">
        <v>-61717343.310000002</v>
      </c>
      <c r="K1685" s="227">
        <v>45099</v>
      </c>
      <c r="L1685" s="151" t="s">
        <v>355</v>
      </c>
      <c r="M1685" s="49">
        <v>45099.316562499997</v>
      </c>
      <c r="N1685" s="47" t="s">
        <v>438</v>
      </c>
      <c r="O1685" s="47" t="s">
        <v>439</v>
      </c>
    </row>
    <row r="1686" spans="1:15" ht="38.25" hidden="1" outlineLevel="1">
      <c r="B1686" s="226">
        <v>2023</v>
      </c>
      <c r="C1686" s="226">
        <v>12</v>
      </c>
      <c r="D1686" s="149" t="s">
        <v>5</v>
      </c>
      <c r="E1686" s="149" t="s">
        <v>6</v>
      </c>
      <c r="F1686" s="149" t="s">
        <v>2613</v>
      </c>
      <c r="G1686" s="227">
        <v>45083</v>
      </c>
      <c r="H1686" s="149" t="s">
        <v>9</v>
      </c>
      <c r="I1686" s="47" t="str">
        <f>VLOOKUP(H1686,'[5]Source Codes'!$A$6:$B$89,2,FALSE)</f>
        <v>On Line Journal Entries</v>
      </c>
      <c r="J1686" s="232">
        <v>-2164447</v>
      </c>
      <c r="K1686" s="227">
        <v>45099</v>
      </c>
      <c r="L1686" s="243" t="s">
        <v>2616</v>
      </c>
      <c r="M1686" s="49">
        <v>45099.872199074074</v>
      </c>
      <c r="N1686" s="47" t="s">
        <v>410</v>
      </c>
      <c r="O1686" s="47" t="s">
        <v>419</v>
      </c>
    </row>
    <row r="1687" spans="1:15" ht="12.75" customHeight="1" collapsed="1">
      <c r="J1687" s="133">
        <f>SUM(J1683:J1686)</f>
        <v>-56129131.880000003</v>
      </c>
    </row>
    <row r="1689" spans="1:15" ht="12.75" customHeight="1">
      <c r="A1689" s="55" t="s">
        <v>2617</v>
      </c>
    </row>
    <row r="1690" spans="1:15" ht="76.5" hidden="1" outlineLevel="1">
      <c r="B1690" s="226">
        <v>2023</v>
      </c>
      <c r="C1690" s="226">
        <v>12</v>
      </c>
      <c r="D1690" s="149" t="s">
        <v>5</v>
      </c>
      <c r="E1690" s="149" t="s">
        <v>6</v>
      </c>
      <c r="F1690" s="149" t="s">
        <v>2618</v>
      </c>
      <c r="G1690" s="227">
        <v>45098</v>
      </c>
      <c r="H1690" s="149" t="s">
        <v>11</v>
      </c>
      <c r="I1690" s="47" t="str">
        <f>VLOOKUP(H1690,'[5]Source Codes'!$A$6:$B$89,2,FALSE)</f>
        <v>AR Payments</v>
      </c>
      <c r="J1690" s="232">
        <v>6014700.5499999998</v>
      </c>
      <c r="K1690" s="227">
        <v>45100</v>
      </c>
      <c r="L1690" s="151" t="s">
        <v>2621</v>
      </c>
      <c r="M1690" s="49">
        <v>45100.752812500003</v>
      </c>
      <c r="N1690" s="47" t="s">
        <v>410</v>
      </c>
      <c r="O1690" s="47" t="s">
        <v>408</v>
      </c>
    </row>
    <row r="1691" spans="1:15" ht="51" hidden="1" outlineLevel="1">
      <c r="B1691" s="226">
        <v>2023</v>
      </c>
      <c r="C1691" s="226">
        <v>12</v>
      </c>
      <c r="D1691" s="149" t="s">
        <v>5</v>
      </c>
      <c r="E1691" s="149" t="s">
        <v>6</v>
      </c>
      <c r="F1691" s="149" t="s">
        <v>2619</v>
      </c>
      <c r="G1691" s="227">
        <v>45098</v>
      </c>
      <c r="H1691" s="149" t="s">
        <v>12</v>
      </c>
      <c r="I1691" s="47" t="str">
        <f>VLOOKUP(H1691,'[5]Source Codes'!$A$6:$B$89,2,FALSE)</f>
        <v>AR Direct Cash Journal</v>
      </c>
      <c r="J1691" s="232">
        <v>3333527.44</v>
      </c>
      <c r="K1691" s="227">
        <v>45100</v>
      </c>
      <c r="L1691" s="151" t="s">
        <v>2620</v>
      </c>
      <c r="M1691" s="49">
        <v>45100.752812500003</v>
      </c>
      <c r="N1691" s="47" t="s">
        <v>410</v>
      </c>
      <c r="O1691" s="47" t="s">
        <v>421</v>
      </c>
    </row>
    <row r="1692" spans="1:15" ht="12.75" customHeight="1" collapsed="1">
      <c r="J1692" s="133">
        <f>SUM(J1690:J1691)</f>
        <v>9348227.9900000002</v>
      </c>
    </row>
    <row r="1694" spans="1:15" ht="12.75" customHeight="1">
      <c r="A1694" s="55" t="s">
        <v>2622</v>
      </c>
    </row>
    <row r="1695" spans="1:15" ht="63.75" hidden="1" outlineLevel="1">
      <c r="B1695" s="226">
        <v>2023</v>
      </c>
      <c r="C1695" s="226">
        <v>12</v>
      </c>
      <c r="D1695" s="149" t="s">
        <v>5</v>
      </c>
      <c r="E1695" s="149" t="s">
        <v>6</v>
      </c>
      <c r="F1695" s="149" t="s">
        <v>2623</v>
      </c>
      <c r="G1695" s="227">
        <v>45103</v>
      </c>
      <c r="H1695" s="149" t="s">
        <v>14</v>
      </c>
      <c r="I1695" s="47" t="str">
        <f>VLOOKUP(H1695,'[5]Source Codes'!$A$6:$B$89,2,FALSE)</f>
        <v>AP Warrant Issuance</v>
      </c>
      <c r="J1695" s="232">
        <v>-3037934.94</v>
      </c>
      <c r="K1695" s="227">
        <v>45103</v>
      </c>
      <c r="L1695" s="151" t="s">
        <v>2626</v>
      </c>
      <c r="M1695" s="49">
        <v>45103.794953703706</v>
      </c>
      <c r="N1695" s="47" t="s">
        <v>434</v>
      </c>
      <c r="O1695" s="47" t="s">
        <v>408</v>
      </c>
    </row>
    <row r="1696" spans="1:15" ht="25.5" hidden="1" outlineLevel="1">
      <c r="B1696" s="226">
        <v>2023</v>
      </c>
      <c r="C1696" s="226">
        <v>12</v>
      </c>
      <c r="D1696" s="149" t="s">
        <v>5</v>
      </c>
      <c r="E1696" s="149" t="s">
        <v>6</v>
      </c>
      <c r="F1696" s="149" t="s">
        <v>2624</v>
      </c>
      <c r="G1696" s="227">
        <v>45103</v>
      </c>
      <c r="H1696" s="149" t="s">
        <v>14</v>
      </c>
      <c r="I1696" s="47" t="str">
        <f>VLOOKUP(H1696,'[5]Source Codes'!$A$6:$B$89,2,FALSE)</f>
        <v>AP Warrant Issuance</v>
      </c>
      <c r="J1696" s="232">
        <v>-1519566.8</v>
      </c>
      <c r="K1696" s="227">
        <v>45103</v>
      </c>
      <c r="L1696" s="151" t="s">
        <v>2627</v>
      </c>
      <c r="M1696" s="49">
        <v>45103.794953703706</v>
      </c>
      <c r="N1696" s="47" t="s">
        <v>410</v>
      </c>
      <c r="O1696" s="47" t="s">
        <v>415</v>
      </c>
    </row>
    <row r="1697" spans="1:15" ht="35.25" hidden="1" customHeight="1" outlineLevel="1">
      <c r="B1697" s="226">
        <v>2023</v>
      </c>
      <c r="C1697" s="226">
        <v>12</v>
      </c>
      <c r="D1697" s="149" t="s">
        <v>5</v>
      </c>
      <c r="E1697" s="149" t="s">
        <v>6</v>
      </c>
      <c r="F1697" s="149" t="s">
        <v>2625</v>
      </c>
      <c r="G1697" s="227">
        <v>45103</v>
      </c>
      <c r="H1697" s="149" t="s">
        <v>14</v>
      </c>
      <c r="I1697" s="47" t="str">
        <f>VLOOKUP(H1697,'[5]Source Codes'!$A$6:$B$89,2,FALSE)</f>
        <v>AP Warrant Issuance</v>
      </c>
      <c r="J1697" s="232">
        <v>-1046570.7</v>
      </c>
      <c r="K1697" s="227">
        <v>45103</v>
      </c>
      <c r="L1697" s="151" t="s">
        <v>2629</v>
      </c>
      <c r="M1697" s="49">
        <v>45103.794953703706</v>
      </c>
      <c r="N1697" s="47" t="s">
        <v>2628</v>
      </c>
      <c r="O1697" s="47" t="s">
        <v>429</v>
      </c>
    </row>
    <row r="1698" spans="1:15" ht="12.75" customHeight="1" collapsed="1">
      <c r="J1698" s="133">
        <f>SUM(J1695:J1697)</f>
        <v>-5604072.4400000004</v>
      </c>
    </row>
    <row r="1700" spans="1:15" ht="12.75" customHeight="1">
      <c r="A1700" s="55" t="s">
        <v>2630</v>
      </c>
    </row>
    <row r="1701" spans="1:15" ht="25.5" hidden="1" outlineLevel="1">
      <c r="B1701" s="226">
        <v>2023</v>
      </c>
      <c r="C1701" s="226">
        <v>12</v>
      </c>
      <c r="D1701" s="149" t="s">
        <v>5</v>
      </c>
      <c r="E1701" s="149" t="s">
        <v>6</v>
      </c>
      <c r="F1701" s="149" t="s">
        <v>2631</v>
      </c>
      <c r="G1701" s="227">
        <v>45103</v>
      </c>
      <c r="H1701" s="149" t="s">
        <v>12</v>
      </c>
      <c r="I1701" s="47" t="str">
        <f>VLOOKUP(H1701,'[5]Source Codes'!$A$6:$B$89,2,FALSE)</f>
        <v>AR Direct Cash Journal</v>
      </c>
      <c r="J1701" s="232">
        <v>3831611.01</v>
      </c>
      <c r="K1701" s="227">
        <v>45104</v>
      </c>
      <c r="L1701" s="151" t="s">
        <v>352</v>
      </c>
      <c r="M1701" s="49">
        <v>45104.752638888887</v>
      </c>
      <c r="N1701" s="47" t="s">
        <v>410</v>
      </c>
      <c r="O1701" s="47" t="s">
        <v>422</v>
      </c>
    </row>
    <row r="1702" spans="1:15" ht="38.25" hidden="1" outlineLevel="1">
      <c r="B1702" s="226">
        <v>2023</v>
      </c>
      <c r="C1702" s="226">
        <v>12</v>
      </c>
      <c r="D1702" s="149" t="s">
        <v>5</v>
      </c>
      <c r="E1702" s="149" t="s">
        <v>6</v>
      </c>
      <c r="F1702" s="149" t="s">
        <v>2632</v>
      </c>
      <c r="G1702" s="227">
        <v>45103</v>
      </c>
      <c r="H1702" s="149" t="s">
        <v>12</v>
      </c>
      <c r="I1702" s="47" t="str">
        <f>VLOOKUP(H1702,'[5]Source Codes'!$A$6:$B$89,2,FALSE)</f>
        <v>AR Direct Cash Journal</v>
      </c>
      <c r="J1702" s="232">
        <v>2507739.9900000002</v>
      </c>
      <c r="K1702" s="227">
        <v>45104</v>
      </c>
      <c r="L1702" s="151" t="s">
        <v>2636</v>
      </c>
      <c r="M1702" s="49">
        <v>45104.752638888887</v>
      </c>
      <c r="N1702" s="47" t="s">
        <v>410</v>
      </c>
      <c r="O1702" s="47" t="s">
        <v>421</v>
      </c>
    </row>
    <row r="1703" spans="1:15" ht="25.5" hidden="1" outlineLevel="1">
      <c r="B1703" s="226">
        <v>2023</v>
      </c>
      <c r="C1703" s="226">
        <v>12</v>
      </c>
      <c r="D1703" s="149" t="s">
        <v>5</v>
      </c>
      <c r="E1703" s="149" t="s">
        <v>6</v>
      </c>
      <c r="F1703" s="149" t="s">
        <v>2633</v>
      </c>
      <c r="G1703" s="227">
        <v>45104</v>
      </c>
      <c r="H1703" s="149" t="s">
        <v>12</v>
      </c>
      <c r="I1703" s="47" t="str">
        <f>VLOOKUP(H1703,'[5]Source Codes'!$A$6:$B$89,2,FALSE)</f>
        <v>AR Direct Cash Journal</v>
      </c>
      <c r="J1703" s="232">
        <v>1281022.27</v>
      </c>
      <c r="K1703" s="227">
        <v>45104</v>
      </c>
      <c r="L1703" s="151" t="s">
        <v>1136</v>
      </c>
      <c r="M1703" s="49">
        <v>45104.752638888887</v>
      </c>
      <c r="N1703" s="47" t="s">
        <v>410</v>
      </c>
      <c r="O1703" s="47" t="s">
        <v>422</v>
      </c>
    </row>
    <row r="1704" spans="1:15" ht="12.75" hidden="1" customHeight="1" outlineLevel="1">
      <c r="B1704" s="226">
        <v>2023</v>
      </c>
      <c r="C1704" s="226">
        <v>12</v>
      </c>
      <c r="D1704" s="149" t="s">
        <v>5</v>
      </c>
      <c r="E1704" s="149" t="s">
        <v>6</v>
      </c>
      <c r="F1704" s="149" t="s">
        <v>2634</v>
      </c>
      <c r="G1704" s="227">
        <v>45092</v>
      </c>
      <c r="H1704" s="149" t="s">
        <v>9</v>
      </c>
      <c r="I1704" s="47" t="str">
        <f>VLOOKUP(H1704,'[5]Source Codes'!$A$6:$B$89,2,FALSE)</f>
        <v>On Line Journal Entries</v>
      </c>
      <c r="J1704" s="232">
        <v>1132822.77</v>
      </c>
      <c r="K1704" s="227">
        <v>45104</v>
      </c>
      <c r="L1704" s="151" t="s">
        <v>2635</v>
      </c>
      <c r="M1704" s="49">
        <v>45104.327719907407</v>
      </c>
      <c r="N1704" s="47" t="s">
        <v>410</v>
      </c>
      <c r="O1704" s="47" t="s">
        <v>422</v>
      </c>
    </row>
    <row r="1705" spans="1:15" ht="12.75" customHeight="1" collapsed="1">
      <c r="J1705" s="133">
        <f>SUM(J1701:J1704)</f>
        <v>8753196.0399999991</v>
      </c>
    </row>
    <row r="1707" spans="1:15" ht="12.75" customHeight="1">
      <c r="A1707" s="55" t="s">
        <v>2637</v>
      </c>
    </row>
    <row r="1708" spans="1:15" ht="25.5" hidden="1" outlineLevel="1">
      <c r="B1708" s="226">
        <v>2023</v>
      </c>
      <c r="C1708" s="226">
        <v>12</v>
      </c>
      <c r="D1708" s="149" t="s">
        <v>5</v>
      </c>
      <c r="E1708" s="149" t="s">
        <v>6</v>
      </c>
      <c r="F1708" s="149" t="s">
        <v>2638</v>
      </c>
      <c r="G1708" s="227">
        <v>45105</v>
      </c>
      <c r="H1708" s="149" t="s">
        <v>14</v>
      </c>
      <c r="I1708" s="47" t="str">
        <f>VLOOKUP(H1708,'[5]Source Codes'!$A$6:$B$89,2,FALSE)</f>
        <v>AP Warrant Issuance</v>
      </c>
      <c r="J1708" s="232">
        <v>-1046564.7</v>
      </c>
      <c r="K1708" s="227">
        <v>45105</v>
      </c>
      <c r="L1708" s="151" t="s">
        <v>2640</v>
      </c>
      <c r="M1708" s="49">
        <v>45105.794976851852</v>
      </c>
      <c r="N1708" s="47" t="s">
        <v>410</v>
      </c>
      <c r="O1708" s="47" t="s">
        <v>419</v>
      </c>
    </row>
    <row r="1709" spans="1:15" ht="12.75" hidden="1" customHeight="1" outlineLevel="1">
      <c r="B1709" s="226">
        <v>2023</v>
      </c>
      <c r="C1709" s="226">
        <v>12</v>
      </c>
      <c r="D1709" s="149" t="s">
        <v>5</v>
      </c>
      <c r="E1709" s="149" t="s">
        <v>6</v>
      </c>
      <c r="F1709" s="149" t="s">
        <v>2639</v>
      </c>
      <c r="G1709" s="227">
        <v>45106</v>
      </c>
      <c r="H1709" s="149" t="s">
        <v>7</v>
      </c>
      <c r="I1709" s="47" t="str">
        <f>VLOOKUP(H1709,'[5]Source Codes'!$A$6:$B$89,2,FALSE)</f>
        <v>HRMS Interface Journals</v>
      </c>
      <c r="J1709" s="232">
        <v>-1154846.32</v>
      </c>
      <c r="K1709" s="227">
        <v>45105</v>
      </c>
      <c r="L1709" s="151" t="s">
        <v>355</v>
      </c>
      <c r="M1709" s="49">
        <v>45105.524884259263</v>
      </c>
      <c r="N1709" s="47" t="s">
        <v>438</v>
      </c>
      <c r="O1709" s="47" t="s">
        <v>439</v>
      </c>
    </row>
    <row r="1710" spans="1:15" ht="12.75" customHeight="1" collapsed="1">
      <c r="J1710" s="133">
        <f>SUM(J1708:J1709)</f>
        <v>-2201411.02</v>
      </c>
    </row>
    <row r="1712" spans="1:15" ht="12.75" customHeight="1">
      <c r="A1712" s="55" t="s">
        <v>2641</v>
      </c>
    </row>
    <row r="1713" spans="1:15" ht="25.5" hidden="1" outlineLevel="1">
      <c r="B1713" s="226">
        <v>2023</v>
      </c>
      <c r="C1713" s="226">
        <v>12</v>
      </c>
      <c r="D1713" s="149" t="s">
        <v>5</v>
      </c>
      <c r="E1713" s="149" t="s">
        <v>6</v>
      </c>
      <c r="F1713" s="149" t="s">
        <v>2642</v>
      </c>
      <c r="G1713" s="227">
        <v>45106</v>
      </c>
      <c r="H1713" s="149" t="s">
        <v>14</v>
      </c>
      <c r="I1713" s="47" t="str">
        <f>VLOOKUP(H1713,'[5]Source Codes'!$A$6:$B$89,2,FALSE)</f>
        <v>AP Warrant Issuance</v>
      </c>
      <c r="J1713" s="232">
        <v>-4679890.62</v>
      </c>
      <c r="K1713" s="227">
        <v>45106</v>
      </c>
      <c r="L1713" s="151" t="s">
        <v>2652</v>
      </c>
      <c r="M1713" s="49">
        <v>45106.795231481483</v>
      </c>
      <c r="N1713" s="47" t="s">
        <v>410</v>
      </c>
      <c r="O1713" s="47" t="s">
        <v>419</v>
      </c>
    </row>
    <row r="1714" spans="1:15" ht="63.75" hidden="1" outlineLevel="1">
      <c r="B1714" s="226">
        <v>2023</v>
      </c>
      <c r="C1714" s="226">
        <v>12</v>
      </c>
      <c r="D1714" s="149" t="s">
        <v>5</v>
      </c>
      <c r="E1714" s="149" t="s">
        <v>6</v>
      </c>
      <c r="F1714" s="149" t="s">
        <v>2643</v>
      </c>
      <c r="G1714" s="227">
        <v>45106</v>
      </c>
      <c r="H1714" s="149" t="s">
        <v>12</v>
      </c>
      <c r="I1714" s="47" t="str">
        <f>VLOOKUP(H1714,'[5]Source Codes'!$A$6:$B$89,2,FALSE)</f>
        <v>AR Direct Cash Journal</v>
      </c>
      <c r="J1714" s="232">
        <v>22019475.809999999</v>
      </c>
      <c r="K1714" s="227">
        <v>45106</v>
      </c>
      <c r="L1714" s="151" t="s">
        <v>2653</v>
      </c>
      <c r="M1714" s="49">
        <v>45106.752870370372</v>
      </c>
      <c r="N1714" s="47" t="s">
        <v>410</v>
      </c>
      <c r="O1714" s="47" t="s">
        <v>419</v>
      </c>
    </row>
    <row r="1715" spans="1:15" ht="25.5" hidden="1" outlineLevel="1">
      <c r="B1715" s="226">
        <v>2023</v>
      </c>
      <c r="C1715" s="226">
        <v>12</v>
      </c>
      <c r="D1715" s="149" t="s">
        <v>5</v>
      </c>
      <c r="E1715" s="149" t="s">
        <v>6</v>
      </c>
      <c r="F1715" s="149" t="s">
        <v>2644</v>
      </c>
      <c r="G1715" s="227">
        <v>45100</v>
      </c>
      <c r="H1715" s="149" t="s">
        <v>9</v>
      </c>
      <c r="I1715" s="47" t="str">
        <f>VLOOKUP(H1715,'[5]Source Codes'!$A$6:$B$89,2,FALSE)</f>
        <v>On Line Journal Entries</v>
      </c>
      <c r="J1715" s="232">
        <v>26307742</v>
      </c>
      <c r="K1715" s="227">
        <v>45106</v>
      </c>
      <c r="L1715" s="151" t="s">
        <v>10</v>
      </c>
      <c r="M1715" s="49">
        <v>45106.872083333335</v>
      </c>
      <c r="N1715" s="47" t="s">
        <v>410</v>
      </c>
      <c r="O1715" s="47" t="s">
        <v>415</v>
      </c>
    </row>
    <row r="1716" spans="1:15" ht="51" hidden="1" outlineLevel="1">
      <c r="B1716" s="226">
        <v>2023</v>
      </c>
      <c r="C1716" s="226">
        <v>12</v>
      </c>
      <c r="D1716" s="149" t="s">
        <v>5</v>
      </c>
      <c r="E1716" s="149" t="s">
        <v>6</v>
      </c>
      <c r="F1716" s="149" t="s">
        <v>2645</v>
      </c>
      <c r="G1716" s="227">
        <v>45090</v>
      </c>
      <c r="H1716" s="149" t="s">
        <v>9</v>
      </c>
      <c r="I1716" s="47" t="str">
        <f>VLOOKUP(H1716,'[5]Source Codes'!$A$6:$B$89,2,FALSE)</f>
        <v>On Line Journal Entries</v>
      </c>
      <c r="J1716" s="232">
        <v>4982232</v>
      </c>
      <c r="K1716" s="227">
        <v>45106</v>
      </c>
      <c r="L1716" s="151" t="s">
        <v>363</v>
      </c>
      <c r="M1716" s="49">
        <v>45106.872083333335</v>
      </c>
      <c r="N1716" s="47" t="s">
        <v>410</v>
      </c>
      <c r="O1716" s="47" t="s">
        <v>415</v>
      </c>
    </row>
    <row r="1717" spans="1:15" ht="51" hidden="1" outlineLevel="1">
      <c r="B1717" s="226">
        <v>2023</v>
      </c>
      <c r="C1717" s="226">
        <v>12</v>
      </c>
      <c r="D1717" s="149" t="s">
        <v>5</v>
      </c>
      <c r="E1717" s="149" t="s">
        <v>6</v>
      </c>
      <c r="F1717" s="149" t="s">
        <v>2646</v>
      </c>
      <c r="G1717" s="227">
        <v>45089</v>
      </c>
      <c r="H1717" s="149" t="s">
        <v>9</v>
      </c>
      <c r="I1717" s="47" t="str">
        <f>VLOOKUP(H1717,'[5]Source Codes'!$A$6:$B$89,2,FALSE)</f>
        <v>On Line Journal Entries</v>
      </c>
      <c r="J1717" s="232">
        <v>4978377</v>
      </c>
      <c r="K1717" s="227">
        <v>45106</v>
      </c>
      <c r="L1717" s="151" t="s">
        <v>363</v>
      </c>
      <c r="M1717" s="49">
        <v>45106.872083333335</v>
      </c>
      <c r="N1717" s="47" t="s">
        <v>410</v>
      </c>
      <c r="O1717" s="47" t="s">
        <v>415</v>
      </c>
    </row>
    <row r="1718" spans="1:15" ht="25.5" hidden="1" outlineLevel="1">
      <c r="B1718" s="226">
        <v>2023</v>
      </c>
      <c r="C1718" s="226">
        <v>12</v>
      </c>
      <c r="D1718" s="149" t="s">
        <v>5</v>
      </c>
      <c r="E1718" s="149" t="s">
        <v>6</v>
      </c>
      <c r="F1718" s="149" t="s">
        <v>2647</v>
      </c>
      <c r="G1718" s="227">
        <v>45106</v>
      </c>
      <c r="H1718" s="149" t="s">
        <v>9</v>
      </c>
      <c r="I1718" s="47" t="str">
        <f>VLOOKUP(H1718,'[5]Source Codes'!$A$6:$B$89,2,FALSE)</f>
        <v>On Line Journal Entries</v>
      </c>
      <c r="J1718" s="232">
        <v>2087302</v>
      </c>
      <c r="K1718" s="227">
        <v>45106</v>
      </c>
      <c r="L1718" s="151" t="s">
        <v>2648</v>
      </c>
      <c r="M1718" s="49">
        <v>45106.872083333335</v>
      </c>
      <c r="N1718" s="47" t="s">
        <v>412</v>
      </c>
      <c r="O1718" s="47" t="s">
        <v>448</v>
      </c>
    </row>
    <row r="1719" spans="1:15" ht="12.75" hidden="1" customHeight="1" outlineLevel="1">
      <c r="B1719" s="226">
        <v>2023</v>
      </c>
      <c r="C1719" s="226">
        <v>12</v>
      </c>
      <c r="D1719" s="149" t="s">
        <v>5</v>
      </c>
      <c r="E1719" s="149" t="s">
        <v>6</v>
      </c>
      <c r="F1719" s="149" t="s">
        <v>2649</v>
      </c>
      <c r="G1719" s="227">
        <v>45105</v>
      </c>
      <c r="H1719" s="149" t="s">
        <v>7</v>
      </c>
      <c r="I1719" s="47" t="str">
        <f>VLOOKUP(H1719,'[5]Source Codes'!$A$6:$B$89,2,FALSE)</f>
        <v>HRMS Interface Journals</v>
      </c>
      <c r="J1719" s="232">
        <v>-2154723.92</v>
      </c>
      <c r="K1719" s="227">
        <v>45106</v>
      </c>
      <c r="L1719" s="151" t="s">
        <v>357</v>
      </c>
      <c r="M1719" s="49">
        <v>45106.329814814817</v>
      </c>
      <c r="N1719" s="47" t="s">
        <v>438</v>
      </c>
      <c r="O1719" s="47" t="s">
        <v>439</v>
      </c>
    </row>
    <row r="1720" spans="1:15" ht="51" hidden="1" outlineLevel="1">
      <c r="B1720" s="226">
        <v>2023</v>
      </c>
      <c r="C1720" s="226">
        <v>12</v>
      </c>
      <c r="D1720" s="149" t="s">
        <v>5</v>
      </c>
      <c r="E1720" s="149" t="s">
        <v>6</v>
      </c>
      <c r="F1720" s="149" t="s">
        <v>2654</v>
      </c>
      <c r="G1720" s="227">
        <v>45090</v>
      </c>
      <c r="H1720" s="149" t="s">
        <v>9</v>
      </c>
      <c r="I1720" s="47" t="str">
        <f>VLOOKUP(H1720,'[5]Source Codes'!$A$6:$B$89,2,FALSE)</f>
        <v>On Line Journal Entries</v>
      </c>
      <c r="J1720" s="232">
        <v>-2513210</v>
      </c>
      <c r="K1720" s="227">
        <v>45106</v>
      </c>
      <c r="L1720" s="151" t="s">
        <v>2651</v>
      </c>
      <c r="M1720" s="49">
        <v>45106.872083333335</v>
      </c>
      <c r="N1720" s="47" t="s">
        <v>410</v>
      </c>
      <c r="O1720" s="47" t="s">
        <v>415</v>
      </c>
    </row>
    <row r="1721" spans="1:15" ht="12.75" hidden="1" customHeight="1" outlineLevel="1">
      <c r="B1721" s="226">
        <v>2023</v>
      </c>
      <c r="C1721" s="226">
        <v>12</v>
      </c>
      <c r="D1721" s="149" t="s">
        <v>5</v>
      </c>
      <c r="E1721" s="149" t="s">
        <v>6</v>
      </c>
      <c r="F1721" s="149" t="s">
        <v>2650</v>
      </c>
      <c r="G1721" s="227">
        <v>45105</v>
      </c>
      <c r="H1721" s="149" t="s">
        <v>7</v>
      </c>
      <c r="I1721" s="47" t="str">
        <f>VLOOKUP(H1721,'[5]Source Codes'!$A$6:$B$89,2,FALSE)</f>
        <v>HRMS Interface Journals</v>
      </c>
      <c r="J1721" s="232">
        <v>-12932648.01</v>
      </c>
      <c r="K1721" s="227">
        <v>45106</v>
      </c>
      <c r="L1721" s="151" t="s">
        <v>356</v>
      </c>
      <c r="M1721" s="49">
        <v>45106.326921296299</v>
      </c>
      <c r="N1721" s="47" t="s">
        <v>438</v>
      </c>
      <c r="O1721" s="47" t="s">
        <v>439</v>
      </c>
    </row>
    <row r="1722" spans="1:15" ht="12.75" customHeight="1" collapsed="1">
      <c r="J1722" s="133">
        <f>SUM(J1713:J1721)</f>
        <v>38094656.259999998</v>
      </c>
    </row>
    <row r="1723" spans="1:15" ht="12.75" customHeight="1">
      <c r="F1723" s="149"/>
    </row>
    <row r="1724" spans="1:15" ht="12.75" customHeight="1">
      <c r="A1724" s="55" t="s">
        <v>2655</v>
      </c>
      <c r="J1724" s="244"/>
    </row>
    <row r="1725" spans="1:15" ht="25.5" hidden="1" outlineLevel="1">
      <c r="B1725" s="226">
        <v>2023</v>
      </c>
      <c r="C1725" s="226">
        <v>12</v>
      </c>
      <c r="D1725" s="149" t="s">
        <v>5</v>
      </c>
      <c r="E1725" s="149" t="s">
        <v>6</v>
      </c>
      <c r="F1725" s="149" t="s">
        <v>2656</v>
      </c>
      <c r="G1725" s="227">
        <v>45107</v>
      </c>
      <c r="H1725" s="149" t="s">
        <v>14</v>
      </c>
      <c r="I1725" s="47" t="str">
        <f>VLOOKUP(H1725,'[5]Source Codes'!$A$6:$B$89,2,FALSE)</f>
        <v>AP Warrant Issuance</v>
      </c>
      <c r="J1725" s="232">
        <v>-1049669.32</v>
      </c>
      <c r="K1725" s="227">
        <v>45107</v>
      </c>
      <c r="L1725" s="151" t="s">
        <v>2660</v>
      </c>
      <c r="M1725" s="49">
        <v>45107.79446759259</v>
      </c>
      <c r="N1725" s="47" t="s">
        <v>410</v>
      </c>
      <c r="O1725" s="47" t="s">
        <v>419</v>
      </c>
    </row>
    <row r="1726" spans="1:15" ht="25.5" hidden="1" outlineLevel="1">
      <c r="B1726" s="226">
        <v>2023</v>
      </c>
      <c r="C1726" s="226">
        <v>12</v>
      </c>
      <c r="D1726" s="149" t="s">
        <v>5</v>
      </c>
      <c r="E1726" s="149" t="s">
        <v>6</v>
      </c>
      <c r="F1726" s="149" t="s">
        <v>2657</v>
      </c>
      <c r="G1726" s="227">
        <v>45106</v>
      </c>
      <c r="H1726" s="149" t="s">
        <v>11</v>
      </c>
      <c r="I1726" s="47" t="str">
        <f>VLOOKUP(H1726,'[5]Source Codes'!$A$6:$B$89,2,FALSE)</f>
        <v>AR Payments</v>
      </c>
      <c r="J1726" s="232">
        <v>3568525.55</v>
      </c>
      <c r="K1726" s="227">
        <v>45107</v>
      </c>
      <c r="L1726" s="242" t="s">
        <v>805</v>
      </c>
      <c r="M1726" s="49">
        <v>45107.75267361111</v>
      </c>
      <c r="N1726" s="47" t="s">
        <v>410</v>
      </c>
      <c r="O1726" s="47" t="s">
        <v>408</v>
      </c>
    </row>
    <row r="1727" spans="1:15" ht="12.75" hidden="1" customHeight="1" outlineLevel="1">
      <c r="B1727" s="226">
        <v>2023</v>
      </c>
      <c r="C1727" s="226">
        <v>12</v>
      </c>
      <c r="D1727" s="149" t="s">
        <v>5</v>
      </c>
      <c r="E1727" s="149" t="s">
        <v>6</v>
      </c>
      <c r="F1727" s="149" t="s">
        <v>2658</v>
      </c>
      <c r="G1727" s="227">
        <v>45107</v>
      </c>
      <c r="H1727" s="149" t="s">
        <v>110</v>
      </c>
      <c r="I1727" s="47" t="str">
        <f>VLOOKUP(H1727,'[5]Source Codes'!$A$6:$B$89,2,FALSE)</f>
        <v>Treasurers Interest Apportion</v>
      </c>
      <c r="J1727" s="232">
        <v>14706215.300000001</v>
      </c>
      <c r="K1727" s="227">
        <v>45107</v>
      </c>
      <c r="L1727" s="151" t="s">
        <v>2659</v>
      </c>
      <c r="M1727" s="49">
        <v>45107.68886574074</v>
      </c>
      <c r="N1727" s="47" t="s">
        <v>412</v>
      </c>
      <c r="O1727" s="47" t="s">
        <v>422</v>
      </c>
    </row>
    <row r="1728" spans="1:15" ht="12.75" customHeight="1" collapsed="1">
      <c r="J1728" s="133">
        <f>SUM(J1725:J1727)</f>
        <v>17225071.530000001</v>
      </c>
    </row>
    <row r="1730" spans="1:15" ht="12.75" customHeight="1">
      <c r="A1730" s="55" t="s">
        <v>2661</v>
      </c>
    </row>
    <row r="1731" spans="1:15" ht="51" hidden="1" outlineLevel="2">
      <c r="B1731" s="226">
        <v>2023</v>
      </c>
      <c r="C1731" s="226">
        <v>12</v>
      </c>
      <c r="D1731" s="149" t="s">
        <v>5</v>
      </c>
      <c r="E1731" s="149" t="s">
        <v>6</v>
      </c>
      <c r="F1731" s="149" t="s">
        <v>2662</v>
      </c>
      <c r="G1731" s="227">
        <v>45090</v>
      </c>
      <c r="H1731" s="149" t="s">
        <v>9</v>
      </c>
      <c r="I1731" s="47" t="str">
        <f>VLOOKUP(H1731,'[5]Source Codes'!$A$6:$B$89,2,FALSE)</f>
        <v>On Line Journal Entries</v>
      </c>
      <c r="J1731" s="232">
        <v>26263062</v>
      </c>
      <c r="K1731" s="227">
        <v>45112</v>
      </c>
      <c r="L1731" s="151" t="s">
        <v>363</v>
      </c>
      <c r="M1731" s="49">
        <v>45112.482870370368</v>
      </c>
      <c r="N1731" s="47" t="s">
        <v>410</v>
      </c>
      <c r="O1731" s="47" t="s">
        <v>415</v>
      </c>
    </row>
    <row r="1732" spans="1:15" ht="12.75" customHeight="1" collapsed="1">
      <c r="J1732" s="133">
        <f>SUM(J1731)</f>
        <v>26263062</v>
      </c>
    </row>
    <row r="1734" spans="1:15" ht="12.75" customHeight="1">
      <c r="A1734" s="55" t="s">
        <v>2663</v>
      </c>
    </row>
    <row r="1735" spans="1:15" ht="63.75" hidden="1" outlineLevel="1">
      <c r="B1735" s="226">
        <v>2024</v>
      </c>
      <c r="C1735" s="226">
        <v>1</v>
      </c>
      <c r="D1735" s="149" t="s">
        <v>5</v>
      </c>
      <c r="E1735" s="149" t="s">
        <v>6</v>
      </c>
      <c r="F1735" s="149" t="s">
        <v>2664</v>
      </c>
      <c r="G1735" s="227">
        <v>45112</v>
      </c>
      <c r="H1735" s="149" t="s">
        <v>62</v>
      </c>
      <c r="I1735" s="47" t="str">
        <f>VLOOKUP(H1735,'[5]Source Codes'!$A$6:$B$89,2,FALSE)</f>
        <v>AP Cancellation</v>
      </c>
      <c r="J1735" s="232">
        <v>2897982.95</v>
      </c>
      <c r="K1735" s="227">
        <v>45112</v>
      </c>
      <c r="L1735" s="151" t="s">
        <v>2667</v>
      </c>
      <c r="M1735" s="49">
        <v>45112.794502314813</v>
      </c>
      <c r="N1735" s="47" t="s">
        <v>434</v>
      </c>
      <c r="O1735" s="47" t="s">
        <v>408</v>
      </c>
    </row>
    <row r="1736" spans="1:15" ht="25.5" hidden="1" outlineLevel="1">
      <c r="B1736" s="226">
        <v>2023</v>
      </c>
      <c r="C1736" s="226">
        <v>12</v>
      </c>
      <c r="D1736" s="149" t="s">
        <v>5</v>
      </c>
      <c r="E1736" s="149" t="s">
        <v>6</v>
      </c>
      <c r="F1736" s="149" t="s">
        <v>2665</v>
      </c>
      <c r="G1736" s="227">
        <v>45107</v>
      </c>
      <c r="H1736" s="149" t="s">
        <v>12</v>
      </c>
      <c r="I1736" s="47" t="str">
        <f>VLOOKUP(H1736,'[5]Source Codes'!$A$6:$B$89,2,FALSE)</f>
        <v>AR Direct Cash Journal</v>
      </c>
      <c r="J1736" s="232">
        <v>3858710.41</v>
      </c>
      <c r="K1736" s="227">
        <v>45112</v>
      </c>
      <c r="L1736" s="151" t="s">
        <v>1383</v>
      </c>
      <c r="M1736" s="49">
        <v>45112.58457175926</v>
      </c>
      <c r="N1736" s="47" t="s">
        <v>412</v>
      </c>
      <c r="O1736" s="47" t="s">
        <v>413</v>
      </c>
    </row>
    <row r="1737" spans="1:15" ht="25.5" hidden="1" outlineLevel="1">
      <c r="B1737" s="226">
        <v>2023</v>
      </c>
      <c r="C1737" s="226">
        <v>12</v>
      </c>
      <c r="D1737" s="149" t="s">
        <v>5</v>
      </c>
      <c r="E1737" s="149" t="s">
        <v>6</v>
      </c>
      <c r="F1737" s="149" t="s">
        <v>2666</v>
      </c>
      <c r="G1737" s="227">
        <v>45107</v>
      </c>
      <c r="H1737" s="149" t="s">
        <v>12</v>
      </c>
      <c r="I1737" s="47" t="str">
        <f>VLOOKUP(H1737,'[5]Source Codes'!$A$6:$B$89,2,FALSE)</f>
        <v>AR Direct Cash Journal</v>
      </c>
      <c r="J1737" s="232">
        <v>3752557.05</v>
      </c>
      <c r="K1737" s="227">
        <v>45112</v>
      </c>
      <c r="L1737" s="151" t="s">
        <v>2076</v>
      </c>
      <c r="M1737" s="49">
        <v>45112.582604166666</v>
      </c>
      <c r="N1737" s="47" t="s">
        <v>410</v>
      </c>
      <c r="O1737" s="47" t="s">
        <v>421</v>
      </c>
    </row>
    <row r="1738" spans="1:15" ht="12.75" customHeight="1" collapsed="1">
      <c r="J1738" s="133">
        <f>SUM(J1735:J1737)</f>
        <v>10509250.41</v>
      </c>
    </row>
    <row r="1740" spans="1:15" ht="12.75" customHeight="1">
      <c r="A1740" s="55" t="s">
        <v>2668</v>
      </c>
    </row>
    <row r="1741" spans="1:15" ht="25.5" hidden="1" outlineLevel="1">
      <c r="B1741" s="226">
        <v>2024</v>
      </c>
      <c r="C1741" s="226">
        <v>1</v>
      </c>
      <c r="D1741" s="149" t="s">
        <v>5</v>
      </c>
      <c r="E1741" s="149" t="s">
        <v>6</v>
      </c>
      <c r="F1741" s="149" t="s">
        <v>2669</v>
      </c>
      <c r="G1741" s="227">
        <v>45110</v>
      </c>
      <c r="H1741" s="149" t="s">
        <v>14</v>
      </c>
      <c r="I1741" s="47" t="str">
        <f>VLOOKUP(H1741,'[5]Source Codes'!$A$6:$B$89,2,FALSE)</f>
        <v>AP Warrant Issuance</v>
      </c>
      <c r="J1741" s="232">
        <v>-6133129.25</v>
      </c>
      <c r="K1741" s="227">
        <v>45113</v>
      </c>
      <c r="L1741" s="151" t="s">
        <v>2672</v>
      </c>
      <c r="M1741" s="49">
        <v>45113.641087962962</v>
      </c>
      <c r="N1741" s="47" t="s">
        <v>410</v>
      </c>
      <c r="O1741" s="47" t="s">
        <v>419</v>
      </c>
    </row>
    <row r="1742" spans="1:15" ht="25.5" hidden="1" outlineLevel="1">
      <c r="B1742" s="226">
        <v>2024</v>
      </c>
      <c r="C1742" s="226">
        <v>1</v>
      </c>
      <c r="D1742" s="149" t="s">
        <v>5</v>
      </c>
      <c r="E1742" s="149" t="s">
        <v>6</v>
      </c>
      <c r="F1742" s="149" t="s">
        <v>2670</v>
      </c>
      <c r="G1742" s="227">
        <v>45112</v>
      </c>
      <c r="H1742" s="149" t="s">
        <v>14</v>
      </c>
      <c r="I1742" s="47" t="str">
        <f>VLOOKUP(H1742,'[5]Source Codes'!$A$6:$B$89,2,FALSE)</f>
        <v>AP Warrant Issuance</v>
      </c>
      <c r="J1742" s="232">
        <v>-1610172.42</v>
      </c>
      <c r="K1742" s="227">
        <v>45113</v>
      </c>
      <c r="L1742" s="151" t="s">
        <v>2673</v>
      </c>
      <c r="M1742" s="49">
        <v>45113.641388888886</v>
      </c>
      <c r="N1742" s="47" t="s">
        <v>410</v>
      </c>
      <c r="O1742" s="47" t="s">
        <v>419</v>
      </c>
    </row>
    <row r="1743" spans="1:15" ht="12.75" hidden="1" customHeight="1" outlineLevel="1">
      <c r="B1743" s="226">
        <v>2024</v>
      </c>
      <c r="C1743" s="226">
        <v>1</v>
      </c>
      <c r="D1743" s="149" t="s">
        <v>5</v>
      </c>
      <c r="E1743" s="149" t="s">
        <v>6</v>
      </c>
      <c r="F1743" s="149" t="s">
        <v>2671</v>
      </c>
      <c r="G1743" s="227">
        <v>45112</v>
      </c>
      <c r="H1743" s="149" t="s">
        <v>11</v>
      </c>
      <c r="I1743" s="47" t="str">
        <f>VLOOKUP(H1743,'[5]Source Codes'!$A$6:$B$89,2,FALSE)</f>
        <v>AR Payments</v>
      </c>
      <c r="J1743" s="232">
        <v>1781462.16</v>
      </c>
      <c r="K1743" s="227">
        <v>45113</v>
      </c>
      <c r="L1743" s="151" t="s">
        <v>2674</v>
      </c>
      <c r="M1743" s="49">
        <v>45113.75304398148</v>
      </c>
      <c r="N1743" s="47" t="s">
        <v>410</v>
      </c>
      <c r="O1743" s="47" t="s">
        <v>408</v>
      </c>
    </row>
    <row r="1744" spans="1:15" ht="12.75" customHeight="1" collapsed="1">
      <c r="J1744" s="133">
        <f>SUM(J1741:J1743)</f>
        <v>-5961839.5099999998</v>
      </c>
    </row>
    <row r="1746" spans="1:15" ht="12.75" customHeight="1">
      <c r="A1746" s="55" t="s">
        <v>2675</v>
      </c>
    </row>
    <row r="1747" spans="1:15" ht="12.75" hidden="1" customHeight="1" outlineLevel="1">
      <c r="B1747" s="226">
        <v>2023</v>
      </c>
      <c r="C1747" s="226">
        <v>12</v>
      </c>
      <c r="D1747" s="149" t="s">
        <v>5</v>
      </c>
      <c r="E1747" s="149" t="s">
        <v>6</v>
      </c>
      <c r="F1747" s="149" t="s">
        <v>2676</v>
      </c>
      <c r="G1747" s="227">
        <v>45105</v>
      </c>
      <c r="H1747" s="149" t="s">
        <v>7</v>
      </c>
      <c r="I1747" s="47" t="str">
        <f>VLOOKUP(H1747,'[5]Source Codes'!$A$6:$B$89,2,FALSE)</f>
        <v>HRMS Interface Journals</v>
      </c>
      <c r="J1747" s="232">
        <v>-61025755.630000003</v>
      </c>
      <c r="K1747" s="227">
        <v>45114</v>
      </c>
      <c r="L1747" s="151" t="s">
        <v>355</v>
      </c>
      <c r="M1747" s="49">
        <v>45114.335740740738</v>
      </c>
      <c r="N1747" s="47" t="s">
        <v>438</v>
      </c>
      <c r="O1747" s="47" t="s">
        <v>439</v>
      </c>
    </row>
    <row r="1748" spans="1:15" ht="12.75" customHeight="1" collapsed="1">
      <c r="J1748" s="133">
        <f>SUM(J1747)</f>
        <v>-61025755.630000003</v>
      </c>
    </row>
    <row r="1750" spans="1:15" ht="12.75" customHeight="1">
      <c r="A1750" s="55" t="s">
        <v>2678</v>
      </c>
    </row>
    <row r="1751" spans="1:15" ht="63.75" hidden="1" outlineLevel="1">
      <c r="B1751" s="226">
        <v>2024</v>
      </c>
      <c r="C1751" s="226">
        <v>1</v>
      </c>
      <c r="D1751" s="149" t="s">
        <v>5</v>
      </c>
      <c r="E1751" s="149" t="s">
        <v>6</v>
      </c>
      <c r="F1751" s="149" t="s">
        <v>2679</v>
      </c>
      <c r="G1751" s="227">
        <v>45117</v>
      </c>
      <c r="H1751" s="149" t="s">
        <v>14</v>
      </c>
      <c r="I1751" s="47" t="str">
        <f>VLOOKUP(H1751,'[5]Source Codes'!$A$6:$B$89,2,FALSE)</f>
        <v>AP Warrant Issuance</v>
      </c>
      <c r="J1751" s="232">
        <v>-3694504</v>
      </c>
      <c r="K1751" s="227">
        <v>45117</v>
      </c>
      <c r="L1751" s="151" t="s">
        <v>2690</v>
      </c>
      <c r="M1751" s="49">
        <v>45117.794861111113</v>
      </c>
      <c r="N1751" s="47" t="s">
        <v>412</v>
      </c>
      <c r="O1751" s="47" t="s">
        <v>414</v>
      </c>
    </row>
    <row r="1752" spans="1:15" ht="51" hidden="1" outlineLevel="1">
      <c r="B1752" s="226">
        <v>2024</v>
      </c>
      <c r="C1752" s="226">
        <v>1</v>
      </c>
      <c r="D1752" s="149" t="s">
        <v>5</v>
      </c>
      <c r="E1752" s="149" t="s">
        <v>6</v>
      </c>
      <c r="F1752" s="149" t="s">
        <v>2680</v>
      </c>
      <c r="G1752" s="227">
        <v>45117</v>
      </c>
      <c r="H1752" s="149" t="s">
        <v>14</v>
      </c>
      <c r="I1752" s="47" t="str">
        <f>VLOOKUP(H1752,'[5]Source Codes'!$A$6:$B$89,2,FALSE)</f>
        <v>AP Warrant Issuance</v>
      </c>
      <c r="J1752" s="232">
        <v>-2846487.77</v>
      </c>
      <c r="K1752" s="227">
        <v>45117</v>
      </c>
      <c r="L1752" s="151" t="s">
        <v>2692</v>
      </c>
      <c r="M1752" s="49">
        <v>45117.794861111113</v>
      </c>
      <c r="N1752" s="47" t="s">
        <v>434</v>
      </c>
      <c r="O1752" s="47" t="s">
        <v>408</v>
      </c>
    </row>
    <row r="1753" spans="1:15" ht="63.75" hidden="1" outlineLevel="1">
      <c r="B1753" s="226">
        <v>2024</v>
      </c>
      <c r="C1753" s="226">
        <v>1</v>
      </c>
      <c r="D1753" s="149" t="s">
        <v>5</v>
      </c>
      <c r="E1753" s="149" t="s">
        <v>6</v>
      </c>
      <c r="F1753" s="149" t="s">
        <v>2681</v>
      </c>
      <c r="G1753" s="227">
        <v>45112</v>
      </c>
      <c r="H1753" s="149" t="s">
        <v>11</v>
      </c>
      <c r="I1753" s="47" t="str">
        <f>VLOOKUP(H1753,'[5]Source Codes'!$A$6:$B$89,2,FALSE)</f>
        <v>AR Payments</v>
      </c>
      <c r="J1753" s="232">
        <v>3525584.26</v>
      </c>
      <c r="K1753" s="227">
        <v>45117</v>
      </c>
      <c r="L1753" s="151" t="s">
        <v>2693</v>
      </c>
      <c r="M1753" s="49">
        <v>45117.753275462965</v>
      </c>
      <c r="N1753" s="47" t="s">
        <v>410</v>
      </c>
      <c r="O1753" s="47" t="s">
        <v>408</v>
      </c>
    </row>
    <row r="1754" spans="1:15" ht="25.5" hidden="1" outlineLevel="1">
      <c r="B1754" s="226">
        <v>2023</v>
      </c>
      <c r="C1754" s="226">
        <v>12</v>
      </c>
      <c r="D1754" s="149" t="s">
        <v>5</v>
      </c>
      <c r="E1754" s="149" t="s">
        <v>6</v>
      </c>
      <c r="F1754" s="149" t="s">
        <v>2682</v>
      </c>
      <c r="G1754" s="227">
        <v>45099</v>
      </c>
      <c r="H1754" s="149" t="s">
        <v>9</v>
      </c>
      <c r="I1754" s="47" t="str">
        <f>VLOOKUP(H1754,'[5]Source Codes'!$A$6:$B$89,2,FALSE)</f>
        <v>On Line Journal Entries</v>
      </c>
      <c r="J1754" s="232">
        <v>1517749</v>
      </c>
      <c r="K1754" s="227">
        <v>45117</v>
      </c>
      <c r="L1754" s="151" t="s">
        <v>351</v>
      </c>
      <c r="M1754" s="49">
        <v>45117.872349537036</v>
      </c>
      <c r="N1754" s="47" t="s">
        <v>410</v>
      </c>
      <c r="O1754" s="47" t="s">
        <v>415</v>
      </c>
    </row>
    <row r="1755" spans="1:15" hidden="1" outlineLevel="1">
      <c r="B1755" s="226">
        <v>2023</v>
      </c>
      <c r="C1755" s="226">
        <v>12</v>
      </c>
      <c r="D1755" s="149" t="s">
        <v>5</v>
      </c>
      <c r="E1755" s="149" t="s">
        <v>6</v>
      </c>
      <c r="F1755" s="149" t="s">
        <v>2683</v>
      </c>
      <c r="G1755" s="227">
        <v>45106</v>
      </c>
      <c r="H1755" s="149" t="s">
        <v>9</v>
      </c>
      <c r="I1755" s="47" t="str">
        <f>VLOOKUP(H1755,'[5]Source Codes'!$A$6:$B$89,2,FALSE)</f>
        <v>On Line Journal Entries</v>
      </c>
      <c r="J1755" s="232">
        <v>1579276.17</v>
      </c>
      <c r="K1755" s="227">
        <v>45117</v>
      </c>
      <c r="L1755" s="151" t="s">
        <v>2689</v>
      </c>
      <c r="M1755" s="49">
        <v>45117.872349537036</v>
      </c>
      <c r="N1755" s="47" t="s">
        <v>410</v>
      </c>
      <c r="O1755" s="47" t="s">
        <v>422</v>
      </c>
    </row>
    <row r="1756" spans="1:15" ht="25.5" hidden="1" outlineLevel="1">
      <c r="B1756" s="226">
        <v>2023</v>
      </c>
      <c r="C1756" s="226">
        <v>12</v>
      </c>
      <c r="D1756" s="149" t="s">
        <v>5</v>
      </c>
      <c r="E1756" s="149" t="s">
        <v>6</v>
      </c>
      <c r="F1756" s="149" t="s">
        <v>2684</v>
      </c>
      <c r="G1756" s="227">
        <v>45099</v>
      </c>
      <c r="H1756" s="149" t="s">
        <v>9</v>
      </c>
      <c r="I1756" s="47" t="str">
        <f>VLOOKUP(H1756,'[5]Source Codes'!$A$6:$B$89,2,FALSE)</f>
        <v>On Line Journal Entries</v>
      </c>
      <c r="J1756" s="232">
        <v>3021936</v>
      </c>
      <c r="K1756" s="227">
        <v>45117</v>
      </c>
      <c r="L1756" s="151" t="s">
        <v>351</v>
      </c>
      <c r="M1756" s="49">
        <v>45117.872349537036</v>
      </c>
      <c r="N1756" s="47" t="s">
        <v>410</v>
      </c>
      <c r="O1756" s="47" t="s">
        <v>415</v>
      </c>
    </row>
    <row r="1757" spans="1:15" ht="51" hidden="1" outlineLevel="1">
      <c r="B1757" s="226">
        <v>2023</v>
      </c>
      <c r="C1757" s="226">
        <v>12</v>
      </c>
      <c r="D1757" s="149" t="s">
        <v>5</v>
      </c>
      <c r="E1757" s="149" t="s">
        <v>6</v>
      </c>
      <c r="F1757" s="149" t="s">
        <v>2685</v>
      </c>
      <c r="G1757" s="227">
        <v>45107</v>
      </c>
      <c r="H1757" s="149" t="s">
        <v>9</v>
      </c>
      <c r="I1757" s="47" t="str">
        <f>VLOOKUP(H1757,'[5]Source Codes'!$A$6:$B$89,2,FALSE)</f>
        <v>On Line Journal Entries</v>
      </c>
      <c r="J1757" s="232">
        <v>4227906.2300000004</v>
      </c>
      <c r="K1757" s="227">
        <v>45117</v>
      </c>
      <c r="L1757" s="151" t="s">
        <v>354</v>
      </c>
      <c r="M1757" s="49">
        <v>45117.872349537036</v>
      </c>
      <c r="N1757" s="47" t="s">
        <v>410</v>
      </c>
      <c r="O1757" s="47" t="s">
        <v>415</v>
      </c>
    </row>
    <row r="1758" spans="1:15" ht="51" hidden="1" outlineLevel="1">
      <c r="B1758" s="226">
        <v>2023</v>
      </c>
      <c r="C1758" s="226">
        <v>12</v>
      </c>
      <c r="D1758" s="149" t="s">
        <v>5</v>
      </c>
      <c r="E1758" s="149" t="s">
        <v>6</v>
      </c>
      <c r="F1758" s="149" t="s">
        <v>2686</v>
      </c>
      <c r="G1758" s="227">
        <v>45078</v>
      </c>
      <c r="H1758" s="149" t="s">
        <v>9</v>
      </c>
      <c r="I1758" s="47" t="str">
        <f>VLOOKUP(H1758,'[5]Source Codes'!$A$6:$B$89,2,FALSE)</f>
        <v>On Line Journal Entries</v>
      </c>
      <c r="J1758" s="232">
        <v>5006964.2</v>
      </c>
      <c r="K1758" s="227">
        <v>45117</v>
      </c>
      <c r="L1758" s="151" t="s">
        <v>354</v>
      </c>
      <c r="M1758" s="49">
        <v>45117.872349537036</v>
      </c>
      <c r="N1758" s="47" t="s">
        <v>410</v>
      </c>
      <c r="O1758" s="47" t="s">
        <v>415</v>
      </c>
    </row>
    <row r="1759" spans="1:15" ht="51" hidden="1" outlineLevel="1">
      <c r="B1759" s="226">
        <v>2023</v>
      </c>
      <c r="C1759" s="226">
        <v>12</v>
      </c>
      <c r="D1759" s="149" t="s">
        <v>5</v>
      </c>
      <c r="E1759" s="149" t="s">
        <v>6</v>
      </c>
      <c r="F1759" s="149" t="s">
        <v>2687</v>
      </c>
      <c r="G1759" s="227">
        <v>45090</v>
      </c>
      <c r="H1759" s="149" t="s">
        <v>9</v>
      </c>
      <c r="I1759" s="47" t="str">
        <f>VLOOKUP(H1759,'[5]Source Codes'!$A$6:$B$89,2,FALSE)</f>
        <v>On Line Journal Entries</v>
      </c>
      <c r="J1759" s="232">
        <v>5031509</v>
      </c>
      <c r="K1759" s="227">
        <v>45117</v>
      </c>
      <c r="L1759" s="151" t="s">
        <v>363</v>
      </c>
      <c r="M1759" s="49">
        <v>45117.872349537036</v>
      </c>
      <c r="N1759" s="47" t="s">
        <v>410</v>
      </c>
      <c r="O1759" s="47" t="s">
        <v>415</v>
      </c>
    </row>
    <row r="1760" spans="1:15" ht="89.25" hidden="1" outlineLevel="1">
      <c r="B1760" s="226">
        <v>2023</v>
      </c>
      <c r="C1760" s="226">
        <v>12</v>
      </c>
      <c r="D1760" s="149" t="s">
        <v>5</v>
      </c>
      <c r="E1760" s="149" t="s">
        <v>6</v>
      </c>
      <c r="F1760" s="149" t="s">
        <v>2688</v>
      </c>
      <c r="G1760" s="227">
        <v>45083</v>
      </c>
      <c r="H1760" s="149" t="s">
        <v>9</v>
      </c>
      <c r="I1760" s="47" t="str">
        <f>VLOOKUP(H1760,'[5]Source Codes'!$A$6:$B$89,2,FALSE)</f>
        <v>On Line Journal Entries</v>
      </c>
      <c r="J1760" s="232">
        <v>8081928</v>
      </c>
      <c r="K1760" s="227">
        <v>45117</v>
      </c>
      <c r="L1760" s="151" t="s">
        <v>342</v>
      </c>
      <c r="M1760" s="49">
        <v>45117.577743055554</v>
      </c>
      <c r="N1760" s="47" t="s">
        <v>410</v>
      </c>
      <c r="O1760" s="47" t="s">
        <v>415</v>
      </c>
    </row>
    <row r="1761" spans="1:15" ht="12.75" customHeight="1" collapsed="1">
      <c r="J1761" s="133">
        <f>SUM(J1751:J1760)</f>
        <v>25451861.09</v>
      </c>
    </row>
    <row r="1763" spans="1:15" ht="12.75" customHeight="1">
      <c r="A1763" s="55" t="s">
        <v>2694</v>
      </c>
    </row>
    <row r="1764" spans="1:15" ht="25.5" hidden="1" outlineLevel="1">
      <c r="B1764" s="226">
        <v>2023</v>
      </c>
      <c r="C1764" s="226">
        <v>12</v>
      </c>
      <c r="D1764" s="149" t="s">
        <v>5</v>
      </c>
      <c r="E1764" s="149" t="s">
        <v>6</v>
      </c>
      <c r="F1764" s="149" t="s">
        <v>2695</v>
      </c>
      <c r="G1764" s="227">
        <v>45106</v>
      </c>
      <c r="H1764" s="149" t="s">
        <v>9</v>
      </c>
      <c r="I1764" s="47" t="str">
        <f>VLOOKUP(H1764,'[5]Source Codes'!$A$6:$B$89,2,FALSE)</f>
        <v>On Line Journal Entries</v>
      </c>
      <c r="J1764" s="232">
        <v>22761823.309999999</v>
      </c>
      <c r="K1764" s="227">
        <v>45118</v>
      </c>
      <c r="L1764" s="151" t="s">
        <v>2703</v>
      </c>
      <c r="M1764" s="49">
        <v>45118.872847222221</v>
      </c>
      <c r="N1764" s="47" t="s">
        <v>410</v>
      </c>
      <c r="O1764" s="47" t="s">
        <v>422</v>
      </c>
    </row>
    <row r="1765" spans="1:15" ht="38.25" hidden="1" outlineLevel="1">
      <c r="B1765" s="226">
        <v>2023</v>
      </c>
      <c r="C1765" s="226">
        <v>12</v>
      </c>
      <c r="D1765" s="149" t="s">
        <v>5</v>
      </c>
      <c r="E1765" s="149" t="s">
        <v>6</v>
      </c>
      <c r="F1765" s="149" t="s">
        <v>2696</v>
      </c>
      <c r="G1765" s="227">
        <v>45106</v>
      </c>
      <c r="H1765" s="149" t="s">
        <v>9</v>
      </c>
      <c r="I1765" s="47" t="str">
        <f>VLOOKUP(H1765,'[5]Source Codes'!$A$6:$B$89,2,FALSE)</f>
        <v>On Line Journal Entries</v>
      </c>
      <c r="J1765" s="232">
        <v>9890135.1099999994</v>
      </c>
      <c r="K1765" s="227">
        <v>45118</v>
      </c>
      <c r="L1765" s="151" t="s">
        <v>2704</v>
      </c>
      <c r="M1765" s="49">
        <v>45118.872847222221</v>
      </c>
      <c r="N1765" s="47" t="s">
        <v>410</v>
      </c>
      <c r="O1765" s="47" t="s">
        <v>422</v>
      </c>
    </row>
    <row r="1766" spans="1:15" ht="25.5" hidden="1" outlineLevel="1">
      <c r="B1766" s="226">
        <v>2023</v>
      </c>
      <c r="C1766" s="226">
        <v>12</v>
      </c>
      <c r="D1766" s="149" t="s">
        <v>5</v>
      </c>
      <c r="E1766" s="149" t="s">
        <v>6</v>
      </c>
      <c r="F1766" s="149" t="s">
        <v>2697</v>
      </c>
      <c r="G1766" s="227">
        <v>45099</v>
      </c>
      <c r="H1766" s="149" t="s">
        <v>9</v>
      </c>
      <c r="I1766" s="47" t="str">
        <f>VLOOKUP(H1766,'[5]Source Codes'!$A$6:$B$89,2,FALSE)</f>
        <v>On Line Journal Entries</v>
      </c>
      <c r="J1766" s="232">
        <v>6888733</v>
      </c>
      <c r="K1766" s="227">
        <v>45118</v>
      </c>
      <c r="L1766" s="151" t="s">
        <v>351</v>
      </c>
      <c r="M1766" s="49">
        <v>45118.872847222221</v>
      </c>
      <c r="N1766" s="47" t="s">
        <v>410</v>
      </c>
      <c r="O1766" s="47" t="s">
        <v>415</v>
      </c>
    </row>
    <row r="1767" spans="1:15" ht="25.5" hidden="1" outlineLevel="1">
      <c r="B1767" s="226">
        <v>2023</v>
      </c>
      <c r="C1767" s="226">
        <v>12</v>
      </c>
      <c r="D1767" s="149" t="s">
        <v>5</v>
      </c>
      <c r="E1767" s="149" t="s">
        <v>6</v>
      </c>
      <c r="F1767" s="149" t="s">
        <v>2698</v>
      </c>
      <c r="G1767" s="227">
        <v>45106</v>
      </c>
      <c r="H1767" s="149" t="s">
        <v>9</v>
      </c>
      <c r="I1767" s="47" t="str">
        <f>VLOOKUP(H1767,'[5]Source Codes'!$A$6:$B$89,2,FALSE)</f>
        <v>On Line Journal Entries</v>
      </c>
      <c r="J1767" s="232">
        <v>6000000</v>
      </c>
      <c r="K1767" s="227">
        <v>45118</v>
      </c>
      <c r="L1767" s="151" t="s">
        <v>892</v>
      </c>
      <c r="M1767" s="49">
        <v>45118.872847222221</v>
      </c>
      <c r="N1767" s="47" t="s">
        <v>2245</v>
      </c>
      <c r="O1767" s="47" t="s">
        <v>422</v>
      </c>
    </row>
    <row r="1768" spans="1:15" ht="51" hidden="1" outlineLevel="1">
      <c r="B1768" s="226">
        <v>2023</v>
      </c>
      <c r="C1768" s="226">
        <v>12</v>
      </c>
      <c r="D1768" s="149" t="s">
        <v>5</v>
      </c>
      <c r="E1768" s="149" t="s">
        <v>6</v>
      </c>
      <c r="F1768" s="149" t="s">
        <v>2699</v>
      </c>
      <c r="G1768" s="227">
        <v>45107</v>
      </c>
      <c r="H1768" s="149" t="s">
        <v>9</v>
      </c>
      <c r="I1768" s="47" t="str">
        <f>VLOOKUP(H1768,'[5]Source Codes'!$A$6:$B$89,2,FALSE)</f>
        <v>On Line Journal Entries</v>
      </c>
      <c r="J1768" s="232">
        <v>5091798</v>
      </c>
      <c r="K1768" s="227">
        <v>45118</v>
      </c>
      <c r="L1768" s="151" t="s">
        <v>363</v>
      </c>
      <c r="M1768" s="49">
        <v>45118.872847222221</v>
      </c>
      <c r="N1768" s="47" t="s">
        <v>410</v>
      </c>
      <c r="O1768" s="47" t="s">
        <v>415</v>
      </c>
    </row>
    <row r="1769" spans="1:15" ht="38.25" hidden="1" outlineLevel="1">
      <c r="B1769" s="226">
        <v>2023</v>
      </c>
      <c r="C1769" s="226">
        <v>12</v>
      </c>
      <c r="D1769" s="149" t="s">
        <v>5</v>
      </c>
      <c r="E1769" s="149" t="s">
        <v>6</v>
      </c>
      <c r="F1769" s="149" t="s">
        <v>2700</v>
      </c>
      <c r="G1769" s="227">
        <v>45107</v>
      </c>
      <c r="H1769" s="149" t="s">
        <v>9</v>
      </c>
      <c r="I1769" s="47" t="str">
        <f>VLOOKUP(H1769,'[5]Source Codes'!$A$6:$B$89,2,FALSE)</f>
        <v>On Line Journal Entries</v>
      </c>
      <c r="J1769" s="232">
        <v>4390090</v>
      </c>
      <c r="K1769" s="227">
        <v>45118</v>
      </c>
      <c r="L1769" s="151" t="s">
        <v>337</v>
      </c>
      <c r="M1769" s="49">
        <v>45118.872847222221</v>
      </c>
      <c r="N1769" s="47" t="s">
        <v>410</v>
      </c>
      <c r="O1769" s="47" t="s">
        <v>415</v>
      </c>
    </row>
    <row r="1770" spans="1:15" ht="51" hidden="1" outlineLevel="1">
      <c r="B1770" s="226">
        <v>2023</v>
      </c>
      <c r="C1770" s="226">
        <v>12</v>
      </c>
      <c r="D1770" s="149" t="s">
        <v>5</v>
      </c>
      <c r="E1770" s="149" t="s">
        <v>6</v>
      </c>
      <c r="F1770" s="149" t="s">
        <v>2701</v>
      </c>
      <c r="G1770" s="227">
        <v>45106</v>
      </c>
      <c r="H1770" s="149" t="s">
        <v>9</v>
      </c>
      <c r="I1770" s="47" t="str">
        <f>VLOOKUP(H1770,'[5]Source Codes'!$A$6:$B$89,2,FALSE)</f>
        <v>On Line Journal Entries</v>
      </c>
      <c r="J1770" s="232">
        <v>3348859.09</v>
      </c>
      <c r="K1770" s="227">
        <v>45118</v>
      </c>
      <c r="L1770" s="151" t="s">
        <v>2705</v>
      </c>
      <c r="M1770" s="49">
        <v>45118.872847222221</v>
      </c>
      <c r="N1770" s="47" t="s">
        <v>410</v>
      </c>
      <c r="O1770" s="47" t="s">
        <v>422</v>
      </c>
    </row>
    <row r="1771" spans="1:15" ht="25.5" hidden="1" outlineLevel="1">
      <c r="B1771" s="226">
        <v>2023</v>
      </c>
      <c r="C1771" s="226">
        <v>12</v>
      </c>
      <c r="D1771" s="149" t="s">
        <v>5</v>
      </c>
      <c r="E1771" s="149" t="s">
        <v>6</v>
      </c>
      <c r="F1771" s="149" t="s">
        <v>2702</v>
      </c>
      <c r="G1771" s="227">
        <v>45107</v>
      </c>
      <c r="H1771" s="149" t="s">
        <v>9</v>
      </c>
      <c r="I1771" s="47" t="str">
        <f>VLOOKUP(H1771,'[5]Source Codes'!$A$6:$B$89,2,FALSE)</f>
        <v>On Line Journal Entries</v>
      </c>
      <c r="J1771" s="232">
        <v>1756248.56</v>
      </c>
      <c r="K1771" s="227">
        <v>45118</v>
      </c>
      <c r="L1771" s="151" t="s">
        <v>2706</v>
      </c>
      <c r="M1771" s="49">
        <v>45118.872847222221</v>
      </c>
      <c r="N1771" s="47" t="s">
        <v>2244</v>
      </c>
      <c r="O1771" s="47" t="s">
        <v>409</v>
      </c>
    </row>
    <row r="1772" spans="1:15" ht="12.75" customHeight="1" collapsed="1">
      <c r="J1772" s="133">
        <f>SUM(J1764:J1771)</f>
        <v>60127687.070000008</v>
      </c>
    </row>
    <row r="1774" spans="1:15" ht="12.75" customHeight="1">
      <c r="A1774" s="55" t="s">
        <v>2707</v>
      </c>
    </row>
    <row r="1775" spans="1:15" ht="38.25" hidden="1" outlineLevel="1">
      <c r="B1775" s="226">
        <v>2024</v>
      </c>
      <c r="C1775" s="226">
        <v>1</v>
      </c>
      <c r="D1775" s="149" t="s">
        <v>5</v>
      </c>
      <c r="E1775" s="149" t="s">
        <v>6</v>
      </c>
      <c r="F1775" s="149" t="s">
        <v>2708</v>
      </c>
      <c r="G1775" s="227">
        <v>45119</v>
      </c>
      <c r="H1775" s="149" t="s">
        <v>14</v>
      </c>
      <c r="I1775" s="47" t="str">
        <f>VLOOKUP(H1775,'[5]Source Codes'!$A$6:$B$89,2,FALSE)</f>
        <v>AP Warrant Issuance</v>
      </c>
      <c r="J1775" s="232">
        <v>-1604250.41</v>
      </c>
      <c r="K1775" s="227">
        <v>45119</v>
      </c>
      <c r="L1775" s="151" t="s">
        <v>2716</v>
      </c>
      <c r="M1775" s="49">
        <v>45119.795023148145</v>
      </c>
      <c r="N1775" s="47" t="s">
        <v>434</v>
      </c>
      <c r="O1775" s="47" t="s">
        <v>499</v>
      </c>
    </row>
    <row r="1776" spans="1:15" ht="76.5" hidden="1" outlineLevel="1">
      <c r="B1776" s="226">
        <v>2024</v>
      </c>
      <c r="C1776" s="226">
        <v>1</v>
      </c>
      <c r="D1776" s="149" t="s">
        <v>5</v>
      </c>
      <c r="E1776" s="149" t="s">
        <v>6</v>
      </c>
      <c r="F1776" s="149" t="s">
        <v>2709</v>
      </c>
      <c r="G1776" s="227">
        <v>45118</v>
      </c>
      <c r="H1776" s="149" t="s">
        <v>11</v>
      </c>
      <c r="I1776" s="47" t="str">
        <f>VLOOKUP(H1776,'[5]Source Codes'!$A$6:$B$89,2,FALSE)</f>
        <v>AR Payments</v>
      </c>
      <c r="J1776" s="232">
        <v>1201600</v>
      </c>
      <c r="K1776" s="227">
        <v>45119</v>
      </c>
      <c r="L1776" s="151" t="s">
        <v>2717</v>
      </c>
      <c r="M1776" s="49">
        <v>45119.752349537041</v>
      </c>
      <c r="N1776" s="47" t="s">
        <v>410</v>
      </c>
      <c r="O1776" s="47" t="s">
        <v>408</v>
      </c>
    </row>
    <row r="1777" spans="1:15" ht="25.5" hidden="1" outlineLevel="1">
      <c r="B1777" s="226">
        <v>2024</v>
      </c>
      <c r="C1777" s="226">
        <v>1</v>
      </c>
      <c r="D1777" s="149" t="s">
        <v>5</v>
      </c>
      <c r="E1777" s="149" t="s">
        <v>6</v>
      </c>
      <c r="F1777" s="149" t="s">
        <v>2710</v>
      </c>
      <c r="G1777" s="227">
        <v>45114</v>
      </c>
      <c r="H1777" s="149" t="s">
        <v>12</v>
      </c>
      <c r="I1777" s="47" t="str">
        <f>VLOOKUP(H1777,'[5]Source Codes'!$A$6:$B$89,2,FALSE)</f>
        <v>AR Direct Cash Journal</v>
      </c>
      <c r="J1777" s="232">
        <v>1188003.81</v>
      </c>
      <c r="K1777" s="227">
        <v>45119</v>
      </c>
      <c r="L1777" s="151" t="s">
        <v>2718</v>
      </c>
      <c r="M1777" s="49">
        <v>45119.752349537041</v>
      </c>
      <c r="N1777" s="47" t="s">
        <v>434</v>
      </c>
      <c r="O1777" s="47" t="s">
        <v>415</v>
      </c>
    </row>
    <row r="1778" spans="1:15" ht="51" hidden="1" outlineLevel="1">
      <c r="B1778" s="226">
        <v>2024</v>
      </c>
      <c r="C1778" s="226">
        <v>1</v>
      </c>
      <c r="D1778" s="149" t="s">
        <v>5</v>
      </c>
      <c r="E1778" s="149" t="s">
        <v>6</v>
      </c>
      <c r="F1778" s="149" t="s">
        <v>2711</v>
      </c>
      <c r="G1778" s="227">
        <v>45118</v>
      </c>
      <c r="H1778" s="149" t="s">
        <v>9</v>
      </c>
      <c r="I1778" s="47" t="str">
        <f>VLOOKUP(H1778,'[5]Source Codes'!$A$6:$B$89,2,FALSE)</f>
        <v>On Line Journal Entries</v>
      </c>
      <c r="J1778" s="232">
        <v>59067015</v>
      </c>
      <c r="K1778" s="227">
        <v>45119</v>
      </c>
      <c r="L1778" s="151" t="s">
        <v>359</v>
      </c>
      <c r="M1778" s="49">
        <v>45119.87263888889</v>
      </c>
      <c r="N1778" s="47" t="s">
        <v>430</v>
      </c>
      <c r="O1778" s="47" t="s">
        <v>422</v>
      </c>
    </row>
    <row r="1779" spans="1:15" ht="51" hidden="1" outlineLevel="1">
      <c r="B1779" s="226">
        <v>2023</v>
      </c>
      <c r="C1779" s="226">
        <v>12</v>
      </c>
      <c r="D1779" s="149" t="s">
        <v>5</v>
      </c>
      <c r="E1779" s="149" t="s">
        <v>6</v>
      </c>
      <c r="F1779" s="149" t="s">
        <v>2714</v>
      </c>
      <c r="G1779" s="227">
        <v>45083</v>
      </c>
      <c r="H1779" s="149" t="s">
        <v>9</v>
      </c>
      <c r="I1779" s="47" t="str">
        <f>VLOOKUP(H1779,'[5]Source Codes'!$A$6:$B$89,2,FALSE)</f>
        <v>On Line Journal Entries</v>
      </c>
      <c r="J1779" s="232">
        <v>1429587.23</v>
      </c>
      <c r="K1779" s="227">
        <v>45119</v>
      </c>
      <c r="L1779" s="151" t="s">
        <v>2715</v>
      </c>
      <c r="M1779" s="49">
        <v>45119.87263888889</v>
      </c>
      <c r="N1779" s="47" t="s">
        <v>412</v>
      </c>
      <c r="O1779" s="47" t="s">
        <v>415</v>
      </c>
    </row>
    <row r="1780" spans="1:15" ht="25.5" hidden="1" outlineLevel="1">
      <c r="B1780" s="226">
        <v>2024</v>
      </c>
      <c r="C1780" s="226">
        <v>1</v>
      </c>
      <c r="D1780" s="149" t="s">
        <v>5</v>
      </c>
      <c r="E1780" s="149" t="s">
        <v>6</v>
      </c>
      <c r="F1780" s="149" t="s">
        <v>2712</v>
      </c>
      <c r="G1780" s="227">
        <v>45119</v>
      </c>
      <c r="H1780" s="149" t="s">
        <v>9</v>
      </c>
      <c r="I1780" s="47" t="str">
        <f>VLOOKUP(H1780,'[5]Source Codes'!$A$6:$B$89,2,FALSE)</f>
        <v>On Line Journal Entries</v>
      </c>
      <c r="J1780" s="232">
        <v>-41354076.460000001</v>
      </c>
      <c r="K1780" s="227">
        <v>45119</v>
      </c>
      <c r="L1780" s="151" t="s">
        <v>2713</v>
      </c>
      <c r="M1780" s="49">
        <v>45119.87263888889</v>
      </c>
      <c r="N1780" s="47" t="s">
        <v>516</v>
      </c>
      <c r="O1780" s="47" t="s">
        <v>409</v>
      </c>
    </row>
    <row r="1781" spans="1:15" ht="12.75" customHeight="1" collapsed="1">
      <c r="J1781" s="133">
        <f>SUM(J1775:J1780)</f>
        <v>19927879.169999994</v>
      </c>
    </row>
    <row r="1783" spans="1:15" ht="12.75" customHeight="1">
      <c r="A1783" s="55" t="s">
        <v>2719</v>
      </c>
    </row>
    <row r="1784" spans="1:15" ht="51" hidden="1" outlineLevel="1">
      <c r="B1784" s="226">
        <v>2024</v>
      </c>
      <c r="C1784" s="226">
        <v>1</v>
      </c>
      <c r="D1784" s="149" t="s">
        <v>5</v>
      </c>
      <c r="E1784" s="149" t="s">
        <v>6</v>
      </c>
      <c r="F1784" s="149" t="s">
        <v>2720</v>
      </c>
      <c r="G1784" s="227">
        <v>45118</v>
      </c>
      <c r="H1784" s="149" t="s">
        <v>11</v>
      </c>
      <c r="I1784" s="47" t="str">
        <f>VLOOKUP(H1784,'[5]Source Codes'!$A$6:$B$89,2,FALSE)</f>
        <v>AR Payments</v>
      </c>
      <c r="J1784" s="232">
        <v>5774912.9299999997</v>
      </c>
      <c r="K1784" s="227">
        <v>45120</v>
      </c>
      <c r="L1784" s="151" t="s">
        <v>2725</v>
      </c>
      <c r="M1784" s="49">
        <v>45120.753078703703</v>
      </c>
      <c r="N1784" s="47" t="s">
        <v>410</v>
      </c>
      <c r="O1784" s="47" t="s">
        <v>408</v>
      </c>
    </row>
    <row r="1785" spans="1:15" ht="12.75" hidden="1" customHeight="1" outlineLevel="1">
      <c r="B1785" s="226">
        <v>2024</v>
      </c>
      <c r="C1785" s="226">
        <v>1</v>
      </c>
      <c r="D1785" s="149" t="s">
        <v>5</v>
      </c>
      <c r="E1785" s="149" t="s">
        <v>6</v>
      </c>
      <c r="F1785" s="149" t="s">
        <v>2721</v>
      </c>
      <c r="G1785" s="227">
        <v>45118</v>
      </c>
      <c r="H1785" s="149" t="s">
        <v>9</v>
      </c>
      <c r="I1785" s="47" t="str">
        <f>VLOOKUP(H1785,'[5]Source Codes'!$A$6:$B$89,2,FALSE)</f>
        <v>On Line Journal Entries</v>
      </c>
      <c r="J1785" s="232">
        <v>-1542083</v>
      </c>
      <c r="K1785" s="227">
        <v>45120</v>
      </c>
      <c r="L1785" s="151" t="s">
        <v>2723</v>
      </c>
      <c r="M1785" s="49">
        <v>45120.377627314818</v>
      </c>
      <c r="N1785" s="47" t="s">
        <v>407</v>
      </c>
      <c r="O1785" s="47" t="s">
        <v>419</v>
      </c>
    </row>
    <row r="1786" spans="1:15" ht="25.5" hidden="1" outlineLevel="1">
      <c r="B1786" s="226">
        <v>2024</v>
      </c>
      <c r="C1786" s="226">
        <v>1</v>
      </c>
      <c r="D1786" s="149" t="s">
        <v>5</v>
      </c>
      <c r="E1786" s="149" t="s">
        <v>6</v>
      </c>
      <c r="F1786" s="149" t="s">
        <v>2722</v>
      </c>
      <c r="G1786" s="227">
        <v>45119</v>
      </c>
      <c r="H1786" s="149" t="s">
        <v>9</v>
      </c>
      <c r="I1786" s="47" t="str">
        <f>VLOOKUP(H1786,'[5]Source Codes'!$A$6:$B$89,2,FALSE)</f>
        <v>On Line Journal Entries</v>
      </c>
      <c r="J1786" s="232">
        <v>-18719124.859999999</v>
      </c>
      <c r="K1786" s="227">
        <v>45120</v>
      </c>
      <c r="L1786" s="151" t="s">
        <v>2724</v>
      </c>
      <c r="M1786" s="49">
        <v>45120.871851851851</v>
      </c>
      <c r="N1786" s="47" t="s">
        <v>516</v>
      </c>
      <c r="O1786" s="47" t="s">
        <v>409</v>
      </c>
    </row>
    <row r="1787" spans="1:15" ht="12.75" customHeight="1" collapsed="1">
      <c r="J1787" s="133">
        <f>SUM(J1784:J1786)</f>
        <v>-14486294.93</v>
      </c>
    </row>
    <row r="1789" spans="1:15" ht="12.75" customHeight="1">
      <c r="A1789" s="55" t="s">
        <v>2727</v>
      </c>
    </row>
    <row r="1790" spans="1:15" ht="51" hidden="1" outlineLevel="1">
      <c r="B1790" s="226">
        <v>2024</v>
      </c>
      <c r="C1790" s="226">
        <v>1</v>
      </c>
      <c r="D1790" s="149" t="s">
        <v>5</v>
      </c>
      <c r="E1790" s="149" t="s">
        <v>6</v>
      </c>
      <c r="F1790" s="149" t="s">
        <v>2728</v>
      </c>
      <c r="G1790" s="227">
        <v>45117</v>
      </c>
      <c r="H1790" s="149" t="s">
        <v>11</v>
      </c>
      <c r="I1790" s="47" t="str">
        <f>VLOOKUP(H1790,'[5]Source Codes'!$A$6:$B$89,2,FALSE)</f>
        <v>AR Payments</v>
      </c>
      <c r="J1790" s="232">
        <v>7148360.7599999998</v>
      </c>
      <c r="K1790" s="227">
        <v>45121</v>
      </c>
      <c r="L1790" s="151" t="s">
        <v>2736</v>
      </c>
      <c r="M1790" s="49">
        <v>45121.752534722225</v>
      </c>
      <c r="N1790" s="47" t="s">
        <v>407</v>
      </c>
      <c r="O1790" s="47" t="s">
        <v>408</v>
      </c>
    </row>
    <row r="1791" spans="1:15" ht="51" hidden="1" outlineLevel="1">
      <c r="B1791" s="226">
        <v>2024</v>
      </c>
      <c r="C1791" s="226">
        <v>1</v>
      </c>
      <c r="D1791" s="149" t="s">
        <v>5</v>
      </c>
      <c r="E1791" s="149" t="s">
        <v>6</v>
      </c>
      <c r="F1791" s="149" t="s">
        <v>2729</v>
      </c>
      <c r="G1791" s="227">
        <v>45120</v>
      </c>
      <c r="H1791" s="149" t="s">
        <v>11</v>
      </c>
      <c r="I1791" s="47" t="str">
        <f>VLOOKUP(H1791,'[5]Source Codes'!$A$6:$B$89,2,FALSE)</f>
        <v>AR Payments</v>
      </c>
      <c r="J1791" s="232">
        <v>3887938.18</v>
      </c>
      <c r="K1791" s="227">
        <v>45121</v>
      </c>
      <c r="L1791" s="151" t="s">
        <v>2737</v>
      </c>
      <c r="M1791" s="49">
        <v>45121.752534722225</v>
      </c>
      <c r="N1791" s="47" t="s">
        <v>407</v>
      </c>
      <c r="O1791" s="47" t="s">
        <v>408</v>
      </c>
    </row>
    <row r="1792" spans="1:15" ht="63.75" hidden="1" outlineLevel="1">
      <c r="B1792" s="226">
        <v>2024</v>
      </c>
      <c r="C1792" s="226">
        <v>1</v>
      </c>
      <c r="D1792" s="149" t="s">
        <v>5</v>
      </c>
      <c r="E1792" s="149" t="s">
        <v>6</v>
      </c>
      <c r="F1792" s="149" t="s">
        <v>2730</v>
      </c>
      <c r="G1792" s="227">
        <v>45112</v>
      </c>
      <c r="H1792" s="149" t="s">
        <v>11</v>
      </c>
      <c r="I1792" s="47" t="str">
        <f>VLOOKUP(H1792,'[5]Source Codes'!$A$6:$B$89,2,FALSE)</f>
        <v>AR Payments</v>
      </c>
      <c r="J1792" s="232">
        <v>2918081.26</v>
      </c>
      <c r="K1792" s="227">
        <v>45121</v>
      </c>
      <c r="L1792" s="151" t="s">
        <v>2738</v>
      </c>
      <c r="M1792" s="49">
        <v>45121.752534722225</v>
      </c>
      <c r="N1792" s="47" t="s">
        <v>407</v>
      </c>
      <c r="O1792" s="47" t="s">
        <v>408</v>
      </c>
    </row>
    <row r="1793" spans="1:15" ht="63.75" hidden="1" outlineLevel="1">
      <c r="B1793" s="226">
        <v>2023</v>
      </c>
      <c r="C1793" s="226">
        <v>12</v>
      </c>
      <c r="D1793" s="149" t="s">
        <v>5</v>
      </c>
      <c r="E1793" s="149" t="s">
        <v>6</v>
      </c>
      <c r="F1793" s="149" t="s">
        <v>2731</v>
      </c>
      <c r="G1793" s="227">
        <v>45107</v>
      </c>
      <c r="H1793" s="149" t="s">
        <v>9</v>
      </c>
      <c r="I1793" s="47" t="str">
        <f>VLOOKUP(H1793,'[5]Source Codes'!$A$6:$B$89,2,FALSE)</f>
        <v>On Line Journal Entries</v>
      </c>
      <c r="J1793" s="232">
        <v>9265480.4900000002</v>
      </c>
      <c r="K1793" s="227">
        <v>45121</v>
      </c>
      <c r="L1793" s="151" t="s">
        <v>2733</v>
      </c>
      <c r="M1793" s="49">
        <v>45121.872465277775</v>
      </c>
      <c r="N1793" s="47" t="s">
        <v>407</v>
      </c>
      <c r="O1793" s="47" t="s">
        <v>415</v>
      </c>
    </row>
    <row r="1794" spans="1:15" ht="25.5" hidden="1" outlineLevel="1">
      <c r="B1794" s="226">
        <v>2023</v>
      </c>
      <c r="C1794" s="226">
        <v>12</v>
      </c>
      <c r="D1794" s="149" t="s">
        <v>5</v>
      </c>
      <c r="E1794" s="149" t="s">
        <v>6</v>
      </c>
      <c r="F1794" s="149" t="s">
        <v>2732</v>
      </c>
      <c r="G1794" s="227">
        <v>45107</v>
      </c>
      <c r="H1794" s="149" t="s">
        <v>9</v>
      </c>
      <c r="I1794" s="47" t="str">
        <f>VLOOKUP(H1794,'[5]Source Codes'!$A$6:$B$89,2,FALSE)</f>
        <v>On Line Journal Entries</v>
      </c>
      <c r="J1794" s="232">
        <v>1692918</v>
      </c>
      <c r="K1794" s="227">
        <v>45121</v>
      </c>
      <c r="L1794" s="151" t="s">
        <v>351</v>
      </c>
      <c r="M1794" s="49">
        <v>45121.872465277775</v>
      </c>
      <c r="N1794" s="47" t="s">
        <v>407</v>
      </c>
      <c r="O1794" s="47" t="s">
        <v>415</v>
      </c>
    </row>
    <row r="1795" spans="1:15" ht="25.5" hidden="1" outlineLevel="1">
      <c r="B1795" s="226">
        <v>2023</v>
      </c>
      <c r="C1795" s="226">
        <v>12</v>
      </c>
      <c r="D1795" s="149" t="s">
        <v>5</v>
      </c>
      <c r="E1795" s="149" t="s">
        <v>6</v>
      </c>
      <c r="F1795" s="149" t="s">
        <v>2734</v>
      </c>
      <c r="G1795" s="227">
        <v>45107</v>
      </c>
      <c r="H1795" s="149" t="s">
        <v>8</v>
      </c>
      <c r="I1795" s="47" t="str">
        <f>VLOOKUP(H1795,'[5]Source Codes'!$A$6:$B$89,2,FALSE)</f>
        <v>Prch,Cntrl Mail,Flt,Prntg,Sply</v>
      </c>
      <c r="J1795" s="232">
        <v>-1731199.18</v>
      </c>
      <c r="K1795" s="227">
        <v>45121</v>
      </c>
      <c r="L1795" s="151" t="s">
        <v>2735</v>
      </c>
      <c r="M1795" s="49">
        <v>45121.413495370369</v>
      </c>
      <c r="N1795" s="47" t="s">
        <v>407</v>
      </c>
      <c r="O1795" s="47" t="s">
        <v>455</v>
      </c>
    </row>
    <row r="1796" spans="1:15" ht="12.75" customHeight="1" collapsed="1">
      <c r="J1796" s="133">
        <f>SUM(J1790:J1795)</f>
        <v>23181579.509999998</v>
      </c>
    </row>
    <row r="1798" spans="1:15" ht="12.75" customHeight="1">
      <c r="A1798" s="55" t="s">
        <v>2739</v>
      </c>
    </row>
    <row r="1799" spans="1:15" ht="25.5" hidden="1" outlineLevel="1">
      <c r="B1799" s="226">
        <v>2024</v>
      </c>
      <c r="C1799" s="226">
        <v>1</v>
      </c>
      <c r="D1799" s="149" t="s">
        <v>5</v>
      </c>
      <c r="E1799" s="149" t="s">
        <v>6</v>
      </c>
      <c r="F1799" s="149" t="s">
        <v>2740</v>
      </c>
      <c r="G1799" s="227">
        <v>45114</v>
      </c>
      <c r="H1799" s="149" t="s">
        <v>12</v>
      </c>
      <c r="I1799" s="47" t="str">
        <f>VLOOKUP(H1799,'[5]Source Codes'!$A$6:$B$89,2,FALSE)</f>
        <v>AR Direct Cash Journal</v>
      </c>
      <c r="J1799" s="232">
        <v>1417808.87</v>
      </c>
      <c r="K1799" s="227">
        <v>45124</v>
      </c>
      <c r="L1799" s="151" t="s">
        <v>2744</v>
      </c>
      <c r="M1799" s="49">
        <v>45124.75267361111</v>
      </c>
      <c r="N1799" s="47" t="s">
        <v>407</v>
      </c>
      <c r="O1799" s="47" t="s">
        <v>421</v>
      </c>
    </row>
    <row r="1800" spans="1:15" ht="25.5" hidden="1" outlineLevel="1">
      <c r="B1800" s="226">
        <v>2023</v>
      </c>
      <c r="C1800" s="226">
        <v>12</v>
      </c>
      <c r="D1800" s="149" t="s">
        <v>5</v>
      </c>
      <c r="E1800" s="149" t="s">
        <v>6</v>
      </c>
      <c r="F1800" s="149" t="s">
        <v>2741</v>
      </c>
      <c r="G1800" s="227">
        <v>45107</v>
      </c>
      <c r="H1800" s="149" t="s">
        <v>9</v>
      </c>
      <c r="I1800" s="47" t="str">
        <f>VLOOKUP(H1800,'[5]Source Codes'!$A$6:$B$89,2,FALSE)</f>
        <v>On Line Journal Entries</v>
      </c>
      <c r="J1800" s="232">
        <v>9553178.6999999993</v>
      </c>
      <c r="K1800" s="227">
        <v>45124</v>
      </c>
      <c r="L1800" s="151" t="s">
        <v>351</v>
      </c>
      <c r="M1800" s="49">
        <v>45124.872395833336</v>
      </c>
      <c r="N1800" s="47" t="s">
        <v>407</v>
      </c>
      <c r="O1800" s="47" t="s">
        <v>415</v>
      </c>
    </row>
    <row r="1801" spans="1:15" ht="25.5" hidden="1" outlineLevel="1">
      <c r="B1801" s="226">
        <v>2023</v>
      </c>
      <c r="C1801" s="226">
        <v>12</v>
      </c>
      <c r="D1801" s="149" t="s">
        <v>5</v>
      </c>
      <c r="E1801" s="149" t="s">
        <v>6</v>
      </c>
      <c r="F1801" s="149" t="s">
        <v>2742</v>
      </c>
      <c r="G1801" s="227">
        <v>45107</v>
      </c>
      <c r="H1801" s="149" t="s">
        <v>9</v>
      </c>
      <c r="I1801" s="47" t="str">
        <f>VLOOKUP(H1801,'[5]Source Codes'!$A$6:$B$89,2,FALSE)</f>
        <v>On Line Journal Entries</v>
      </c>
      <c r="J1801" s="232">
        <v>7978449</v>
      </c>
      <c r="K1801" s="227">
        <v>45124</v>
      </c>
      <c r="L1801" s="151" t="s">
        <v>351</v>
      </c>
      <c r="M1801" s="49">
        <v>45124.872395833336</v>
      </c>
      <c r="N1801" s="47" t="s">
        <v>407</v>
      </c>
      <c r="O1801" s="47" t="s">
        <v>415</v>
      </c>
    </row>
    <row r="1802" spans="1:15" ht="38.25" hidden="1" outlineLevel="1">
      <c r="B1802" s="226">
        <v>2023</v>
      </c>
      <c r="C1802" s="226">
        <v>12</v>
      </c>
      <c r="D1802" s="149" t="s">
        <v>5</v>
      </c>
      <c r="E1802" s="149" t="s">
        <v>6</v>
      </c>
      <c r="F1802" s="149" t="s">
        <v>2743</v>
      </c>
      <c r="G1802" s="227">
        <v>45107</v>
      </c>
      <c r="H1802" s="149" t="s">
        <v>9</v>
      </c>
      <c r="I1802" s="47" t="str">
        <f>VLOOKUP(H1802,'[5]Source Codes'!$A$6:$B$89,2,FALSE)</f>
        <v>On Line Journal Entries</v>
      </c>
      <c r="J1802" s="232">
        <v>4068884</v>
      </c>
      <c r="K1802" s="227">
        <v>45124</v>
      </c>
      <c r="L1802" s="151" t="s">
        <v>349</v>
      </c>
      <c r="M1802" s="49">
        <v>45124.872395833336</v>
      </c>
      <c r="N1802" s="47" t="s">
        <v>407</v>
      </c>
      <c r="O1802" s="47" t="s">
        <v>415</v>
      </c>
    </row>
    <row r="1803" spans="1:15" ht="12.75" customHeight="1" collapsed="1">
      <c r="J1803" s="133">
        <f>SUM(J1799:J1802)</f>
        <v>23018320.57</v>
      </c>
    </row>
    <row r="1805" spans="1:15" ht="12.75" customHeight="1">
      <c r="A1805" s="55" t="s">
        <v>2747</v>
      </c>
    </row>
    <row r="1806" spans="1:15" ht="51" hidden="1" outlineLevel="1">
      <c r="B1806" s="226">
        <v>2023</v>
      </c>
      <c r="C1806" s="226">
        <v>12</v>
      </c>
      <c r="D1806" s="149" t="s">
        <v>5</v>
      </c>
      <c r="E1806" s="149" t="s">
        <v>6</v>
      </c>
      <c r="F1806" s="149" t="s">
        <v>2748</v>
      </c>
      <c r="G1806" s="227">
        <v>45107</v>
      </c>
      <c r="H1806" s="149" t="s">
        <v>9</v>
      </c>
      <c r="I1806" s="47" t="str">
        <f>VLOOKUP(H1806,'[5]Source Codes'!$A$6:$B$89,2,FALSE)</f>
        <v>On Line Journal Entries</v>
      </c>
      <c r="J1806" s="232">
        <v>5149446</v>
      </c>
      <c r="K1806" s="227">
        <v>45125</v>
      </c>
      <c r="L1806" s="151" t="s">
        <v>363</v>
      </c>
      <c r="M1806" s="49">
        <v>45125.872743055559</v>
      </c>
      <c r="N1806" s="47" t="s">
        <v>407</v>
      </c>
      <c r="O1806" s="47" t="s">
        <v>415</v>
      </c>
    </row>
    <row r="1807" spans="1:15" ht="12.75" customHeight="1" collapsed="1">
      <c r="J1807" s="133">
        <f>SUM(J1806)</f>
        <v>5149446</v>
      </c>
    </row>
    <row r="1809" spans="1:15" ht="12.75" customHeight="1">
      <c r="A1809" s="55" t="s">
        <v>2749</v>
      </c>
    </row>
    <row r="1810" spans="1:15" ht="38.25" hidden="1" outlineLevel="1">
      <c r="B1810" s="226">
        <v>2024</v>
      </c>
      <c r="C1810" s="226">
        <v>1</v>
      </c>
      <c r="D1810" s="149" t="s">
        <v>5</v>
      </c>
      <c r="E1810" s="149" t="s">
        <v>6</v>
      </c>
      <c r="F1810" s="149" t="s">
        <v>2750</v>
      </c>
      <c r="G1810" s="227">
        <v>45126</v>
      </c>
      <c r="H1810" s="149" t="s">
        <v>14</v>
      </c>
      <c r="I1810" s="47" t="str">
        <f>VLOOKUP(H1810,'[5]Source Codes'!$A$6:$B$89,2,FALSE)</f>
        <v>AP Warrant Issuance</v>
      </c>
      <c r="J1810" s="232">
        <v>-1368801.5</v>
      </c>
      <c r="K1810" s="227">
        <v>45126</v>
      </c>
      <c r="L1810" s="151" t="s">
        <v>2755</v>
      </c>
      <c r="M1810" s="49">
        <v>45126.795138888891</v>
      </c>
      <c r="N1810" s="47" t="s">
        <v>434</v>
      </c>
      <c r="O1810" s="47" t="s">
        <v>408</v>
      </c>
    </row>
    <row r="1811" spans="1:15" ht="25.5" hidden="1" outlineLevel="1">
      <c r="B1811" s="226">
        <v>2024</v>
      </c>
      <c r="C1811" s="226">
        <v>1</v>
      </c>
      <c r="D1811" s="149" t="s">
        <v>5</v>
      </c>
      <c r="E1811" s="149" t="s">
        <v>6</v>
      </c>
      <c r="F1811" s="149" t="s">
        <v>2751</v>
      </c>
      <c r="G1811" s="227">
        <v>45124</v>
      </c>
      <c r="H1811" s="149" t="s">
        <v>9</v>
      </c>
      <c r="I1811" s="47" t="str">
        <f>VLOOKUP(H1811,'[5]Source Codes'!$A$6:$B$89,2,FALSE)</f>
        <v>On Line Journal Entries</v>
      </c>
      <c r="J1811" s="232">
        <v>9242632.6600000001</v>
      </c>
      <c r="K1811" s="227">
        <v>45126</v>
      </c>
      <c r="L1811" s="151" t="s">
        <v>351</v>
      </c>
      <c r="M1811" s="49">
        <v>45126.981296296297</v>
      </c>
      <c r="N1811" s="47" t="s">
        <v>407</v>
      </c>
      <c r="O1811" s="47" t="s">
        <v>415</v>
      </c>
    </row>
    <row r="1812" spans="1:15" hidden="1" outlineLevel="1">
      <c r="B1812" s="226">
        <v>2024</v>
      </c>
      <c r="C1812" s="226">
        <v>1</v>
      </c>
      <c r="D1812" s="149" t="s">
        <v>5</v>
      </c>
      <c r="E1812" s="149" t="s">
        <v>6</v>
      </c>
      <c r="F1812" s="149" t="s">
        <v>2752</v>
      </c>
      <c r="G1812" s="227">
        <v>45125</v>
      </c>
      <c r="H1812" s="149" t="s">
        <v>9</v>
      </c>
      <c r="I1812" s="47" t="str">
        <f>VLOOKUP(H1812,'[5]Source Codes'!$A$6:$B$89,2,FALSE)</f>
        <v>On Line Journal Entries</v>
      </c>
      <c r="J1812" s="232">
        <v>4462598</v>
      </c>
      <c r="K1812" s="227">
        <v>45126</v>
      </c>
      <c r="L1812" s="151" t="s">
        <v>2754</v>
      </c>
      <c r="M1812" s="49">
        <v>45126.978668981479</v>
      </c>
      <c r="N1812" s="47" t="s">
        <v>407</v>
      </c>
      <c r="O1812" s="47" t="s">
        <v>420</v>
      </c>
    </row>
    <row r="1813" spans="1:15" ht="38.25" hidden="1" outlineLevel="1">
      <c r="B1813" s="226">
        <v>2023</v>
      </c>
      <c r="C1813" s="226">
        <v>12</v>
      </c>
      <c r="D1813" s="149" t="s">
        <v>5</v>
      </c>
      <c r="E1813" s="149" t="s">
        <v>6</v>
      </c>
      <c r="F1813" s="149" t="s">
        <v>2753</v>
      </c>
      <c r="G1813" s="227">
        <v>45107</v>
      </c>
      <c r="H1813" s="149" t="s">
        <v>9</v>
      </c>
      <c r="I1813" s="47" t="str">
        <f>VLOOKUP(H1813,'[5]Source Codes'!$A$6:$B$89,2,FALSE)</f>
        <v>On Line Journal Entries</v>
      </c>
      <c r="J1813" s="232">
        <v>4321752</v>
      </c>
      <c r="K1813" s="227">
        <v>45126</v>
      </c>
      <c r="L1813" s="151" t="s">
        <v>337</v>
      </c>
      <c r="M1813" s="49">
        <v>45126.872824074075</v>
      </c>
      <c r="N1813" s="47" t="s">
        <v>407</v>
      </c>
      <c r="O1813" s="47" t="s">
        <v>415</v>
      </c>
    </row>
    <row r="1814" spans="1:15" ht="12.75" customHeight="1" collapsed="1">
      <c r="J1814" s="133">
        <f>SUM(J1810:J1813)</f>
        <v>16658181.16</v>
      </c>
    </row>
    <row r="1816" spans="1:15" ht="12.75" customHeight="1">
      <c r="A1816" s="55" t="s">
        <v>2756</v>
      </c>
    </row>
    <row r="1817" spans="1:15" ht="38.25" hidden="1" outlineLevel="1">
      <c r="B1817" s="226">
        <v>2024</v>
      </c>
      <c r="C1817" s="226">
        <v>1</v>
      </c>
      <c r="D1817" s="149" t="s">
        <v>5</v>
      </c>
      <c r="E1817" s="149" t="s">
        <v>6</v>
      </c>
      <c r="F1817" s="149" t="s">
        <v>2757</v>
      </c>
      <c r="G1817" s="227">
        <v>45127</v>
      </c>
      <c r="H1817" s="149" t="s">
        <v>14</v>
      </c>
      <c r="I1817" s="47" t="str">
        <f>VLOOKUP(H1817,'[5]Source Codes'!$A$6:$B$89,2,FALSE)</f>
        <v>AP Warrant Issuance</v>
      </c>
      <c r="J1817" s="232">
        <v>-1168938.8700000001</v>
      </c>
      <c r="K1817" s="227">
        <v>45127</v>
      </c>
      <c r="L1817" s="151" t="s">
        <v>2764</v>
      </c>
      <c r="M1817" s="49">
        <v>45127.795069444444</v>
      </c>
      <c r="N1817" s="47" t="s">
        <v>407</v>
      </c>
      <c r="O1817" s="47" t="s">
        <v>419</v>
      </c>
    </row>
    <row r="1818" spans="1:15" ht="89.25" hidden="1" outlineLevel="1">
      <c r="B1818" s="226">
        <v>2024</v>
      </c>
      <c r="C1818" s="226">
        <v>1</v>
      </c>
      <c r="D1818" s="149" t="s">
        <v>5</v>
      </c>
      <c r="E1818" s="149" t="s">
        <v>6</v>
      </c>
      <c r="F1818" s="149" t="s">
        <v>2758</v>
      </c>
      <c r="G1818" s="227">
        <v>45125</v>
      </c>
      <c r="H1818" s="149" t="s">
        <v>11</v>
      </c>
      <c r="I1818" s="47" t="str">
        <f>VLOOKUP(H1818,'[5]Source Codes'!$A$6:$B$89,2,FALSE)</f>
        <v>AR Payments</v>
      </c>
      <c r="J1818" s="232">
        <v>7892573.8300000001</v>
      </c>
      <c r="K1818" s="227">
        <v>45127</v>
      </c>
      <c r="L1818" s="151" t="s">
        <v>2765</v>
      </c>
      <c r="M1818" s="49">
        <v>45127.753159722219</v>
      </c>
      <c r="N1818" s="47" t="s">
        <v>407</v>
      </c>
      <c r="O1818" s="47" t="s">
        <v>408</v>
      </c>
    </row>
    <row r="1819" spans="1:15" ht="12.75" hidden="1" customHeight="1" outlineLevel="1">
      <c r="B1819" s="226">
        <v>2024</v>
      </c>
      <c r="C1819" s="226">
        <v>1</v>
      </c>
      <c r="D1819" s="149" t="s">
        <v>5</v>
      </c>
      <c r="E1819" s="149" t="s">
        <v>6</v>
      </c>
      <c r="F1819" s="149" t="s">
        <v>2759</v>
      </c>
      <c r="G1819" s="227">
        <v>45119</v>
      </c>
      <c r="H1819" s="149" t="s">
        <v>7</v>
      </c>
      <c r="I1819" s="47" t="str">
        <f>VLOOKUP(H1819,'[5]Source Codes'!$A$6:$B$89,2,FALSE)</f>
        <v>HRMS Interface Journals</v>
      </c>
      <c r="J1819" s="232">
        <v>-61099555.060000002</v>
      </c>
      <c r="K1819" s="227">
        <v>45127</v>
      </c>
      <c r="L1819" s="151" t="s">
        <v>355</v>
      </c>
      <c r="M1819" s="49">
        <v>45127.530497685184</v>
      </c>
      <c r="N1819" s="47" t="s">
        <v>438</v>
      </c>
      <c r="O1819" s="47" t="s">
        <v>439</v>
      </c>
    </row>
    <row r="1820" spans="1:15" ht="12.75" hidden="1" customHeight="1" outlineLevel="1">
      <c r="B1820" s="226">
        <v>2024</v>
      </c>
      <c r="C1820" s="226">
        <v>1</v>
      </c>
      <c r="D1820" s="149" t="s">
        <v>5</v>
      </c>
      <c r="E1820" s="149" t="s">
        <v>6</v>
      </c>
      <c r="F1820" s="149" t="s">
        <v>2760</v>
      </c>
      <c r="G1820" s="227">
        <v>45119</v>
      </c>
      <c r="H1820" s="149" t="s">
        <v>7</v>
      </c>
      <c r="I1820" s="47" t="str">
        <f>VLOOKUP(H1820,'[5]Source Codes'!$A$6:$B$89,2,FALSE)</f>
        <v>HRMS Interface Journals</v>
      </c>
      <c r="J1820" s="232">
        <v>-11608316.34</v>
      </c>
      <c r="K1820" s="227">
        <v>45127</v>
      </c>
      <c r="L1820" s="151" t="s">
        <v>356</v>
      </c>
      <c r="M1820" s="49">
        <v>45127.525266203702</v>
      </c>
      <c r="N1820" s="47" t="s">
        <v>438</v>
      </c>
      <c r="O1820" s="47" t="s">
        <v>439</v>
      </c>
    </row>
    <row r="1821" spans="1:15" ht="12.75" hidden="1" customHeight="1" outlineLevel="1">
      <c r="B1821" s="226">
        <v>2024</v>
      </c>
      <c r="C1821" s="226">
        <v>1</v>
      </c>
      <c r="D1821" s="149" t="s">
        <v>5</v>
      </c>
      <c r="E1821" s="149" t="s">
        <v>6</v>
      </c>
      <c r="F1821" s="149" t="s">
        <v>2761</v>
      </c>
      <c r="G1821" s="227">
        <v>45119</v>
      </c>
      <c r="H1821" s="149" t="s">
        <v>7</v>
      </c>
      <c r="I1821" s="47" t="str">
        <f>VLOOKUP(H1821,'[5]Source Codes'!$A$6:$B$89,2,FALSE)</f>
        <v>HRMS Interface Journals</v>
      </c>
      <c r="J1821" s="232">
        <v>-2143020.31</v>
      </c>
      <c r="K1821" s="227">
        <v>45127</v>
      </c>
      <c r="L1821" s="151" t="s">
        <v>357</v>
      </c>
      <c r="M1821" s="49">
        <v>45127.535011574073</v>
      </c>
      <c r="N1821" s="47" t="s">
        <v>438</v>
      </c>
      <c r="O1821" s="47" t="s">
        <v>439</v>
      </c>
    </row>
    <row r="1822" spans="1:15" ht="25.5" hidden="1" outlineLevel="1">
      <c r="B1822" s="226">
        <v>2023</v>
      </c>
      <c r="C1822" s="226">
        <v>12</v>
      </c>
      <c r="D1822" s="149" t="s">
        <v>5</v>
      </c>
      <c r="E1822" s="149" t="s">
        <v>6</v>
      </c>
      <c r="F1822" s="149" t="s">
        <v>2762</v>
      </c>
      <c r="G1822" s="227">
        <v>45107</v>
      </c>
      <c r="H1822" s="149" t="s">
        <v>9</v>
      </c>
      <c r="I1822" s="47" t="str">
        <f>VLOOKUP(H1822,'[5]Source Codes'!$A$6:$B$89,2,FALSE)</f>
        <v>On Line Journal Entries</v>
      </c>
      <c r="J1822" s="232">
        <v>1092392.3</v>
      </c>
      <c r="K1822" s="227">
        <v>45127</v>
      </c>
      <c r="L1822" s="151" t="s">
        <v>2767</v>
      </c>
      <c r="M1822" s="49">
        <v>45127.872685185182</v>
      </c>
      <c r="N1822" s="47" t="s">
        <v>412</v>
      </c>
      <c r="O1822" s="47" t="s">
        <v>422</v>
      </c>
    </row>
    <row r="1823" spans="1:15" hidden="1" outlineLevel="1">
      <c r="B1823" s="226">
        <v>2023</v>
      </c>
      <c r="C1823" s="226">
        <v>12</v>
      </c>
      <c r="D1823" s="149" t="s">
        <v>5</v>
      </c>
      <c r="E1823" s="149" t="s">
        <v>6</v>
      </c>
      <c r="F1823" s="149" t="s">
        <v>2763</v>
      </c>
      <c r="G1823" s="227">
        <v>45107</v>
      </c>
      <c r="H1823" s="149" t="s">
        <v>16</v>
      </c>
      <c r="I1823" s="47" t="str">
        <f>VLOOKUP(H1823,'[5]Source Codes'!$A$6:$B$89,2,FALSE)</f>
        <v>Property Tax Interface</v>
      </c>
      <c r="J1823" s="232">
        <v>9555923.5899999999</v>
      </c>
      <c r="K1823" s="227">
        <v>45127</v>
      </c>
      <c r="L1823" s="151" t="s">
        <v>2766</v>
      </c>
      <c r="M1823" s="49">
        <v>45127.46775462963</v>
      </c>
      <c r="N1823" s="150" t="s">
        <v>412</v>
      </c>
      <c r="O1823" s="149" t="s">
        <v>471</v>
      </c>
    </row>
    <row r="1824" spans="1:15" ht="12.75" customHeight="1" collapsed="1">
      <c r="J1824" s="133">
        <f>SUM(J1817:J1823)</f>
        <v>-57478940.859999999</v>
      </c>
    </row>
    <row r="1826" spans="1:15" ht="12.75" customHeight="1">
      <c r="A1826" s="55" t="s">
        <v>2768</v>
      </c>
    </row>
    <row r="1827" spans="1:15" hidden="1" outlineLevel="1">
      <c r="B1827" s="226">
        <v>2023</v>
      </c>
      <c r="C1827" s="226">
        <v>12</v>
      </c>
      <c r="D1827" s="149" t="s">
        <v>5</v>
      </c>
      <c r="E1827" s="149" t="s">
        <v>6</v>
      </c>
      <c r="F1827" s="149" t="s">
        <v>2769</v>
      </c>
      <c r="G1827" s="227">
        <v>45107</v>
      </c>
      <c r="H1827" s="149" t="s">
        <v>9</v>
      </c>
      <c r="I1827" s="47" t="str">
        <f>VLOOKUP(H1827,'[5]Source Codes'!$A$6:$B$89,2,FALSE)</f>
        <v>On Line Journal Entries</v>
      </c>
      <c r="J1827" s="232">
        <v>10551524.77</v>
      </c>
      <c r="K1827" s="227">
        <v>45128</v>
      </c>
      <c r="L1827" s="151" t="s">
        <v>2773</v>
      </c>
      <c r="M1827" s="49">
        <v>45128.872361111113</v>
      </c>
      <c r="N1827" s="150" t="s">
        <v>412</v>
      </c>
      <c r="O1827" s="149" t="s">
        <v>419</v>
      </c>
    </row>
    <row r="1828" spans="1:15" ht="25.5" hidden="1" outlineLevel="1">
      <c r="B1828" s="226">
        <v>2023</v>
      </c>
      <c r="C1828" s="226">
        <v>12</v>
      </c>
      <c r="D1828" s="149" t="s">
        <v>5</v>
      </c>
      <c r="E1828" s="149" t="s">
        <v>6</v>
      </c>
      <c r="F1828" s="149" t="s">
        <v>2770</v>
      </c>
      <c r="G1828" s="227">
        <v>45107</v>
      </c>
      <c r="H1828" s="149" t="s">
        <v>9</v>
      </c>
      <c r="I1828" s="47" t="str">
        <f>VLOOKUP(H1828,'[5]Source Codes'!$A$6:$B$89,2,FALSE)</f>
        <v>On Line Journal Entries</v>
      </c>
      <c r="J1828" s="232">
        <v>8614362.1799999997</v>
      </c>
      <c r="K1828" s="227">
        <v>45128</v>
      </c>
      <c r="L1828" s="151" t="s">
        <v>2774</v>
      </c>
      <c r="M1828" s="49">
        <v>45128.872361111113</v>
      </c>
      <c r="N1828" s="150" t="s">
        <v>412</v>
      </c>
      <c r="O1828" s="149" t="s">
        <v>429</v>
      </c>
    </row>
    <row r="1829" spans="1:15" ht="25.5" hidden="1" outlineLevel="1">
      <c r="B1829" s="226">
        <v>2023</v>
      </c>
      <c r="C1829" s="226">
        <v>12</v>
      </c>
      <c r="D1829" s="149" t="s">
        <v>5</v>
      </c>
      <c r="E1829" s="149" t="s">
        <v>6</v>
      </c>
      <c r="F1829" s="149" t="s">
        <v>2771</v>
      </c>
      <c r="G1829" s="227">
        <v>45107</v>
      </c>
      <c r="H1829" s="149" t="s">
        <v>9</v>
      </c>
      <c r="I1829" s="47" t="str">
        <f>VLOOKUP(H1829,'[5]Source Codes'!$A$6:$B$89,2,FALSE)</f>
        <v>On Line Journal Entries</v>
      </c>
      <c r="J1829" s="232">
        <v>4548210.51</v>
      </c>
      <c r="K1829" s="227">
        <v>45128</v>
      </c>
      <c r="L1829" s="151" t="s">
        <v>2775</v>
      </c>
      <c r="M1829" s="49">
        <v>45128.872361111113</v>
      </c>
      <c r="N1829" s="150" t="s">
        <v>516</v>
      </c>
      <c r="O1829" s="149" t="s">
        <v>429</v>
      </c>
    </row>
    <row r="1830" spans="1:15" ht="25.5" hidden="1" outlineLevel="1">
      <c r="B1830" s="226">
        <v>2023</v>
      </c>
      <c r="C1830" s="226">
        <v>12</v>
      </c>
      <c r="D1830" s="149" t="s">
        <v>5</v>
      </c>
      <c r="E1830" s="149" t="s">
        <v>6</v>
      </c>
      <c r="F1830" s="149" t="s">
        <v>2772</v>
      </c>
      <c r="G1830" s="227">
        <v>45107</v>
      </c>
      <c r="H1830" s="149" t="s">
        <v>9</v>
      </c>
      <c r="I1830" s="47" t="str">
        <f>VLOOKUP(H1830,'[5]Source Codes'!$A$6:$B$89,2,FALSE)</f>
        <v>On Line Journal Entries</v>
      </c>
      <c r="J1830" s="232">
        <v>2215266.08</v>
      </c>
      <c r="K1830" s="227">
        <v>45128</v>
      </c>
      <c r="L1830" s="151" t="s">
        <v>2776</v>
      </c>
      <c r="M1830" s="49">
        <v>45128.872361111113</v>
      </c>
      <c r="N1830" s="150" t="s">
        <v>412</v>
      </c>
      <c r="O1830" s="149" t="s">
        <v>429</v>
      </c>
    </row>
    <row r="1831" spans="1:15" ht="12.75" customHeight="1" collapsed="1">
      <c r="J1831" s="133">
        <f>SUM(J1827:J1830)</f>
        <v>25929363.539999999</v>
      </c>
    </row>
    <row r="1832" spans="1:15" ht="12.75" customHeight="1">
      <c r="F1832" s="149"/>
    </row>
    <row r="1833" spans="1:15" ht="12.75" customHeight="1">
      <c r="A1833" s="55" t="s">
        <v>2777</v>
      </c>
    </row>
    <row r="1834" spans="1:15" ht="25.5" hidden="1" outlineLevel="1">
      <c r="B1834" s="226">
        <v>2024</v>
      </c>
      <c r="C1834" s="226">
        <v>1</v>
      </c>
      <c r="D1834" s="149" t="s">
        <v>5</v>
      </c>
      <c r="E1834" s="149" t="s">
        <v>6</v>
      </c>
      <c r="F1834" s="149" t="s">
        <v>2778</v>
      </c>
      <c r="G1834" s="227">
        <v>45127</v>
      </c>
      <c r="H1834" s="149" t="s">
        <v>11</v>
      </c>
      <c r="I1834" s="47" t="str">
        <f>VLOOKUP(H1834,'[5]Source Codes'!$A$6:$B$89,2,FALSE)</f>
        <v>AR Payments</v>
      </c>
      <c r="J1834" s="232">
        <v>4779660.62</v>
      </c>
      <c r="K1834" s="227">
        <v>45131</v>
      </c>
      <c r="L1834" s="151" t="s">
        <v>634</v>
      </c>
      <c r="M1834" s="49">
        <v>45131.752476851849</v>
      </c>
      <c r="N1834" s="47" t="s">
        <v>407</v>
      </c>
      <c r="O1834" s="47" t="s">
        <v>408</v>
      </c>
    </row>
    <row r="1835" spans="1:15" ht="25.5" hidden="1" outlineLevel="1">
      <c r="B1835" s="226">
        <v>2023</v>
      </c>
      <c r="C1835" s="226">
        <v>12</v>
      </c>
      <c r="D1835" s="149" t="s">
        <v>5</v>
      </c>
      <c r="E1835" s="149" t="s">
        <v>6</v>
      </c>
      <c r="F1835" s="149" t="s">
        <v>2779</v>
      </c>
      <c r="G1835" s="227">
        <v>45089</v>
      </c>
      <c r="H1835" s="149" t="s">
        <v>340</v>
      </c>
      <c r="I1835" s="47" t="str">
        <f>VLOOKUP(H1835,'[5]Source Codes'!$A$6:$B$89,2,FALSE)</f>
        <v>Facilities Mngmnt Intfc Jrnls</v>
      </c>
      <c r="J1835" s="232">
        <v>-2042094.19</v>
      </c>
      <c r="K1835" s="227">
        <v>45131</v>
      </c>
      <c r="L1835" s="151" t="s">
        <v>2780</v>
      </c>
      <c r="M1835" s="49">
        <v>45131.873020833336</v>
      </c>
      <c r="N1835" s="47" t="s">
        <v>407</v>
      </c>
      <c r="O1835" s="149" t="s">
        <v>418</v>
      </c>
    </row>
    <row r="1836" spans="1:15" ht="12.75" customHeight="1" collapsed="1">
      <c r="J1836" s="133">
        <f>SUM(J1834:J1835)</f>
        <v>2737566.43</v>
      </c>
    </row>
    <row r="1838" spans="1:15" ht="12.75" customHeight="1">
      <c r="A1838" s="55" t="s">
        <v>2781</v>
      </c>
    </row>
    <row r="1839" spans="1:15" ht="63.75" hidden="1" outlineLevel="1">
      <c r="B1839" s="226">
        <v>2024</v>
      </c>
      <c r="C1839" s="226">
        <v>1</v>
      </c>
      <c r="D1839" s="149" t="s">
        <v>5</v>
      </c>
      <c r="E1839" s="149" t="s">
        <v>6</v>
      </c>
      <c r="F1839" s="149" t="s">
        <v>2782</v>
      </c>
      <c r="G1839" s="227">
        <v>45134</v>
      </c>
      <c r="H1839" s="149" t="s">
        <v>14</v>
      </c>
      <c r="I1839" s="47" t="str">
        <f>VLOOKUP(H1839,'[5]Source Codes'!$A$6:$B$89,2,FALSE)</f>
        <v>AP Warrant Issuance</v>
      </c>
      <c r="J1839" s="232">
        <v>-4547838.5199999996</v>
      </c>
      <c r="K1839" s="227">
        <v>45132</v>
      </c>
      <c r="L1839" s="151" t="s">
        <v>2790</v>
      </c>
      <c r="M1839" s="49">
        <v>45132.794768518521</v>
      </c>
      <c r="N1839" s="47" t="s">
        <v>407</v>
      </c>
      <c r="O1839" s="149" t="s">
        <v>2788</v>
      </c>
    </row>
    <row r="1840" spans="1:15" ht="25.5" hidden="1" outlineLevel="1">
      <c r="B1840" s="226">
        <v>2024</v>
      </c>
      <c r="C1840" s="226">
        <v>1</v>
      </c>
      <c r="D1840" s="149" t="s">
        <v>5</v>
      </c>
      <c r="E1840" s="149" t="s">
        <v>6</v>
      </c>
      <c r="F1840" s="149" t="s">
        <v>2783</v>
      </c>
      <c r="G1840" s="227">
        <v>45132</v>
      </c>
      <c r="H1840" s="149" t="s">
        <v>12</v>
      </c>
      <c r="I1840" s="47" t="str">
        <f>VLOOKUP(H1840,'[5]Source Codes'!$A$6:$B$89,2,FALSE)</f>
        <v>AR Direct Cash Journal</v>
      </c>
      <c r="J1840" s="232">
        <v>4760803.47</v>
      </c>
      <c r="K1840" s="227">
        <v>45132</v>
      </c>
      <c r="L1840" s="151" t="s">
        <v>352</v>
      </c>
      <c r="M1840" s="49">
        <v>45132.752442129633</v>
      </c>
      <c r="N1840" s="47" t="s">
        <v>407</v>
      </c>
      <c r="O1840" s="149" t="s">
        <v>422</v>
      </c>
    </row>
    <row r="1841" spans="1:15" ht="51" hidden="1" outlineLevel="1">
      <c r="B1841" s="226">
        <v>2024</v>
      </c>
      <c r="C1841" s="226">
        <v>1</v>
      </c>
      <c r="D1841" s="149" t="s">
        <v>5</v>
      </c>
      <c r="E1841" s="149" t="s">
        <v>6</v>
      </c>
      <c r="F1841" s="149" t="s">
        <v>2784</v>
      </c>
      <c r="G1841" s="227">
        <v>45127</v>
      </c>
      <c r="H1841" s="149" t="s">
        <v>12</v>
      </c>
      <c r="I1841" s="47" t="str">
        <f>VLOOKUP(H1841,'[5]Source Codes'!$A$6:$B$89,2,FALSE)</f>
        <v>AR Direct Cash Journal</v>
      </c>
      <c r="J1841" s="232">
        <v>4349015.3899999997</v>
      </c>
      <c r="K1841" s="227">
        <v>45132</v>
      </c>
      <c r="L1841" s="151" t="s">
        <v>2789</v>
      </c>
      <c r="M1841" s="49">
        <v>45132.752442129633</v>
      </c>
      <c r="N1841" s="47" t="s">
        <v>407</v>
      </c>
      <c r="O1841" s="149" t="s">
        <v>421</v>
      </c>
    </row>
    <row r="1842" spans="1:15" ht="51" hidden="1" outlineLevel="1">
      <c r="B1842" s="226">
        <v>2023</v>
      </c>
      <c r="C1842" s="226">
        <v>12</v>
      </c>
      <c r="D1842" s="149" t="s">
        <v>5</v>
      </c>
      <c r="E1842" s="149" t="s">
        <v>6</v>
      </c>
      <c r="F1842" s="149" t="s">
        <v>2785</v>
      </c>
      <c r="G1842" s="227">
        <v>45107</v>
      </c>
      <c r="H1842" s="149" t="s">
        <v>9</v>
      </c>
      <c r="I1842" s="47" t="str">
        <f>VLOOKUP(H1842,'[5]Source Codes'!$A$6:$B$89,2,FALSE)</f>
        <v>On Line Journal Entries</v>
      </c>
      <c r="J1842" s="232">
        <v>42163230.189999998</v>
      </c>
      <c r="K1842" s="227">
        <v>45132</v>
      </c>
      <c r="L1842" s="151" t="s">
        <v>363</v>
      </c>
      <c r="M1842" s="49">
        <v>45132.872685185182</v>
      </c>
      <c r="N1842" s="47" t="s">
        <v>407</v>
      </c>
      <c r="O1842" s="149" t="s">
        <v>415</v>
      </c>
    </row>
    <row r="1843" spans="1:15" hidden="1" outlineLevel="1">
      <c r="B1843" s="226">
        <v>2023</v>
      </c>
      <c r="C1843" s="226">
        <v>12</v>
      </c>
      <c r="D1843" s="149" t="s">
        <v>5</v>
      </c>
      <c r="E1843" s="149" t="s">
        <v>6</v>
      </c>
      <c r="F1843" s="149" t="s">
        <v>2786</v>
      </c>
      <c r="G1843" s="227">
        <v>45107</v>
      </c>
      <c r="H1843" s="149" t="s">
        <v>9</v>
      </c>
      <c r="I1843" s="47" t="str">
        <f>VLOOKUP(H1843,'[5]Source Codes'!$A$6:$B$89,2,FALSE)</f>
        <v>On Line Journal Entries</v>
      </c>
      <c r="J1843" s="232">
        <v>15400000</v>
      </c>
      <c r="K1843" s="227">
        <v>45132</v>
      </c>
      <c r="L1843" s="151" t="s">
        <v>2787</v>
      </c>
      <c r="M1843" s="49">
        <v>45132.872685185182</v>
      </c>
      <c r="N1843" s="47" t="s">
        <v>412</v>
      </c>
      <c r="O1843" s="149" t="s">
        <v>421</v>
      </c>
    </row>
    <row r="1844" spans="1:15" ht="12.75" customHeight="1" collapsed="1">
      <c r="J1844" s="133">
        <f>SUM(J1839:J1843)</f>
        <v>62125210.530000001</v>
      </c>
    </row>
    <row r="1846" spans="1:15" ht="12.75" customHeight="1">
      <c r="A1846" s="55" t="s">
        <v>2791</v>
      </c>
    </row>
    <row r="1847" spans="1:15" ht="76.5" hidden="1" outlineLevel="1">
      <c r="B1847" s="226">
        <v>2024</v>
      </c>
      <c r="C1847" s="226">
        <v>1</v>
      </c>
      <c r="D1847" s="149" t="s">
        <v>5</v>
      </c>
      <c r="E1847" s="149" t="s">
        <v>6</v>
      </c>
      <c r="F1847" s="149" t="s">
        <v>2792</v>
      </c>
      <c r="G1847" s="227">
        <v>45135</v>
      </c>
      <c r="H1847" s="149" t="s">
        <v>14</v>
      </c>
      <c r="I1847" s="47" t="str">
        <f>VLOOKUP(H1847,'[5]Source Codes'!$A$6:$B$89,2,FALSE)</f>
        <v>AP Warrant Issuance</v>
      </c>
      <c r="J1847" s="232">
        <v>-99038381.299999997</v>
      </c>
      <c r="K1847" s="227">
        <v>45133</v>
      </c>
      <c r="L1847" s="151" t="s">
        <v>2799</v>
      </c>
      <c r="M1847" s="49">
        <v>45133.794745370367</v>
      </c>
      <c r="N1847" s="47" t="s">
        <v>516</v>
      </c>
      <c r="O1847" s="149" t="s">
        <v>409</v>
      </c>
    </row>
    <row r="1848" spans="1:15" ht="102" hidden="1" outlineLevel="1">
      <c r="B1848" s="226">
        <v>2024</v>
      </c>
      <c r="C1848" s="226">
        <v>1</v>
      </c>
      <c r="D1848" s="149" t="s">
        <v>5</v>
      </c>
      <c r="E1848" s="149" t="s">
        <v>6</v>
      </c>
      <c r="F1848" s="149" t="s">
        <v>2793</v>
      </c>
      <c r="G1848" s="227">
        <v>45134</v>
      </c>
      <c r="H1848" s="149" t="s">
        <v>14</v>
      </c>
      <c r="I1848" s="47" t="str">
        <f>VLOOKUP(H1848,'[5]Source Codes'!$A$6:$B$89,2,FALSE)</f>
        <v>AP Warrant Issuance</v>
      </c>
      <c r="J1848" s="232">
        <v>-97890051</v>
      </c>
      <c r="K1848" s="227">
        <v>45133</v>
      </c>
      <c r="L1848" s="151" t="s">
        <v>2798</v>
      </c>
      <c r="M1848" s="49">
        <v>45133.794745370367</v>
      </c>
      <c r="N1848" s="47" t="s">
        <v>516</v>
      </c>
      <c r="O1848" s="149" t="s">
        <v>409</v>
      </c>
    </row>
    <row r="1849" spans="1:15" ht="25.5" hidden="1" outlineLevel="1">
      <c r="B1849" s="226">
        <v>2023</v>
      </c>
      <c r="C1849" s="226">
        <v>12</v>
      </c>
      <c r="D1849" s="149" t="s">
        <v>5</v>
      </c>
      <c r="E1849" s="149" t="s">
        <v>6</v>
      </c>
      <c r="F1849" s="149" t="s">
        <v>2794</v>
      </c>
      <c r="G1849" s="227">
        <v>45107</v>
      </c>
      <c r="H1849" s="149" t="s">
        <v>9</v>
      </c>
      <c r="I1849" s="47" t="str">
        <f>VLOOKUP(H1849,'[5]Source Codes'!$A$6:$B$89,2,FALSE)</f>
        <v>On Line Journal Entries</v>
      </c>
      <c r="J1849" s="232">
        <v>1891389.27</v>
      </c>
      <c r="K1849" s="227">
        <v>45133</v>
      </c>
      <c r="L1849" s="151" t="s">
        <v>2797</v>
      </c>
      <c r="M1849" s="49">
        <v>45133.87263888889</v>
      </c>
      <c r="N1849" s="47" t="s">
        <v>412</v>
      </c>
      <c r="O1849" s="149" t="s">
        <v>429</v>
      </c>
    </row>
    <row r="1850" spans="1:15" ht="25.5" hidden="1" outlineLevel="1">
      <c r="B1850" s="226">
        <v>2023</v>
      </c>
      <c r="C1850" s="226">
        <v>12</v>
      </c>
      <c r="D1850" s="149" t="s">
        <v>5</v>
      </c>
      <c r="E1850" s="149" t="s">
        <v>6</v>
      </c>
      <c r="F1850" s="149" t="s">
        <v>2795</v>
      </c>
      <c r="G1850" s="227">
        <v>45107</v>
      </c>
      <c r="H1850" s="149" t="s">
        <v>9</v>
      </c>
      <c r="I1850" s="47" t="str">
        <f>VLOOKUP(H1850,'[5]Source Codes'!$A$6:$B$89,2,FALSE)</f>
        <v>On Line Journal Entries</v>
      </c>
      <c r="J1850" s="232">
        <v>-1960400</v>
      </c>
      <c r="K1850" s="227">
        <v>45133</v>
      </c>
      <c r="L1850" s="151" t="s">
        <v>2796</v>
      </c>
      <c r="M1850" s="49">
        <v>45133.87263888889</v>
      </c>
      <c r="N1850" s="47" t="s">
        <v>434</v>
      </c>
      <c r="O1850" s="149" t="s">
        <v>409</v>
      </c>
    </row>
    <row r="1851" spans="1:15" ht="12.75" customHeight="1" collapsed="1">
      <c r="J1851" s="133">
        <f>SUM(J1847:J1850)</f>
        <v>-196997443.03</v>
      </c>
    </row>
    <row r="1853" spans="1:15" ht="12.75" customHeight="1">
      <c r="A1853" s="55" t="s">
        <v>2800</v>
      </c>
    </row>
    <row r="1854" spans="1:15" ht="38.25" hidden="1" outlineLevel="1">
      <c r="B1854" s="226">
        <v>2024</v>
      </c>
      <c r="C1854" s="226">
        <v>1</v>
      </c>
      <c r="D1854" s="149" t="s">
        <v>5</v>
      </c>
      <c r="E1854" s="149" t="s">
        <v>6</v>
      </c>
      <c r="F1854" s="149" t="s">
        <v>2801</v>
      </c>
      <c r="G1854" s="227">
        <v>45138</v>
      </c>
      <c r="H1854" s="149" t="s">
        <v>14</v>
      </c>
      <c r="I1854" s="47" t="str">
        <f>VLOOKUP(H1854,'[5]Source Codes'!$A$6:$B$89,2,FALSE)</f>
        <v>AP Warrant Issuance</v>
      </c>
      <c r="J1854" s="232">
        <v>-2199994.48</v>
      </c>
      <c r="K1854" s="227">
        <v>45134</v>
      </c>
      <c r="L1854" s="151" t="s">
        <v>2804</v>
      </c>
      <c r="M1854" s="49">
        <v>45134.794664351852</v>
      </c>
      <c r="N1854" s="47" t="s">
        <v>407</v>
      </c>
      <c r="O1854" s="149" t="s">
        <v>419</v>
      </c>
    </row>
    <row r="1855" spans="1:15" hidden="1" outlineLevel="1">
      <c r="B1855" s="226">
        <v>2024</v>
      </c>
      <c r="C1855" s="226">
        <v>1</v>
      </c>
      <c r="D1855" s="149" t="s">
        <v>5</v>
      </c>
      <c r="E1855" s="149" t="s">
        <v>6</v>
      </c>
      <c r="F1855" s="149" t="s">
        <v>2802</v>
      </c>
      <c r="G1855" s="227">
        <v>45128</v>
      </c>
      <c r="H1855" s="149" t="s">
        <v>12</v>
      </c>
      <c r="I1855" s="47" t="str">
        <f>VLOOKUP(H1855,'[5]Source Codes'!$A$6:$B$89,2,FALSE)</f>
        <v>AR Direct Cash Journal</v>
      </c>
      <c r="J1855" s="232">
        <v>3875000</v>
      </c>
      <c r="K1855" s="227">
        <v>45134</v>
      </c>
      <c r="L1855" s="151" t="s">
        <v>2806</v>
      </c>
      <c r="M1855" s="49">
        <v>45134.752708333333</v>
      </c>
      <c r="N1855" s="47" t="s">
        <v>434</v>
      </c>
      <c r="O1855" s="149" t="s">
        <v>409</v>
      </c>
    </row>
    <row r="1856" spans="1:15" ht="51" hidden="1" outlineLevel="1">
      <c r="B1856" s="226">
        <v>2024</v>
      </c>
      <c r="C1856" s="226">
        <v>1</v>
      </c>
      <c r="D1856" s="149" t="s">
        <v>5</v>
      </c>
      <c r="E1856" s="149" t="s">
        <v>6</v>
      </c>
      <c r="F1856" s="149" t="s">
        <v>2803</v>
      </c>
      <c r="G1856" s="227">
        <v>45125</v>
      </c>
      <c r="H1856" s="149" t="s">
        <v>12</v>
      </c>
      <c r="I1856" s="47" t="str">
        <f>VLOOKUP(H1856,'[5]Source Codes'!$A$6:$B$89,2,FALSE)</f>
        <v>AR Direct Cash Journal</v>
      </c>
      <c r="J1856" s="232">
        <v>2028261.04</v>
      </c>
      <c r="K1856" s="227">
        <v>45134</v>
      </c>
      <c r="L1856" s="151" t="s">
        <v>2805</v>
      </c>
      <c r="M1856" s="49">
        <v>45134.752708333333</v>
      </c>
      <c r="O1856" s="149" t="s">
        <v>426</v>
      </c>
    </row>
    <row r="1857" spans="1:15" ht="12.75" customHeight="1" collapsed="1">
      <c r="J1857" s="133">
        <f>SUM(J1854:J1856)</f>
        <v>3703266.56</v>
      </c>
    </row>
    <row r="1859" spans="1:15" ht="12.75" customHeight="1">
      <c r="A1859" s="55" t="s">
        <v>2807</v>
      </c>
    </row>
    <row r="1860" spans="1:15" ht="51" hidden="1" outlineLevel="1">
      <c r="B1860" s="226">
        <v>2024</v>
      </c>
      <c r="C1860" s="226">
        <v>1</v>
      </c>
      <c r="D1860" s="149" t="s">
        <v>5</v>
      </c>
      <c r="E1860" s="149" t="s">
        <v>6</v>
      </c>
      <c r="F1860" s="149" t="s">
        <v>2808</v>
      </c>
      <c r="G1860" s="227">
        <v>45131</v>
      </c>
      <c r="H1860" s="149" t="s">
        <v>11</v>
      </c>
      <c r="I1860" s="47" t="str">
        <f>VLOOKUP(H1860,'[5]Source Codes'!$A$6:$B$89,2,FALSE)</f>
        <v>AR Payments</v>
      </c>
      <c r="J1860" s="232">
        <v>1740254.14</v>
      </c>
      <c r="K1860" s="227">
        <v>45135</v>
      </c>
      <c r="L1860" s="151" t="s">
        <v>2811</v>
      </c>
      <c r="M1860" s="49">
        <v>45135.752847222226</v>
      </c>
      <c r="N1860" s="47" t="s">
        <v>407</v>
      </c>
      <c r="O1860" s="149" t="s">
        <v>408</v>
      </c>
    </row>
    <row r="1861" spans="1:15" ht="12.75" hidden="1" customHeight="1" outlineLevel="1">
      <c r="B1861" s="226">
        <v>2023</v>
      </c>
      <c r="C1861" s="226">
        <v>12</v>
      </c>
      <c r="D1861" s="149" t="s">
        <v>5</v>
      </c>
      <c r="E1861" s="149" t="s">
        <v>6</v>
      </c>
      <c r="F1861" s="149" t="s">
        <v>2809</v>
      </c>
      <c r="G1861" s="227">
        <v>45107</v>
      </c>
      <c r="H1861" s="149" t="s">
        <v>110</v>
      </c>
      <c r="I1861" s="47" t="str">
        <f>VLOOKUP(H1861,'[5]Source Codes'!$A$6:$B$89,2,FALSE)</f>
        <v>Treasurers Interest Apportion</v>
      </c>
      <c r="J1861" s="232">
        <v>1838944.06</v>
      </c>
      <c r="K1861" s="227">
        <v>45135</v>
      </c>
      <c r="L1861" s="151" t="s">
        <v>2810</v>
      </c>
      <c r="M1861" s="49">
        <v>45135.700104166666</v>
      </c>
      <c r="N1861" s="47" t="s">
        <v>423</v>
      </c>
      <c r="O1861" s="149" t="s">
        <v>422</v>
      </c>
    </row>
    <row r="1862" spans="1:15" ht="12.75" customHeight="1" collapsed="1">
      <c r="J1862" s="133">
        <f>SUM(J1860:J1861)</f>
        <v>3579198.2</v>
      </c>
    </row>
    <row r="1864" spans="1:15" ht="12.75" customHeight="1">
      <c r="A1864" s="55" t="s">
        <v>2812</v>
      </c>
    </row>
    <row r="1865" spans="1:15" ht="76.5" hidden="1" outlineLevel="1">
      <c r="B1865" s="226">
        <v>2024</v>
      </c>
      <c r="C1865" s="226">
        <v>1</v>
      </c>
      <c r="D1865" s="149" t="s">
        <v>5</v>
      </c>
      <c r="E1865" s="149" t="s">
        <v>6</v>
      </c>
      <c r="F1865" s="149" t="s">
        <v>2813</v>
      </c>
      <c r="G1865" s="227">
        <v>45120</v>
      </c>
      <c r="H1865" s="149" t="s">
        <v>12</v>
      </c>
      <c r="I1865" s="47" t="str">
        <f>VLOOKUP(H1865,'[5]Source Codes'!$A$6:$B$89,2,FALSE)</f>
        <v>AR Direct Cash Journal</v>
      </c>
      <c r="J1865" s="232">
        <v>11579163.1</v>
      </c>
      <c r="K1865" s="227">
        <v>45138</v>
      </c>
      <c r="L1865" s="151" t="s">
        <v>2826</v>
      </c>
      <c r="M1865" s="49">
        <v>45138.760451388887</v>
      </c>
      <c r="N1865" s="47" t="s">
        <v>407</v>
      </c>
      <c r="O1865" s="149" t="s">
        <v>421</v>
      </c>
    </row>
    <row r="1866" spans="1:15" ht="63.75" hidden="1" outlineLevel="1">
      <c r="B1866" s="226">
        <v>2024</v>
      </c>
      <c r="C1866" s="226">
        <v>1</v>
      </c>
      <c r="D1866" s="149" t="s">
        <v>5</v>
      </c>
      <c r="E1866" s="149" t="s">
        <v>6</v>
      </c>
      <c r="F1866" s="149" t="s">
        <v>2814</v>
      </c>
      <c r="G1866" s="227">
        <v>45127</v>
      </c>
      <c r="H1866" s="149" t="s">
        <v>12</v>
      </c>
      <c r="I1866" s="47" t="str">
        <f>VLOOKUP(H1866,'[5]Source Codes'!$A$6:$B$89,2,FALSE)</f>
        <v>AR Direct Cash Journal</v>
      </c>
      <c r="J1866" s="232">
        <v>2830436.01</v>
      </c>
      <c r="K1866" s="227">
        <v>45138</v>
      </c>
      <c r="L1866" s="151" t="s">
        <v>2827</v>
      </c>
      <c r="M1866" s="49">
        <v>45138.760451388887</v>
      </c>
      <c r="N1866" s="47" t="s">
        <v>407</v>
      </c>
      <c r="O1866" s="149" t="s">
        <v>419</v>
      </c>
    </row>
    <row r="1867" spans="1:15" ht="25.5" hidden="1" outlineLevel="1">
      <c r="B1867" s="226">
        <v>2024</v>
      </c>
      <c r="C1867" s="226">
        <v>1</v>
      </c>
      <c r="D1867" s="149" t="s">
        <v>5</v>
      </c>
      <c r="E1867" s="149" t="s">
        <v>6</v>
      </c>
      <c r="F1867" s="149" t="s">
        <v>2815</v>
      </c>
      <c r="G1867" s="227">
        <v>45133</v>
      </c>
      <c r="H1867" s="149" t="s">
        <v>9</v>
      </c>
      <c r="I1867" s="47" t="str">
        <f>VLOOKUP(H1867,'[5]Source Codes'!$A$6:$B$89,2,FALSE)</f>
        <v>On Line Journal Entries</v>
      </c>
      <c r="J1867" s="232">
        <v>13895415</v>
      </c>
      <c r="K1867" s="227">
        <v>45138</v>
      </c>
      <c r="L1867" s="151" t="s">
        <v>351</v>
      </c>
      <c r="M1867" s="49">
        <v>45138.960289351853</v>
      </c>
      <c r="N1867" s="47" t="s">
        <v>407</v>
      </c>
      <c r="O1867" s="149" t="s">
        <v>415</v>
      </c>
    </row>
    <row r="1868" spans="1:15" ht="25.5" hidden="1" outlineLevel="1">
      <c r="B1868" s="226">
        <v>2024</v>
      </c>
      <c r="C1868" s="226">
        <v>1</v>
      </c>
      <c r="D1868" s="149" t="s">
        <v>5</v>
      </c>
      <c r="E1868" s="149" t="s">
        <v>6</v>
      </c>
      <c r="F1868" s="149" t="s">
        <v>2816</v>
      </c>
      <c r="G1868" s="227">
        <v>45132</v>
      </c>
      <c r="H1868" s="149" t="s">
        <v>9</v>
      </c>
      <c r="I1868" s="47" t="str">
        <f>VLOOKUP(H1868,'[5]Source Codes'!$A$6:$B$89,2,FALSE)</f>
        <v>On Line Journal Entries</v>
      </c>
      <c r="J1868" s="232">
        <v>10955365</v>
      </c>
      <c r="K1868" s="227">
        <v>45138</v>
      </c>
      <c r="L1868" s="151" t="s">
        <v>351</v>
      </c>
      <c r="M1868" s="49">
        <v>45138.960289351853</v>
      </c>
      <c r="N1868" s="47" t="s">
        <v>407</v>
      </c>
      <c r="O1868" s="149" t="s">
        <v>415</v>
      </c>
    </row>
    <row r="1869" spans="1:15" ht="25.5" hidden="1" outlineLevel="1">
      <c r="B1869" s="226">
        <v>2024</v>
      </c>
      <c r="C1869" s="226">
        <v>1</v>
      </c>
      <c r="D1869" s="149" t="s">
        <v>5</v>
      </c>
      <c r="E1869" s="149" t="s">
        <v>6</v>
      </c>
      <c r="F1869" s="149" t="s">
        <v>2817</v>
      </c>
      <c r="G1869" s="227">
        <v>45133</v>
      </c>
      <c r="H1869" s="149" t="s">
        <v>9</v>
      </c>
      <c r="I1869" s="47" t="str">
        <f>VLOOKUP(H1869,'[5]Source Codes'!$A$6:$B$89,2,FALSE)</f>
        <v>On Line Journal Entries</v>
      </c>
      <c r="J1869" s="232">
        <v>9408658</v>
      </c>
      <c r="K1869" s="227">
        <v>45138</v>
      </c>
      <c r="L1869" s="151" t="s">
        <v>351</v>
      </c>
      <c r="M1869" s="49">
        <v>45138.960289351853</v>
      </c>
      <c r="N1869" s="47" t="s">
        <v>407</v>
      </c>
      <c r="O1869" s="149" t="s">
        <v>415</v>
      </c>
    </row>
    <row r="1870" spans="1:15" ht="25.5" hidden="1" outlineLevel="1">
      <c r="B1870" s="226">
        <v>2024</v>
      </c>
      <c r="C1870" s="226">
        <v>1</v>
      </c>
      <c r="D1870" s="149" t="s">
        <v>5</v>
      </c>
      <c r="E1870" s="149" t="s">
        <v>6</v>
      </c>
      <c r="F1870" s="149" t="s">
        <v>2818</v>
      </c>
      <c r="G1870" s="227">
        <v>45132</v>
      </c>
      <c r="H1870" s="149" t="s">
        <v>9</v>
      </c>
      <c r="I1870" s="47" t="str">
        <f>VLOOKUP(H1870,'[5]Source Codes'!$A$6:$B$89,2,FALSE)</f>
        <v>On Line Journal Entries</v>
      </c>
      <c r="J1870" s="232">
        <v>2053943</v>
      </c>
      <c r="K1870" s="227">
        <v>45138</v>
      </c>
      <c r="L1870" s="151" t="s">
        <v>351</v>
      </c>
      <c r="M1870" s="49">
        <v>45138.960289351853</v>
      </c>
      <c r="N1870" s="47" t="s">
        <v>407</v>
      </c>
      <c r="O1870" s="149" t="s">
        <v>415</v>
      </c>
    </row>
    <row r="1871" spans="1:15" ht="12.75" hidden="1" customHeight="1" outlineLevel="1">
      <c r="B1871" s="226">
        <v>2024</v>
      </c>
      <c r="C1871" s="226">
        <v>1</v>
      </c>
      <c r="D1871" s="149" t="s">
        <v>5</v>
      </c>
      <c r="E1871" s="149" t="s">
        <v>6</v>
      </c>
      <c r="F1871" s="149" t="s">
        <v>2819</v>
      </c>
      <c r="G1871" s="227">
        <v>45108</v>
      </c>
      <c r="H1871" s="149" t="s">
        <v>9</v>
      </c>
      <c r="I1871" s="47" t="str">
        <f>VLOOKUP(H1871,'[5]Source Codes'!$A$6:$B$89,2,FALSE)</f>
        <v>On Line Journal Entries</v>
      </c>
      <c r="J1871" s="232">
        <v>1070021.5</v>
      </c>
      <c r="K1871" s="227">
        <v>45138</v>
      </c>
      <c r="L1871" s="151" t="s">
        <v>2825</v>
      </c>
      <c r="M1871" s="49">
        <v>45138.960289351853</v>
      </c>
      <c r="N1871" s="47" t="s">
        <v>407</v>
      </c>
      <c r="O1871" s="149" t="s">
        <v>422</v>
      </c>
    </row>
    <row r="1872" spans="1:15" ht="12.75" hidden="1" customHeight="1" outlineLevel="1">
      <c r="B1872" s="226">
        <v>2024</v>
      </c>
      <c r="C1872" s="226">
        <v>1</v>
      </c>
      <c r="D1872" s="149" t="s">
        <v>5</v>
      </c>
      <c r="E1872" s="149" t="s">
        <v>6</v>
      </c>
      <c r="F1872" s="149" t="s">
        <v>2820</v>
      </c>
      <c r="G1872" s="227">
        <v>45133</v>
      </c>
      <c r="H1872" s="149" t="s">
        <v>7</v>
      </c>
      <c r="I1872" s="47" t="str">
        <f>VLOOKUP(H1872,'[5]Source Codes'!$A$6:$B$89,2,FALSE)</f>
        <v>HRMS Interface Journals</v>
      </c>
      <c r="J1872" s="232">
        <v>-1583890.97</v>
      </c>
      <c r="K1872" s="227">
        <v>45138</v>
      </c>
      <c r="L1872" s="151" t="s">
        <v>1820</v>
      </c>
      <c r="M1872" s="49">
        <v>45138.660162037035</v>
      </c>
      <c r="N1872" s="47" t="s">
        <v>438</v>
      </c>
      <c r="O1872" s="47" t="s">
        <v>439</v>
      </c>
    </row>
    <row r="1873" spans="1:15" ht="12.75" hidden="1" customHeight="1" outlineLevel="1">
      <c r="B1873" s="226">
        <v>2024</v>
      </c>
      <c r="C1873" s="226">
        <v>1</v>
      </c>
      <c r="D1873" s="149" t="s">
        <v>5</v>
      </c>
      <c r="E1873" s="149" t="s">
        <v>6</v>
      </c>
      <c r="F1873" s="149" t="s">
        <v>2821</v>
      </c>
      <c r="G1873" s="227">
        <v>45112</v>
      </c>
      <c r="H1873" s="149" t="s">
        <v>340</v>
      </c>
      <c r="I1873" s="47" t="str">
        <f>VLOOKUP(H1873,'[5]Source Codes'!$A$6:$B$89,2,FALSE)</f>
        <v>Facilities Mngmnt Intfc Jrnls</v>
      </c>
      <c r="J1873" s="232">
        <v>-3985176.06</v>
      </c>
      <c r="K1873" s="227">
        <v>45138</v>
      </c>
      <c r="L1873" s="151" t="s">
        <v>2823</v>
      </c>
      <c r="M1873" s="49">
        <v>45138.414282407408</v>
      </c>
      <c r="N1873" s="47" t="s">
        <v>407</v>
      </c>
      <c r="O1873" s="149" t="s">
        <v>418</v>
      </c>
    </row>
    <row r="1874" spans="1:15" ht="12.75" hidden="1" customHeight="1" outlineLevel="1">
      <c r="B1874" s="226">
        <v>2024</v>
      </c>
      <c r="C1874" s="226">
        <v>1</v>
      </c>
      <c r="D1874" s="149" t="s">
        <v>5</v>
      </c>
      <c r="E1874" s="149" t="s">
        <v>6</v>
      </c>
      <c r="F1874" s="149" t="s">
        <v>2822</v>
      </c>
      <c r="G1874" s="227">
        <v>45132</v>
      </c>
      <c r="H1874" s="149" t="s">
        <v>340</v>
      </c>
      <c r="I1874" s="47" t="str">
        <f>VLOOKUP(H1874,'[5]Source Codes'!$A$6:$B$89,2,FALSE)</f>
        <v>Facilities Mngmnt Intfc Jrnls</v>
      </c>
      <c r="J1874" s="232">
        <v>-4008169.56</v>
      </c>
      <c r="K1874" s="227">
        <v>45138</v>
      </c>
      <c r="L1874" s="151" t="s">
        <v>2824</v>
      </c>
      <c r="M1874" s="49">
        <v>45138.411504629628</v>
      </c>
      <c r="N1874" s="47" t="s">
        <v>407</v>
      </c>
      <c r="O1874" s="149" t="s">
        <v>418</v>
      </c>
    </row>
    <row r="1875" spans="1:15" ht="12.75" customHeight="1" collapsed="1">
      <c r="J1875" s="133">
        <f>SUM(J1865:J1874)</f>
        <v>42215765.019999996</v>
      </c>
    </row>
    <row r="1877" spans="1:15" ht="12.75" customHeight="1">
      <c r="A1877" s="55" t="s">
        <v>2828</v>
      </c>
    </row>
    <row r="1878" spans="1:15" ht="38.25" hidden="1" outlineLevel="1">
      <c r="B1878" s="226">
        <v>2024</v>
      </c>
      <c r="C1878" s="226">
        <v>2</v>
      </c>
      <c r="D1878" s="149" t="s">
        <v>5</v>
      </c>
      <c r="E1878" s="149" t="s">
        <v>6</v>
      </c>
      <c r="F1878" s="149" t="s">
        <v>2829</v>
      </c>
      <c r="G1878" s="227">
        <v>45141</v>
      </c>
      <c r="H1878" s="149" t="s">
        <v>14</v>
      </c>
      <c r="I1878" s="47" t="str">
        <f>VLOOKUP(H1878,'[5]Source Codes'!$A$6:$B$89,2,FALSE)</f>
        <v>AP Warrant Issuance</v>
      </c>
      <c r="J1878" s="232">
        <v>-3647623.37</v>
      </c>
      <c r="K1878" s="227">
        <v>45139</v>
      </c>
      <c r="L1878" s="151" t="s">
        <v>2839</v>
      </c>
      <c r="M1878" s="49">
        <v>45139.794895833336</v>
      </c>
      <c r="N1878" s="47" t="s">
        <v>407</v>
      </c>
      <c r="O1878" s="149" t="s">
        <v>419</v>
      </c>
    </row>
    <row r="1879" spans="1:15" ht="38.25" hidden="1" outlineLevel="1">
      <c r="B1879" s="226">
        <v>2024</v>
      </c>
      <c r="C1879" s="226">
        <v>1</v>
      </c>
      <c r="D1879" s="149" t="s">
        <v>5</v>
      </c>
      <c r="E1879" s="149" t="s">
        <v>6</v>
      </c>
      <c r="F1879" s="149" t="s">
        <v>2830</v>
      </c>
      <c r="G1879" s="227">
        <v>45135</v>
      </c>
      <c r="H1879" s="149" t="s">
        <v>11</v>
      </c>
      <c r="I1879" s="47" t="str">
        <f>VLOOKUP(H1879,'[5]Source Codes'!$A$6:$B$89,2,FALSE)</f>
        <v>AR Payments</v>
      </c>
      <c r="J1879" s="232">
        <v>1032823.56</v>
      </c>
      <c r="K1879" s="227">
        <v>45139</v>
      </c>
      <c r="L1879" s="151" t="s">
        <v>2840</v>
      </c>
      <c r="M1879" s="49">
        <v>45139.752685185187</v>
      </c>
      <c r="N1879" s="47" t="s">
        <v>407</v>
      </c>
      <c r="O1879" s="149" t="s">
        <v>408</v>
      </c>
    </row>
    <row r="1880" spans="1:15" ht="25.5" hidden="1" outlineLevel="1">
      <c r="B1880" s="226">
        <v>2024</v>
      </c>
      <c r="C1880" s="226">
        <v>1</v>
      </c>
      <c r="D1880" s="149" t="s">
        <v>5</v>
      </c>
      <c r="E1880" s="149" t="s">
        <v>6</v>
      </c>
      <c r="F1880" s="149" t="s">
        <v>2831</v>
      </c>
      <c r="G1880" s="227">
        <v>45138</v>
      </c>
      <c r="H1880" s="149" t="s">
        <v>9</v>
      </c>
      <c r="I1880" s="47" t="str">
        <f>VLOOKUP(H1880,'[5]Source Codes'!$A$6:$B$89,2,FALSE)</f>
        <v>On Line Journal Entries</v>
      </c>
      <c r="J1880" s="232">
        <v>29973371.530000001</v>
      </c>
      <c r="K1880" s="227">
        <v>45139</v>
      </c>
      <c r="L1880" s="151" t="s">
        <v>2835</v>
      </c>
      <c r="M1880" s="49">
        <v>45139.873124999998</v>
      </c>
      <c r="N1880" s="47" t="s">
        <v>407</v>
      </c>
      <c r="O1880" s="149" t="s">
        <v>422</v>
      </c>
    </row>
    <row r="1881" spans="1:15" ht="38.25" hidden="1" outlineLevel="1">
      <c r="B1881" s="226">
        <v>2024</v>
      </c>
      <c r="C1881" s="226">
        <v>1</v>
      </c>
      <c r="D1881" s="149" t="s">
        <v>5</v>
      </c>
      <c r="E1881" s="149" t="s">
        <v>6</v>
      </c>
      <c r="F1881" s="149" t="s">
        <v>2832</v>
      </c>
      <c r="G1881" s="227">
        <v>45138</v>
      </c>
      <c r="H1881" s="149" t="s">
        <v>9</v>
      </c>
      <c r="I1881" s="47" t="str">
        <f>VLOOKUP(H1881,'[5]Source Codes'!$A$6:$B$89,2,FALSE)</f>
        <v>On Line Journal Entries</v>
      </c>
      <c r="J1881" s="232">
        <v>14569210.07</v>
      </c>
      <c r="K1881" s="227">
        <v>45139</v>
      </c>
      <c r="L1881" s="151" t="s">
        <v>2836</v>
      </c>
      <c r="M1881" s="49">
        <v>45139.873124999998</v>
      </c>
      <c r="N1881" s="47" t="s">
        <v>407</v>
      </c>
      <c r="O1881" s="149" t="s">
        <v>422</v>
      </c>
    </row>
    <row r="1882" spans="1:15" ht="51" hidden="1" outlineLevel="1">
      <c r="B1882" s="226">
        <v>2024</v>
      </c>
      <c r="C1882" s="226">
        <v>1</v>
      </c>
      <c r="D1882" s="149" t="s">
        <v>5</v>
      </c>
      <c r="E1882" s="149" t="s">
        <v>6</v>
      </c>
      <c r="F1882" s="149" t="s">
        <v>2833</v>
      </c>
      <c r="G1882" s="227">
        <v>45138</v>
      </c>
      <c r="H1882" s="149" t="s">
        <v>9</v>
      </c>
      <c r="I1882" s="47" t="str">
        <f>VLOOKUP(H1882,'[5]Source Codes'!$A$6:$B$89,2,FALSE)</f>
        <v>On Line Journal Entries</v>
      </c>
      <c r="J1882" s="232">
        <v>3348859.09</v>
      </c>
      <c r="K1882" s="227">
        <v>45139</v>
      </c>
      <c r="L1882" s="151" t="s">
        <v>2837</v>
      </c>
      <c r="M1882" s="49">
        <v>45139.873124999998</v>
      </c>
      <c r="N1882" s="47" t="s">
        <v>407</v>
      </c>
      <c r="O1882" s="149" t="s">
        <v>422</v>
      </c>
    </row>
    <row r="1883" spans="1:15" hidden="1" outlineLevel="1">
      <c r="B1883" s="226">
        <v>2024</v>
      </c>
      <c r="C1883" s="226">
        <v>1</v>
      </c>
      <c r="D1883" s="149" t="s">
        <v>5</v>
      </c>
      <c r="E1883" s="149" t="s">
        <v>6</v>
      </c>
      <c r="F1883" s="149" t="s">
        <v>2834</v>
      </c>
      <c r="G1883" s="227">
        <v>45138</v>
      </c>
      <c r="H1883" s="149" t="s">
        <v>9</v>
      </c>
      <c r="I1883" s="47" t="str">
        <f>VLOOKUP(H1883,'[5]Source Codes'!$A$6:$B$89,2,FALSE)</f>
        <v>On Line Journal Entries</v>
      </c>
      <c r="J1883" s="232">
        <v>2080922.48</v>
      </c>
      <c r="K1883" s="227">
        <v>45139</v>
      </c>
      <c r="L1883" s="151" t="s">
        <v>2838</v>
      </c>
      <c r="M1883" s="49">
        <v>45139.873124999998</v>
      </c>
      <c r="N1883" s="47" t="s">
        <v>407</v>
      </c>
      <c r="O1883" s="149" t="s">
        <v>422</v>
      </c>
    </row>
    <row r="1884" spans="1:15" ht="12.75" customHeight="1" collapsed="1">
      <c r="J1884" s="133">
        <f>SUM(J1878:J1883)</f>
        <v>47357563.360000007</v>
      </c>
    </row>
    <row r="1886" spans="1:15" ht="12.75" customHeight="1">
      <c r="A1886" s="55" t="s">
        <v>2843</v>
      </c>
    </row>
    <row r="1887" spans="1:15" hidden="1" outlineLevel="1">
      <c r="B1887" s="226">
        <v>2024</v>
      </c>
      <c r="C1887" s="226">
        <v>1</v>
      </c>
      <c r="D1887" s="149" t="s">
        <v>5</v>
      </c>
      <c r="E1887" s="149" t="s">
        <v>6</v>
      </c>
      <c r="F1887" s="149" t="s">
        <v>2844</v>
      </c>
      <c r="G1887" s="227">
        <v>45135</v>
      </c>
      <c r="H1887" s="149" t="s">
        <v>12</v>
      </c>
      <c r="I1887" s="47" t="str">
        <f>VLOOKUP(H1887,'[5]Source Codes'!$A$6:$B$89,2,FALSE)</f>
        <v>AR Direct Cash Journal</v>
      </c>
      <c r="J1887" s="232">
        <v>4741765.72</v>
      </c>
      <c r="K1887" s="227">
        <v>45140</v>
      </c>
      <c r="L1887" s="151" t="s">
        <v>602</v>
      </c>
      <c r="M1887" s="49">
        <v>45140.752222222225</v>
      </c>
      <c r="N1887" s="47" t="s">
        <v>407</v>
      </c>
      <c r="O1887" s="149" t="s">
        <v>413</v>
      </c>
    </row>
    <row r="1888" spans="1:15" hidden="1" outlineLevel="1">
      <c r="B1888" s="226">
        <v>2023</v>
      </c>
      <c r="C1888" s="226">
        <v>12</v>
      </c>
      <c r="D1888" s="149" t="s">
        <v>5</v>
      </c>
      <c r="E1888" s="149" t="s">
        <v>6</v>
      </c>
      <c r="F1888" s="149" t="s">
        <v>2845</v>
      </c>
      <c r="G1888" s="227">
        <v>45107</v>
      </c>
      <c r="H1888" s="149" t="s">
        <v>16</v>
      </c>
      <c r="I1888" s="47" t="str">
        <f>VLOOKUP(H1888,'[5]Source Codes'!$A$6:$B$89,2,FALSE)</f>
        <v>Property Tax Interface</v>
      </c>
      <c r="J1888" s="232">
        <v>8910775.0600000005</v>
      </c>
      <c r="K1888" s="227">
        <v>45140</v>
      </c>
      <c r="L1888" s="151" t="s">
        <v>2852</v>
      </c>
      <c r="M1888" s="49">
        <v>45140.39261574074</v>
      </c>
      <c r="N1888" s="47" t="s">
        <v>423</v>
      </c>
      <c r="O1888" s="149" t="s">
        <v>471</v>
      </c>
    </row>
    <row r="1889" spans="1:15" ht="25.5" hidden="1" outlineLevel="1">
      <c r="B1889" s="226">
        <v>2024</v>
      </c>
      <c r="C1889" s="226">
        <v>1</v>
      </c>
      <c r="D1889" s="149" t="s">
        <v>5</v>
      </c>
      <c r="E1889" s="149" t="s">
        <v>6</v>
      </c>
      <c r="F1889" s="149" t="s">
        <v>2846</v>
      </c>
      <c r="G1889" s="227">
        <v>45108</v>
      </c>
      <c r="H1889" s="149" t="s">
        <v>9</v>
      </c>
      <c r="I1889" s="47" t="str">
        <f>VLOOKUP(H1889,'[5]Source Codes'!$A$6:$B$89,2,FALSE)</f>
        <v>On Line Journal Entries</v>
      </c>
      <c r="J1889" s="232">
        <v>-4536877.76</v>
      </c>
      <c r="K1889" s="227">
        <v>45140</v>
      </c>
      <c r="L1889" s="151" t="s">
        <v>2853</v>
      </c>
      <c r="M1889" s="49">
        <v>45140.58053240741</v>
      </c>
      <c r="N1889" s="47" t="s">
        <v>407</v>
      </c>
      <c r="O1889" s="149" t="s">
        <v>425</v>
      </c>
    </row>
    <row r="1890" spans="1:15" hidden="1" outlineLevel="1">
      <c r="B1890" s="226">
        <v>2024</v>
      </c>
      <c r="C1890" s="226">
        <v>1</v>
      </c>
      <c r="D1890" s="149" t="s">
        <v>5</v>
      </c>
      <c r="E1890" s="149" t="s">
        <v>6</v>
      </c>
      <c r="F1890" s="149" t="s">
        <v>2847</v>
      </c>
      <c r="G1890" s="227">
        <v>45110</v>
      </c>
      <c r="H1890" s="149" t="s">
        <v>13</v>
      </c>
      <c r="I1890" s="47" t="str">
        <f>VLOOKUP(H1890,'[5]Source Codes'!$A$6:$B$89,2,FALSE)</f>
        <v>C-IV Voucher/Payments/EBT</v>
      </c>
      <c r="J1890" s="232">
        <v>-9446777.0500000007</v>
      </c>
      <c r="K1890" s="227">
        <v>45140</v>
      </c>
      <c r="L1890" s="151" t="s">
        <v>521</v>
      </c>
      <c r="M1890" s="49">
        <v>45140.386099537034</v>
      </c>
      <c r="N1890" s="47" t="s">
        <v>407</v>
      </c>
      <c r="O1890" s="149" t="s">
        <v>415</v>
      </c>
    </row>
    <row r="1891" spans="1:15" hidden="1" outlineLevel="1">
      <c r="B1891" s="226">
        <v>2024</v>
      </c>
      <c r="C1891" s="226">
        <v>1</v>
      </c>
      <c r="D1891" s="149" t="s">
        <v>5</v>
      </c>
      <c r="E1891" s="149" t="s">
        <v>6</v>
      </c>
      <c r="F1891" s="149" t="s">
        <v>2848</v>
      </c>
      <c r="G1891" s="227">
        <v>45108</v>
      </c>
      <c r="H1891" s="149" t="s">
        <v>13</v>
      </c>
      <c r="I1891" s="47" t="str">
        <f>VLOOKUP(H1891,'[5]Source Codes'!$A$6:$B$89,2,FALSE)</f>
        <v>C-IV Voucher/Payments/EBT</v>
      </c>
      <c r="J1891" s="232">
        <v>-10285716.199999999</v>
      </c>
      <c r="K1891" s="227">
        <v>45140</v>
      </c>
      <c r="L1891" s="151" t="s">
        <v>2851</v>
      </c>
      <c r="M1891" s="49">
        <v>45140.578680555554</v>
      </c>
      <c r="N1891" s="47" t="s">
        <v>407</v>
      </c>
      <c r="O1891" s="149" t="s">
        <v>415</v>
      </c>
    </row>
    <row r="1892" spans="1:15" ht="25.5" hidden="1" outlineLevel="1">
      <c r="B1892" s="226">
        <v>2024</v>
      </c>
      <c r="C1892" s="226">
        <v>1</v>
      </c>
      <c r="D1892" s="149" t="s">
        <v>5</v>
      </c>
      <c r="E1892" s="149" t="s">
        <v>6</v>
      </c>
      <c r="F1892" s="149" t="s">
        <v>2849</v>
      </c>
      <c r="G1892" s="227">
        <v>45108</v>
      </c>
      <c r="H1892" s="149" t="s">
        <v>13</v>
      </c>
      <c r="I1892" s="47" t="str">
        <f>VLOOKUP(H1892,'[5]Source Codes'!$A$6:$B$89,2,FALSE)</f>
        <v>C-IV Voucher/Payments/EBT</v>
      </c>
      <c r="J1892" s="232">
        <v>-15150916.02</v>
      </c>
      <c r="K1892" s="227">
        <v>45140</v>
      </c>
      <c r="L1892" s="151" t="s">
        <v>2850</v>
      </c>
      <c r="M1892" s="49">
        <v>45140.577951388892</v>
      </c>
      <c r="N1892" s="47" t="s">
        <v>407</v>
      </c>
      <c r="O1892" s="149" t="s">
        <v>415</v>
      </c>
    </row>
    <row r="1893" spans="1:15" ht="12.75" customHeight="1" collapsed="1">
      <c r="J1893" s="133">
        <f>SUM(J1887:J1892)</f>
        <v>-25767746.25</v>
      </c>
    </row>
    <row r="1895" spans="1:15" ht="12.75" customHeight="1">
      <c r="A1895" s="55" t="s">
        <v>2855</v>
      </c>
      <c r="J1895" s="244"/>
    </row>
    <row r="1896" spans="1:15" ht="12.75" hidden="1" customHeight="1" outlineLevel="1">
      <c r="B1896" s="226">
        <v>2024</v>
      </c>
      <c r="C1896" s="226">
        <v>2</v>
      </c>
      <c r="D1896" s="149" t="s">
        <v>5</v>
      </c>
      <c r="E1896" s="149" t="s">
        <v>6</v>
      </c>
      <c r="F1896" s="149" t="s">
        <v>2856</v>
      </c>
      <c r="G1896" s="227">
        <v>45141</v>
      </c>
      <c r="H1896" s="149" t="s">
        <v>12</v>
      </c>
      <c r="I1896" s="47" t="str">
        <f>VLOOKUP(H1896,'[5]Source Codes'!$A$6:$B$89,2,FALSE)</f>
        <v>AR Direct Cash Journal</v>
      </c>
      <c r="J1896" s="232">
        <v>1840392.82</v>
      </c>
      <c r="K1896" s="227">
        <v>45141</v>
      </c>
      <c r="L1896" s="151" t="s">
        <v>2859</v>
      </c>
      <c r="M1896" s="49">
        <v>45141.752523148149</v>
      </c>
      <c r="N1896" s="47" t="s">
        <v>407</v>
      </c>
      <c r="O1896" s="149" t="s">
        <v>413</v>
      </c>
    </row>
    <row r="1897" spans="1:15" ht="51" hidden="1" outlineLevel="1">
      <c r="B1897" s="226">
        <v>2024</v>
      </c>
      <c r="C1897" s="226">
        <v>2</v>
      </c>
      <c r="D1897" s="149" t="s">
        <v>5</v>
      </c>
      <c r="E1897" s="149" t="s">
        <v>6</v>
      </c>
      <c r="F1897" s="149" t="s">
        <v>2857</v>
      </c>
      <c r="G1897" s="227">
        <v>45139</v>
      </c>
      <c r="H1897" s="149" t="s">
        <v>11</v>
      </c>
      <c r="I1897" s="47" t="str">
        <f>VLOOKUP(H1897,'[5]Source Codes'!$A$6:$B$89,2,FALSE)</f>
        <v>AR Payments</v>
      </c>
      <c r="J1897" s="232">
        <v>2285997.87</v>
      </c>
      <c r="K1897" s="227">
        <v>45141</v>
      </c>
      <c r="L1897" s="151" t="s">
        <v>2860</v>
      </c>
      <c r="M1897" s="49">
        <v>45141.752523148149</v>
      </c>
      <c r="N1897" s="47" t="s">
        <v>407</v>
      </c>
      <c r="O1897" s="149" t="s">
        <v>408</v>
      </c>
    </row>
    <row r="1898" spans="1:15" ht="25.5" hidden="1" outlineLevel="1">
      <c r="B1898" s="226">
        <v>2024</v>
      </c>
      <c r="C1898" s="226">
        <v>2</v>
      </c>
      <c r="D1898" s="149" t="s">
        <v>5</v>
      </c>
      <c r="E1898" s="149" t="s">
        <v>6</v>
      </c>
      <c r="F1898" s="149" t="s">
        <v>2858</v>
      </c>
      <c r="G1898" s="227">
        <v>45141</v>
      </c>
      <c r="H1898" s="149" t="s">
        <v>11</v>
      </c>
      <c r="I1898" s="47" t="str">
        <f>VLOOKUP(H1898,'[5]Source Codes'!$A$6:$B$89,2,FALSE)</f>
        <v>AR Payments</v>
      </c>
      <c r="J1898" s="232">
        <v>3417583.77</v>
      </c>
      <c r="K1898" s="227">
        <v>45141</v>
      </c>
      <c r="L1898" s="151" t="s">
        <v>625</v>
      </c>
      <c r="M1898" s="49">
        <v>45141.752523148149</v>
      </c>
      <c r="N1898" s="47" t="s">
        <v>407</v>
      </c>
      <c r="O1898" s="149" t="s">
        <v>408</v>
      </c>
    </row>
    <row r="1899" spans="1:15" ht="12.75" customHeight="1" collapsed="1">
      <c r="J1899" s="133">
        <f>SUM(J1896:J1898)</f>
        <v>7543974.4600000009</v>
      </c>
    </row>
    <row r="1901" spans="1:15" ht="12.75" customHeight="1">
      <c r="A1901" s="55" t="s">
        <v>2861</v>
      </c>
    </row>
    <row r="1902" spans="1:15" ht="25.5" hidden="1" outlineLevel="1">
      <c r="B1902" s="226">
        <v>2023</v>
      </c>
      <c r="C1902" s="226">
        <v>12</v>
      </c>
      <c r="D1902" s="149" t="s">
        <v>5</v>
      </c>
      <c r="E1902" s="149" t="s">
        <v>6</v>
      </c>
      <c r="F1902" s="149" t="s">
        <v>2862</v>
      </c>
      <c r="G1902" s="227">
        <v>45107</v>
      </c>
      <c r="H1902" s="149" t="s">
        <v>9</v>
      </c>
      <c r="I1902" s="47" t="str">
        <f>VLOOKUP(H1902,'[5]Source Codes'!$A$6:$B$89,2,FALSE)</f>
        <v>On Line Journal Entries</v>
      </c>
      <c r="J1902" s="232">
        <v>2456419</v>
      </c>
      <c r="K1902" s="227">
        <v>45142</v>
      </c>
      <c r="L1902" s="151" t="s">
        <v>2863</v>
      </c>
      <c r="M1902" s="49">
        <v>45142.87226851852</v>
      </c>
      <c r="N1902" s="47" t="s">
        <v>434</v>
      </c>
      <c r="O1902" s="149" t="s">
        <v>408</v>
      </c>
    </row>
    <row r="1903" spans="1:15" ht="12.75" customHeight="1" collapsed="1">
      <c r="J1903" s="133">
        <f>SUM(J1902)</f>
        <v>2456419</v>
      </c>
    </row>
    <row r="1905" spans="1:15" ht="12.75" customHeight="1">
      <c r="A1905" s="55" t="s">
        <v>2864</v>
      </c>
    </row>
    <row r="1906" spans="1:15" ht="25.5" hidden="1" outlineLevel="1">
      <c r="B1906" s="226">
        <v>2024</v>
      </c>
      <c r="C1906" s="226">
        <v>2</v>
      </c>
      <c r="D1906" s="149" t="s">
        <v>5</v>
      </c>
      <c r="E1906" s="149" t="s">
        <v>6</v>
      </c>
      <c r="F1906" s="149" t="s">
        <v>2865</v>
      </c>
      <c r="G1906" s="227">
        <v>45145</v>
      </c>
      <c r="H1906" s="149" t="s">
        <v>12</v>
      </c>
      <c r="I1906" s="47" t="str">
        <f>VLOOKUP(H1906,'[5]Source Codes'!$A$6:$B$89,2,FALSE)</f>
        <v>AR Direct Cash Journal</v>
      </c>
      <c r="J1906" s="232">
        <v>4462598</v>
      </c>
      <c r="K1906" s="227">
        <v>45145</v>
      </c>
      <c r="L1906" s="151" t="s">
        <v>2875</v>
      </c>
      <c r="M1906" s="49">
        <v>45145.752500000002</v>
      </c>
      <c r="N1906" s="47" t="s">
        <v>407</v>
      </c>
      <c r="O1906" s="149" t="s">
        <v>420</v>
      </c>
    </row>
    <row r="1907" spans="1:15" ht="38.25" hidden="1" outlineLevel="1">
      <c r="B1907" s="226">
        <v>2023</v>
      </c>
      <c r="C1907" s="226">
        <v>12</v>
      </c>
      <c r="D1907" s="149" t="s">
        <v>5</v>
      </c>
      <c r="E1907" s="149" t="s">
        <v>6</v>
      </c>
      <c r="F1907" s="149" t="s">
        <v>2866</v>
      </c>
      <c r="G1907" s="227">
        <v>45091</v>
      </c>
      <c r="H1907" s="149" t="s">
        <v>9</v>
      </c>
      <c r="I1907" s="47" t="str">
        <f>VLOOKUP(H1907,'[5]Source Codes'!$A$6:$B$89,2,FALSE)</f>
        <v>On Line Journal Entries</v>
      </c>
      <c r="J1907" s="232">
        <v>2988538</v>
      </c>
      <c r="K1907" s="227">
        <v>45145</v>
      </c>
      <c r="L1907" s="151" t="s">
        <v>2873</v>
      </c>
      <c r="M1907" s="49">
        <v>45145.505787037036</v>
      </c>
      <c r="N1907" s="47" t="s">
        <v>434</v>
      </c>
      <c r="O1907" s="149" t="s">
        <v>408</v>
      </c>
    </row>
    <row r="1908" spans="1:15" ht="25.5" hidden="1" outlineLevel="1">
      <c r="B1908" s="226">
        <v>2024</v>
      </c>
      <c r="C1908" s="226">
        <v>2</v>
      </c>
      <c r="D1908" s="149" t="s">
        <v>5</v>
      </c>
      <c r="E1908" s="149" t="s">
        <v>6</v>
      </c>
      <c r="F1908" s="149" t="s">
        <v>2867</v>
      </c>
      <c r="G1908" s="227">
        <v>45140</v>
      </c>
      <c r="H1908" s="149" t="s">
        <v>360</v>
      </c>
      <c r="I1908" s="47" t="s">
        <v>346</v>
      </c>
      <c r="J1908" s="232">
        <v>1872442.02</v>
      </c>
      <c r="K1908" s="227">
        <v>45145</v>
      </c>
      <c r="L1908" s="151" t="s">
        <v>2874</v>
      </c>
      <c r="M1908" s="49">
        <v>45145.872916666667</v>
      </c>
      <c r="N1908" s="47" t="s">
        <v>423</v>
      </c>
      <c r="O1908" s="149" t="s">
        <v>448</v>
      </c>
    </row>
    <row r="1909" spans="1:15" hidden="1" outlineLevel="1">
      <c r="B1909" s="226">
        <v>2024</v>
      </c>
      <c r="C1909" s="226">
        <v>1</v>
      </c>
      <c r="D1909" s="149" t="s">
        <v>5</v>
      </c>
      <c r="E1909" s="149" t="s">
        <v>6</v>
      </c>
      <c r="F1909" s="149" t="s">
        <v>2868</v>
      </c>
      <c r="G1909" s="227">
        <v>45133</v>
      </c>
      <c r="H1909" s="149" t="s">
        <v>7</v>
      </c>
      <c r="I1909" s="47" t="str">
        <f>VLOOKUP(H1909,'[5]Source Codes'!$A$6:$B$89,2,FALSE)</f>
        <v>HRMS Interface Journals</v>
      </c>
      <c r="J1909" s="232">
        <v>-1792039.38</v>
      </c>
      <c r="K1909" s="227">
        <v>45145</v>
      </c>
      <c r="L1909" s="151" t="s">
        <v>1822</v>
      </c>
      <c r="M1909" s="49">
        <v>45145.711388888885</v>
      </c>
      <c r="N1909" s="47" t="s">
        <v>438</v>
      </c>
      <c r="O1909" s="47" t="s">
        <v>439</v>
      </c>
    </row>
    <row r="1910" spans="1:15" hidden="1" outlineLevel="1">
      <c r="B1910" s="226">
        <v>2024</v>
      </c>
      <c r="C1910" s="226">
        <v>1</v>
      </c>
      <c r="D1910" s="149" t="s">
        <v>5</v>
      </c>
      <c r="E1910" s="149" t="s">
        <v>6</v>
      </c>
      <c r="F1910" s="149" t="s">
        <v>2869</v>
      </c>
      <c r="G1910" s="227">
        <v>45133</v>
      </c>
      <c r="H1910" s="149" t="s">
        <v>7</v>
      </c>
      <c r="I1910" s="47" t="str">
        <f>VLOOKUP(H1910,'[5]Source Codes'!$A$6:$B$89,2,FALSE)</f>
        <v>HRMS Interface Journals</v>
      </c>
      <c r="J1910" s="232">
        <v>-8561165.7799999993</v>
      </c>
      <c r="K1910" s="227">
        <v>45145</v>
      </c>
      <c r="L1910" s="151" t="s">
        <v>1820</v>
      </c>
      <c r="M1910" s="49">
        <v>45145.709374999999</v>
      </c>
      <c r="N1910" s="47" t="s">
        <v>438</v>
      </c>
      <c r="O1910" s="47" t="s">
        <v>439</v>
      </c>
    </row>
    <row r="1911" spans="1:15" hidden="1" outlineLevel="1">
      <c r="B1911" s="226">
        <v>2024</v>
      </c>
      <c r="C1911" s="226">
        <v>1</v>
      </c>
      <c r="D1911" s="149" t="s">
        <v>5</v>
      </c>
      <c r="E1911" s="149" t="s">
        <v>6</v>
      </c>
      <c r="F1911" s="149" t="s">
        <v>2870</v>
      </c>
      <c r="G1911" s="227">
        <v>45133</v>
      </c>
      <c r="H1911" s="149" t="s">
        <v>7</v>
      </c>
      <c r="I1911" s="47" t="str">
        <f>VLOOKUP(H1911,'[5]Source Codes'!$A$6:$B$89,2,FALSE)</f>
        <v>HRMS Interface Journals</v>
      </c>
      <c r="J1911" s="232">
        <v>-10061418.25</v>
      </c>
      <c r="K1911" s="227">
        <v>45145</v>
      </c>
      <c r="L1911" s="151" t="s">
        <v>1664</v>
      </c>
      <c r="M1911" s="49">
        <v>45145.677766203706</v>
      </c>
      <c r="N1911" s="47" t="s">
        <v>438</v>
      </c>
      <c r="O1911" s="47" t="s">
        <v>439</v>
      </c>
    </row>
    <row r="1912" spans="1:15" ht="51" hidden="1" outlineLevel="1">
      <c r="B1912" s="226">
        <v>2023</v>
      </c>
      <c r="C1912" s="226">
        <v>12</v>
      </c>
      <c r="D1912" s="149" t="s">
        <v>5</v>
      </c>
      <c r="E1912" s="149" t="s">
        <v>6</v>
      </c>
      <c r="F1912" s="149" t="s">
        <v>2871</v>
      </c>
      <c r="G1912" s="227">
        <v>45107</v>
      </c>
      <c r="H1912" s="149" t="s">
        <v>9</v>
      </c>
      <c r="I1912" s="47" t="str">
        <f>VLOOKUP(H1912,'[5]Source Codes'!$A$6:$B$89,2,FALSE)</f>
        <v>On Line Journal Entries</v>
      </c>
      <c r="J1912" s="232">
        <v>-35000000</v>
      </c>
      <c r="K1912" s="227">
        <v>45145</v>
      </c>
      <c r="L1912" s="151" t="s">
        <v>2872</v>
      </c>
      <c r="M1912" s="49">
        <v>45145.585949074077</v>
      </c>
      <c r="N1912" s="47" t="s">
        <v>430</v>
      </c>
      <c r="O1912" s="149" t="s">
        <v>422</v>
      </c>
    </row>
    <row r="1913" spans="1:15" ht="12.75" customHeight="1" collapsed="1">
      <c r="I1913" s="47"/>
      <c r="J1913" s="133">
        <f>SUM(J1906:J1912)</f>
        <v>-46091045.390000001</v>
      </c>
    </row>
    <row r="1915" spans="1:15" ht="12.75" customHeight="1">
      <c r="A1915" s="55" t="s">
        <v>2876</v>
      </c>
      <c r="J1915" s="244"/>
    </row>
    <row r="1916" spans="1:15" ht="38.25" hidden="1" outlineLevel="1">
      <c r="B1916" s="226">
        <v>2024</v>
      </c>
      <c r="C1916" s="226">
        <v>2</v>
      </c>
      <c r="D1916" s="149" t="s">
        <v>5</v>
      </c>
      <c r="E1916" s="149" t="s">
        <v>6</v>
      </c>
      <c r="F1916" s="149" t="s">
        <v>2877</v>
      </c>
      <c r="G1916" s="227">
        <v>45148</v>
      </c>
      <c r="H1916" s="149" t="s">
        <v>14</v>
      </c>
      <c r="I1916" s="47" t="str">
        <f>VLOOKUP(H1916,'[5]Source Codes'!$A$6:$B$89,2,FALSE)</f>
        <v>AP Warrant Issuance</v>
      </c>
      <c r="J1916" s="232">
        <v>-1049879.55</v>
      </c>
      <c r="K1916" s="227">
        <v>45146</v>
      </c>
      <c r="L1916" s="151" t="s">
        <v>2898</v>
      </c>
      <c r="M1916" s="49">
        <v>45146.794872685183</v>
      </c>
      <c r="N1916" s="47" t="s">
        <v>407</v>
      </c>
      <c r="O1916" s="149" t="s">
        <v>419</v>
      </c>
    </row>
    <row r="1917" spans="1:15" ht="51" hidden="1" outlineLevel="1">
      <c r="B1917" s="226">
        <v>2024</v>
      </c>
      <c r="C1917" s="226">
        <v>2</v>
      </c>
      <c r="D1917" s="149" t="s">
        <v>5</v>
      </c>
      <c r="E1917" s="149" t="s">
        <v>6</v>
      </c>
      <c r="F1917" s="149" t="s">
        <v>2878</v>
      </c>
      <c r="G1917" s="227">
        <v>45145</v>
      </c>
      <c r="H1917" s="149" t="s">
        <v>11</v>
      </c>
      <c r="I1917" s="47" t="str">
        <f>VLOOKUP(H1917,'[5]Source Codes'!$A$6:$B$89,2,FALSE)</f>
        <v>AR Payments</v>
      </c>
      <c r="J1917" s="232">
        <v>1481015.34</v>
      </c>
      <c r="K1917" s="227">
        <v>45146</v>
      </c>
      <c r="L1917" s="151" t="s">
        <v>2885</v>
      </c>
      <c r="M1917" s="49">
        <v>45146.752766203703</v>
      </c>
      <c r="N1917" s="47" t="s">
        <v>407</v>
      </c>
      <c r="O1917" s="149" t="s">
        <v>408</v>
      </c>
    </row>
    <row r="1918" spans="1:15" ht="25.5" hidden="1" outlineLevel="1">
      <c r="B1918" s="226">
        <v>2023</v>
      </c>
      <c r="C1918" s="226">
        <v>12</v>
      </c>
      <c r="D1918" s="149" t="s">
        <v>5</v>
      </c>
      <c r="E1918" s="149" t="s">
        <v>6</v>
      </c>
      <c r="F1918" s="149" t="s">
        <v>2879</v>
      </c>
      <c r="G1918" s="227">
        <v>45107</v>
      </c>
      <c r="H1918" s="149" t="s">
        <v>9</v>
      </c>
      <c r="I1918" s="47" t="str">
        <f>VLOOKUP(H1918,'[5]Source Codes'!$A$6:$B$89,2,FALSE)</f>
        <v>On Line Journal Entries</v>
      </c>
      <c r="J1918" s="232">
        <v>15902322</v>
      </c>
      <c r="K1918" s="227">
        <v>45146</v>
      </c>
      <c r="L1918" s="151" t="s">
        <v>2882</v>
      </c>
      <c r="M1918" s="49">
        <v>45146.872430555559</v>
      </c>
      <c r="N1918" s="47" t="s">
        <v>434</v>
      </c>
      <c r="O1918" s="149" t="s">
        <v>408</v>
      </c>
    </row>
    <row r="1919" spans="1:15" hidden="1" outlineLevel="1">
      <c r="B1919" s="226">
        <v>2023</v>
      </c>
      <c r="C1919" s="226">
        <v>12</v>
      </c>
      <c r="D1919" s="149" t="s">
        <v>5</v>
      </c>
      <c r="E1919" s="149" t="s">
        <v>6</v>
      </c>
      <c r="F1919" s="149" t="s">
        <v>2880</v>
      </c>
      <c r="G1919" s="227">
        <v>45098</v>
      </c>
      <c r="H1919" s="149" t="s">
        <v>340</v>
      </c>
      <c r="I1919" s="47" t="str">
        <f>VLOOKUP(H1919,'[5]Source Codes'!$A$6:$B$89,2,FALSE)</f>
        <v>Facilities Mngmnt Intfc Jrnls</v>
      </c>
      <c r="J1919" s="232">
        <v>-1303590.04</v>
      </c>
      <c r="K1919" s="227">
        <v>45146</v>
      </c>
      <c r="L1919" s="151" t="s">
        <v>2883</v>
      </c>
      <c r="M1919" s="49">
        <v>45146.872442129628</v>
      </c>
      <c r="N1919" s="47" t="s">
        <v>407</v>
      </c>
      <c r="O1919" s="149" t="s">
        <v>418</v>
      </c>
    </row>
    <row r="1920" spans="1:15" ht="25.5" hidden="1" outlineLevel="1">
      <c r="B1920" s="226">
        <v>2023</v>
      </c>
      <c r="C1920" s="226">
        <v>12</v>
      </c>
      <c r="D1920" s="149" t="s">
        <v>5</v>
      </c>
      <c r="E1920" s="149" t="s">
        <v>6</v>
      </c>
      <c r="F1920" s="149" t="s">
        <v>2881</v>
      </c>
      <c r="G1920" s="227">
        <v>45078</v>
      </c>
      <c r="H1920" s="149" t="s">
        <v>9</v>
      </c>
      <c r="I1920" s="47" t="str">
        <f>VLOOKUP(H1920,'[5]Source Codes'!$A$6:$B$89,2,FALSE)</f>
        <v>On Line Journal Entries</v>
      </c>
      <c r="J1920" s="232">
        <v>-4369038.6100000003</v>
      </c>
      <c r="K1920" s="227">
        <v>45146</v>
      </c>
      <c r="L1920" s="151" t="s">
        <v>2884</v>
      </c>
      <c r="M1920" s="49">
        <v>45146.872430555559</v>
      </c>
      <c r="N1920" s="47" t="s">
        <v>407</v>
      </c>
      <c r="O1920" s="149" t="s">
        <v>425</v>
      </c>
    </row>
    <row r="1921" spans="1:15" ht="12.75" customHeight="1" collapsed="1">
      <c r="I1921" s="47"/>
      <c r="J1921" s="133">
        <f>SUM(J1916:J1920)</f>
        <v>10660829.140000001</v>
      </c>
    </row>
    <row r="1922" spans="1:15" ht="12.75" customHeight="1">
      <c r="I1922" s="47"/>
    </row>
    <row r="1923" spans="1:15" ht="12.75" customHeight="1">
      <c r="A1923" s="55" t="s">
        <v>2886</v>
      </c>
      <c r="I1923" s="47"/>
    </row>
    <row r="1924" spans="1:15" ht="12.75" hidden="1" customHeight="1" outlineLevel="1">
      <c r="B1924" s="226">
        <v>2024</v>
      </c>
      <c r="C1924" s="226">
        <v>1</v>
      </c>
      <c r="D1924" s="149" t="s">
        <v>5</v>
      </c>
      <c r="E1924" s="149" t="s">
        <v>6</v>
      </c>
      <c r="F1924" s="149" t="s">
        <v>2887</v>
      </c>
      <c r="G1924" s="227">
        <v>45133</v>
      </c>
      <c r="H1924" s="149" t="s">
        <v>7</v>
      </c>
      <c r="I1924" s="47" t="str">
        <f>VLOOKUP(H1924,'[5]Source Codes'!$A$6:$B$89,2,FALSE)</f>
        <v>HRMS Interface Journals</v>
      </c>
      <c r="J1924" s="232">
        <v>-51932100.909999996</v>
      </c>
      <c r="K1924" s="227">
        <v>45147</v>
      </c>
      <c r="L1924" s="151" t="s">
        <v>355</v>
      </c>
      <c r="M1924" s="49">
        <v>45147.296909722223</v>
      </c>
      <c r="N1924" s="47" t="s">
        <v>438</v>
      </c>
      <c r="O1924" s="47" t="s">
        <v>439</v>
      </c>
    </row>
    <row r="1925" spans="1:15" ht="12.75" customHeight="1" collapsed="1">
      <c r="J1925" s="133">
        <f>SUM(J1924)</f>
        <v>-51932100.909999996</v>
      </c>
    </row>
    <row r="1927" spans="1:15" ht="12.75" customHeight="1">
      <c r="A1927" s="55" t="s">
        <v>2888</v>
      </c>
    </row>
    <row r="1928" spans="1:15" ht="38.25" hidden="1" outlineLevel="1">
      <c r="B1928" s="226">
        <v>2024</v>
      </c>
      <c r="C1928" s="226">
        <v>2</v>
      </c>
      <c r="D1928" s="149" t="s">
        <v>5</v>
      </c>
      <c r="E1928" s="149" t="s">
        <v>6</v>
      </c>
      <c r="F1928" s="149" t="s">
        <v>2889</v>
      </c>
      <c r="G1928" s="227">
        <v>45148</v>
      </c>
      <c r="H1928" s="149" t="s">
        <v>14</v>
      </c>
      <c r="I1928" s="47" t="str">
        <f>VLOOKUP(H1928,'[5]Source Codes'!$A$6:$B$89,2,FALSE)</f>
        <v>AP Warrant Issuance</v>
      </c>
      <c r="J1928" s="232">
        <v>-2538545.0499999998</v>
      </c>
      <c r="K1928" s="227">
        <v>45148</v>
      </c>
      <c r="L1928" s="151" t="s">
        <v>2897</v>
      </c>
      <c r="M1928" s="49">
        <v>45148.794791666667</v>
      </c>
      <c r="N1928" s="47" t="s">
        <v>407</v>
      </c>
      <c r="O1928" s="47" t="s">
        <v>419</v>
      </c>
    </row>
    <row r="1929" spans="1:15" ht="38.25" hidden="1" outlineLevel="1">
      <c r="B1929" s="226">
        <v>2024</v>
      </c>
      <c r="C1929" s="226">
        <v>2</v>
      </c>
      <c r="D1929" s="149" t="s">
        <v>5</v>
      </c>
      <c r="E1929" s="149" t="s">
        <v>6</v>
      </c>
      <c r="F1929" s="149" t="s">
        <v>2890</v>
      </c>
      <c r="G1929" s="227">
        <v>45152</v>
      </c>
      <c r="H1929" s="149" t="s">
        <v>14</v>
      </c>
      <c r="I1929" s="47" t="str">
        <f>VLOOKUP(H1929,'[5]Source Codes'!$A$6:$B$89,2,FALSE)</f>
        <v>AP Warrant Issuance</v>
      </c>
      <c r="J1929" s="232">
        <v>-2532032.92</v>
      </c>
      <c r="K1929" s="227">
        <v>45148</v>
      </c>
      <c r="L1929" s="151" t="s">
        <v>2899</v>
      </c>
      <c r="M1929" s="49">
        <v>45148.794791666667</v>
      </c>
      <c r="N1929" s="47" t="s">
        <v>407</v>
      </c>
      <c r="O1929" s="47" t="s">
        <v>419</v>
      </c>
    </row>
    <row r="1930" spans="1:15" ht="51" hidden="1" outlineLevel="1">
      <c r="B1930" s="226">
        <v>2024</v>
      </c>
      <c r="C1930" s="226">
        <v>2</v>
      </c>
      <c r="D1930" s="149" t="s">
        <v>5</v>
      </c>
      <c r="E1930" s="149" t="s">
        <v>6</v>
      </c>
      <c r="F1930" s="149" t="s">
        <v>2891</v>
      </c>
      <c r="G1930" s="227">
        <v>45141</v>
      </c>
      <c r="H1930" s="149" t="s">
        <v>12</v>
      </c>
      <c r="I1930" s="47" t="str">
        <f>VLOOKUP(H1930,'[5]Source Codes'!$A$6:$B$89,2,FALSE)</f>
        <v>AR Direct Cash Journal</v>
      </c>
      <c r="J1930" s="232">
        <v>2002250.45</v>
      </c>
      <c r="K1930" s="227">
        <v>45148</v>
      </c>
      <c r="L1930" s="151" t="s">
        <v>2900</v>
      </c>
      <c r="M1930" s="49">
        <v>45148.752442129633</v>
      </c>
      <c r="N1930" s="47" t="s">
        <v>434</v>
      </c>
      <c r="O1930" s="47" t="s">
        <v>409</v>
      </c>
    </row>
    <row r="1931" spans="1:15" ht="51" hidden="1" outlineLevel="1">
      <c r="B1931" s="226">
        <v>2024</v>
      </c>
      <c r="C1931" s="226">
        <v>2</v>
      </c>
      <c r="D1931" s="149" t="s">
        <v>5</v>
      </c>
      <c r="E1931" s="149" t="s">
        <v>6</v>
      </c>
      <c r="F1931" s="149" t="s">
        <v>2892</v>
      </c>
      <c r="G1931" s="227">
        <v>45145</v>
      </c>
      <c r="H1931" s="149" t="s">
        <v>11</v>
      </c>
      <c r="I1931" s="47" t="str">
        <f>VLOOKUP(H1931,'[5]Source Codes'!$A$6:$B$89,2,FALSE)</f>
        <v>AR Payments</v>
      </c>
      <c r="J1931" s="232">
        <v>1170701.72</v>
      </c>
      <c r="K1931" s="227">
        <v>45148</v>
      </c>
      <c r="L1931" s="151" t="s">
        <v>2901</v>
      </c>
      <c r="M1931" s="49">
        <v>45148.752442129633</v>
      </c>
      <c r="N1931" s="47" t="s">
        <v>407</v>
      </c>
      <c r="O1931" s="149" t="s">
        <v>408</v>
      </c>
    </row>
    <row r="1932" spans="1:15" ht="12.75" hidden="1" customHeight="1" outlineLevel="1">
      <c r="B1932" s="226">
        <v>2023</v>
      </c>
      <c r="C1932" s="226">
        <v>12</v>
      </c>
      <c r="D1932" s="149" t="s">
        <v>5</v>
      </c>
      <c r="E1932" s="149" t="s">
        <v>6</v>
      </c>
      <c r="F1932" s="149" t="s">
        <v>2893</v>
      </c>
      <c r="G1932" s="227">
        <v>45107</v>
      </c>
      <c r="H1932" s="149" t="s">
        <v>16</v>
      </c>
      <c r="I1932" s="47" t="str">
        <f>VLOOKUP(H1932,'[5]Source Codes'!$A$6:$B$89,2,FALSE)</f>
        <v>Property Tax Interface</v>
      </c>
      <c r="J1932" s="232">
        <v>2441067.5699999998</v>
      </c>
      <c r="K1932" s="227">
        <v>45148</v>
      </c>
      <c r="L1932" s="151" t="s">
        <v>2895</v>
      </c>
      <c r="M1932" s="49">
        <v>45148.691516203704</v>
      </c>
      <c r="N1932" s="47" t="s">
        <v>423</v>
      </c>
      <c r="O1932" s="47" t="s">
        <v>471</v>
      </c>
    </row>
    <row r="1933" spans="1:15" ht="12.75" hidden="1" customHeight="1" outlineLevel="1">
      <c r="B1933" s="226">
        <v>2023</v>
      </c>
      <c r="C1933" s="226">
        <v>12</v>
      </c>
      <c r="D1933" s="149" t="s">
        <v>5</v>
      </c>
      <c r="E1933" s="149" t="s">
        <v>6</v>
      </c>
      <c r="F1933" s="149" t="s">
        <v>2894</v>
      </c>
      <c r="G1933" s="227">
        <v>45107</v>
      </c>
      <c r="H1933" s="149" t="s">
        <v>16</v>
      </c>
      <c r="I1933" s="47" t="str">
        <f>VLOOKUP(H1933,'[5]Source Codes'!$A$6:$B$89,2,FALSE)</f>
        <v>Property Tax Interface</v>
      </c>
      <c r="J1933" s="232">
        <v>1272884.6399999999</v>
      </c>
      <c r="K1933" s="227">
        <v>45148</v>
      </c>
      <c r="L1933" s="151" t="s">
        <v>2896</v>
      </c>
      <c r="M1933" s="49">
        <v>45148.68</v>
      </c>
      <c r="N1933" s="47" t="s">
        <v>423</v>
      </c>
      <c r="O1933" s="47" t="s">
        <v>471</v>
      </c>
    </row>
    <row r="1934" spans="1:15" ht="12.75" customHeight="1" collapsed="1">
      <c r="J1934" s="133">
        <f>SUM(J1928:J1933)</f>
        <v>1816326.4100000001</v>
      </c>
    </row>
    <row r="1936" spans="1:15" ht="12.75" customHeight="1">
      <c r="A1936" s="55" t="s">
        <v>2902</v>
      </c>
    </row>
    <row r="1937" spans="1:15" ht="12.75" hidden="1" customHeight="1" outlineLevel="1">
      <c r="B1937" s="226">
        <v>2023</v>
      </c>
      <c r="C1937" s="226">
        <v>12</v>
      </c>
      <c r="D1937" s="149" t="s">
        <v>5</v>
      </c>
      <c r="E1937" s="149" t="s">
        <v>6</v>
      </c>
      <c r="F1937" s="149" t="s">
        <v>2903</v>
      </c>
      <c r="G1937" s="227">
        <v>45107</v>
      </c>
      <c r="H1937" s="149" t="s">
        <v>9</v>
      </c>
      <c r="I1937" s="47" t="str">
        <f>VLOOKUP(H1937,'[5]Source Codes'!$A$6:$B$89,2,FALSE)</f>
        <v>On Line Journal Entries</v>
      </c>
      <c r="J1937" s="232">
        <v>-1798555.75</v>
      </c>
      <c r="K1937" s="227">
        <v>45149</v>
      </c>
      <c r="L1937" s="151" t="s">
        <v>2904</v>
      </c>
      <c r="M1937" s="49">
        <v>45149.873043981483</v>
      </c>
      <c r="N1937" s="47" t="s">
        <v>434</v>
      </c>
      <c r="O1937" s="47" t="s">
        <v>419</v>
      </c>
    </row>
    <row r="1938" spans="1:15" ht="12.75" customHeight="1" collapsed="1">
      <c r="J1938" s="133">
        <f>SUM(J1937)</f>
        <v>-1798555.75</v>
      </c>
    </row>
    <row r="1940" spans="1:15" ht="12.75" customHeight="1">
      <c r="A1940" s="55" t="s">
        <v>2905</v>
      </c>
    </row>
    <row r="1941" spans="1:15" ht="38.25" hidden="1" outlineLevel="1">
      <c r="B1941" s="226">
        <v>2024</v>
      </c>
      <c r="C1941" s="226">
        <v>2</v>
      </c>
      <c r="D1941" s="149" t="s">
        <v>5</v>
      </c>
      <c r="E1941" s="149" t="s">
        <v>6</v>
      </c>
      <c r="F1941" s="149" t="s">
        <v>2906</v>
      </c>
      <c r="G1941" s="227">
        <v>45148</v>
      </c>
      <c r="H1941" s="149" t="s">
        <v>11</v>
      </c>
      <c r="I1941" s="47" t="str">
        <f>VLOOKUP(H1941,'[5]Source Codes'!$A$6:$B$89,2,FALSE)</f>
        <v>AR Payments</v>
      </c>
      <c r="J1941" s="232">
        <v>10946108.609999999</v>
      </c>
      <c r="K1941" s="227">
        <v>45152</v>
      </c>
      <c r="L1941" s="151" t="s">
        <v>2912</v>
      </c>
      <c r="M1941" s="49">
        <v>45152.75271990741</v>
      </c>
      <c r="N1941" s="47" t="s">
        <v>407</v>
      </c>
      <c r="O1941" s="47" t="s">
        <v>408</v>
      </c>
    </row>
    <row r="1942" spans="1:15" ht="25.5" hidden="1" outlineLevel="1">
      <c r="B1942" s="226">
        <v>2023</v>
      </c>
      <c r="C1942" s="226">
        <v>12</v>
      </c>
      <c r="D1942" s="149" t="s">
        <v>5</v>
      </c>
      <c r="E1942" s="149" t="s">
        <v>6</v>
      </c>
      <c r="F1942" s="149" t="s">
        <v>2907</v>
      </c>
      <c r="G1942" s="227">
        <v>45107</v>
      </c>
      <c r="H1942" s="149" t="s">
        <v>9</v>
      </c>
      <c r="I1942" s="47" t="str">
        <f>VLOOKUP(H1942,'[5]Source Codes'!$A$6:$B$89,2,FALSE)</f>
        <v>On Line Journal Entries</v>
      </c>
      <c r="J1942" s="232">
        <v>10477045</v>
      </c>
      <c r="K1942" s="227">
        <v>45152</v>
      </c>
      <c r="L1942" s="151" t="s">
        <v>2910</v>
      </c>
      <c r="M1942" s="49">
        <v>45152.872488425928</v>
      </c>
      <c r="N1942" s="47" t="s">
        <v>516</v>
      </c>
      <c r="O1942" s="47" t="s">
        <v>409</v>
      </c>
    </row>
    <row r="1943" spans="1:15" hidden="1" outlineLevel="1">
      <c r="B1943" s="226">
        <v>2023</v>
      </c>
      <c r="C1943" s="226">
        <v>12</v>
      </c>
      <c r="D1943" s="149" t="s">
        <v>5</v>
      </c>
      <c r="E1943" s="149" t="s">
        <v>6</v>
      </c>
      <c r="F1943" s="149" t="s">
        <v>2908</v>
      </c>
      <c r="G1943" s="227">
        <v>45107</v>
      </c>
      <c r="H1943" s="149" t="s">
        <v>9</v>
      </c>
      <c r="I1943" s="47" t="str">
        <f>VLOOKUP(H1943,'[5]Source Codes'!$A$6:$B$89,2,FALSE)</f>
        <v>On Line Journal Entries</v>
      </c>
      <c r="J1943" s="232">
        <v>3500000</v>
      </c>
      <c r="K1943" s="227">
        <v>45152</v>
      </c>
      <c r="L1943" s="151" t="s">
        <v>350</v>
      </c>
      <c r="M1943" s="49">
        <v>45152.872488425928</v>
      </c>
      <c r="N1943" s="47" t="s">
        <v>2245</v>
      </c>
      <c r="O1943" s="47" t="s">
        <v>422</v>
      </c>
    </row>
    <row r="1944" spans="1:15" ht="25.5" hidden="1" outlineLevel="1">
      <c r="B1944" s="226">
        <v>2023</v>
      </c>
      <c r="C1944" s="226">
        <v>12</v>
      </c>
      <c r="D1944" s="149" t="s">
        <v>5</v>
      </c>
      <c r="E1944" s="149" t="s">
        <v>6</v>
      </c>
      <c r="F1944" s="149" t="s">
        <v>2909</v>
      </c>
      <c r="G1944" s="227">
        <v>45107</v>
      </c>
      <c r="H1944" s="149" t="s">
        <v>9</v>
      </c>
      <c r="I1944" s="47" t="str">
        <f>VLOOKUP(H1944,'[5]Source Codes'!$A$6:$B$89,2,FALSE)</f>
        <v>On Line Journal Entries</v>
      </c>
      <c r="J1944" s="232">
        <v>-8722809</v>
      </c>
      <c r="K1944" s="227">
        <v>45152</v>
      </c>
      <c r="L1944" s="151" t="s">
        <v>2911</v>
      </c>
      <c r="M1944" s="49">
        <v>45152.872488425928</v>
      </c>
      <c r="N1944" s="47" t="s">
        <v>434</v>
      </c>
      <c r="O1944" s="47" t="s">
        <v>409</v>
      </c>
    </row>
    <row r="1945" spans="1:15" ht="12.75" customHeight="1" collapsed="1">
      <c r="J1945" s="133">
        <f>SUM(J1941:J1944)</f>
        <v>16200344.609999999</v>
      </c>
    </row>
    <row r="1947" spans="1:15" ht="12.75" customHeight="1">
      <c r="A1947" s="55" t="s">
        <v>2913</v>
      </c>
    </row>
    <row r="1948" spans="1:15" ht="38.25" hidden="1" outlineLevel="1">
      <c r="B1948" s="226">
        <v>2024</v>
      </c>
      <c r="C1948" s="226">
        <v>2</v>
      </c>
      <c r="D1948" s="149" t="s">
        <v>5</v>
      </c>
      <c r="E1948" s="149" t="s">
        <v>6</v>
      </c>
      <c r="F1948" s="149" t="s">
        <v>2914</v>
      </c>
      <c r="G1948" s="227">
        <v>45155</v>
      </c>
      <c r="H1948" s="149" t="s">
        <v>14</v>
      </c>
      <c r="I1948" s="47" t="str">
        <f>VLOOKUP(H1948,'[5]Source Codes'!$A$6:$B$89,2,FALSE)</f>
        <v>AP Warrant Issuance</v>
      </c>
      <c r="J1948" s="232">
        <v>-5681694.8099999996</v>
      </c>
      <c r="K1948" s="227">
        <v>45153</v>
      </c>
      <c r="L1948" s="151" t="s">
        <v>2916</v>
      </c>
      <c r="M1948" s="49">
        <v>45153.794861111113</v>
      </c>
      <c r="N1948" s="47" t="s">
        <v>407</v>
      </c>
      <c r="O1948" s="47" t="s">
        <v>419</v>
      </c>
    </row>
    <row r="1949" spans="1:15" ht="63.75" hidden="1" outlineLevel="1">
      <c r="B1949" s="226">
        <v>2024</v>
      </c>
      <c r="C1949" s="226">
        <v>2</v>
      </c>
      <c r="D1949" s="149" t="s">
        <v>5</v>
      </c>
      <c r="E1949" s="149" t="s">
        <v>6</v>
      </c>
      <c r="F1949" s="149" t="s">
        <v>2915</v>
      </c>
      <c r="G1949" s="227">
        <v>45153</v>
      </c>
      <c r="H1949" s="149" t="s">
        <v>14</v>
      </c>
      <c r="I1949" s="47" t="str">
        <f>VLOOKUP(H1949,'[5]Source Codes'!$A$6:$B$89,2,FALSE)</f>
        <v>AP Warrant Issuance</v>
      </c>
      <c r="J1949" s="232">
        <v>-3023424.72</v>
      </c>
      <c r="K1949" s="227">
        <v>45153</v>
      </c>
      <c r="L1949" s="151" t="s">
        <v>2917</v>
      </c>
      <c r="M1949" s="49">
        <v>45153.794861111113</v>
      </c>
      <c r="N1949" s="47" t="s">
        <v>407</v>
      </c>
      <c r="O1949" s="47" t="s">
        <v>419</v>
      </c>
    </row>
    <row r="1950" spans="1:15" ht="12.75" customHeight="1" collapsed="1">
      <c r="J1950" s="133">
        <f>SUM(J1948:J1949)</f>
        <v>-8705119.5299999993</v>
      </c>
    </row>
    <row r="1952" spans="1:15" ht="12.75" customHeight="1">
      <c r="A1952" s="55" t="s">
        <v>2918</v>
      </c>
    </row>
    <row r="1953" spans="1:15" hidden="1" outlineLevel="1">
      <c r="B1953" s="226">
        <v>2023</v>
      </c>
      <c r="C1953" s="226">
        <v>12</v>
      </c>
      <c r="D1953" s="149" t="s">
        <v>5</v>
      </c>
      <c r="E1953" s="149" t="s">
        <v>6</v>
      </c>
      <c r="F1953" s="149" t="s">
        <v>2919</v>
      </c>
      <c r="G1953" s="227">
        <v>45107</v>
      </c>
      <c r="H1953" s="149" t="s">
        <v>9</v>
      </c>
      <c r="I1953" s="47" t="str">
        <f>VLOOKUP(H1953,'[5]Source Codes'!$A$6:$B$89,2,FALSE)</f>
        <v>On Line Journal Entries</v>
      </c>
      <c r="J1953" s="232">
        <v>2160037.7400000002</v>
      </c>
      <c r="K1953" s="227">
        <v>45154</v>
      </c>
      <c r="L1953" s="151" t="s">
        <v>2923</v>
      </c>
      <c r="M1953" s="49">
        <v>45154.872858796298</v>
      </c>
      <c r="N1953" s="47" t="s">
        <v>412</v>
      </c>
      <c r="O1953" s="47" t="s">
        <v>429</v>
      </c>
    </row>
    <row r="1954" spans="1:15" hidden="1" outlineLevel="1">
      <c r="B1954" s="226">
        <v>2024</v>
      </c>
      <c r="C1954" s="226">
        <v>2</v>
      </c>
      <c r="D1954" s="149" t="s">
        <v>5</v>
      </c>
      <c r="E1954" s="149" t="s">
        <v>6</v>
      </c>
      <c r="F1954" s="149" t="s">
        <v>2920</v>
      </c>
      <c r="G1954" s="227">
        <v>45147</v>
      </c>
      <c r="H1954" s="149" t="s">
        <v>7</v>
      </c>
      <c r="I1954" s="47" t="str">
        <f>VLOOKUP(H1954,'[5]Source Codes'!$A$6:$B$89,2,FALSE)</f>
        <v>HRMS Interface Journals</v>
      </c>
      <c r="J1954" s="232">
        <v>-2159146.0099999998</v>
      </c>
      <c r="K1954" s="227">
        <v>45154</v>
      </c>
      <c r="L1954" s="151" t="s">
        <v>357</v>
      </c>
      <c r="M1954" s="49">
        <v>45154.330543981479</v>
      </c>
      <c r="N1954" s="47" t="s">
        <v>438</v>
      </c>
      <c r="O1954" s="47" t="s">
        <v>439</v>
      </c>
    </row>
    <row r="1955" spans="1:15" ht="25.5" hidden="1" outlineLevel="1">
      <c r="B1955" s="226">
        <v>2023</v>
      </c>
      <c r="C1955" s="226">
        <v>12</v>
      </c>
      <c r="D1955" s="149" t="s">
        <v>5</v>
      </c>
      <c r="E1955" s="149" t="s">
        <v>6</v>
      </c>
      <c r="F1955" s="149" t="s">
        <v>2921</v>
      </c>
      <c r="G1955" s="227">
        <v>45107</v>
      </c>
      <c r="H1955" s="149" t="s">
        <v>9</v>
      </c>
      <c r="I1955" s="47" t="str">
        <f>VLOOKUP(H1955,'[5]Source Codes'!$A$6:$B$89,2,FALSE)</f>
        <v>On Line Journal Entries</v>
      </c>
      <c r="J1955" s="232">
        <v>-3800000</v>
      </c>
      <c r="K1955" s="227">
        <v>45154</v>
      </c>
      <c r="L1955" s="151" t="s">
        <v>2924</v>
      </c>
      <c r="M1955" s="49">
        <v>45154.872858796298</v>
      </c>
      <c r="N1955" s="47" t="s">
        <v>516</v>
      </c>
      <c r="O1955" s="47" t="s">
        <v>409</v>
      </c>
    </row>
    <row r="1956" spans="1:15" hidden="1" outlineLevel="1">
      <c r="B1956" s="226">
        <v>2023</v>
      </c>
      <c r="C1956" s="226">
        <v>12</v>
      </c>
      <c r="D1956" s="149" t="s">
        <v>5</v>
      </c>
      <c r="E1956" s="149" t="s">
        <v>6</v>
      </c>
      <c r="F1956" s="149" t="s">
        <v>2922</v>
      </c>
      <c r="G1956" s="227">
        <v>45107</v>
      </c>
      <c r="H1956" s="149" t="s">
        <v>9</v>
      </c>
      <c r="I1956" s="47" t="str">
        <f>VLOOKUP(H1956,'[5]Source Codes'!$A$6:$B$89,2,FALSE)</f>
        <v>On Line Journal Entries</v>
      </c>
      <c r="J1956" s="232">
        <v>-3925125.62</v>
      </c>
      <c r="K1956" s="227">
        <v>45154</v>
      </c>
      <c r="L1956" s="151" t="s">
        <v>2925</v>
      </c>
      <c r="M1956" s="49">
        <v>45154.872858796298</v>
      </c>
      <c r="N1956" s="47" t="s">
        <v>516</v>
      </c>
      <c r="O1956" s="47" t="s">
        <v>409</v>
      </c>
    </row>
    <row r="1957" spans="1:15" ht="12.75" customHeight="1" collapsed="1">
      <c r="J1957" s="133">
        <f>SUM(J1953:J1956)</f>
        <v>-7724233.8899999997</v>
      </c>
    </row>
    <row r="1959" spans="1:15" ht="12.75" customHeight="1">
      <c r="A1959" s="55" t="s">
        <v>2926</v>
      </c>
    </row>
    <row r="1960" spans="1:15" ht="51" hidden="1" outlineLevel="1">
      <c r="B1960" s="226">
        <v>2024</v>
      </c>
      <c r="C1960" s="226">
        <v>2</v>
      </c>
      <c r="D1960" s="149" t="s">
        <v>5</v>
      </c>
      <c r="E1960" s="149" t="s">
        <v>6</v>
      </c>
      <c r="F1960" s="149" t="s">
        <v>2927</v>
      </c>
      <c r="G1960" s="227">
        <v>45154</v>
      </c>
      <c r="H1960" s="149" t="s">
        <v>11</v>
      </c>
      <c r="I1960" s="47" t="str">
        <f>VLOOKUP(H1960,'[5]Source Codes'!$A$6:$B$89,2,FALSE)</f>
        <v>AR Payments</v>
      </c>
      <c r="J1960" s="232">
        <v>4413895.91</v>
      </c>
      <c r="K1960" s="227">
        <v>45155</v>
      </c>
      <c r="L1960" s="151" t="s">
        <v>2939</v>
      </c>
      <c r="M1960" s="49">
        <v>45155.752557870372</v>
      </c>
      <c r="N1960" s="47" t="s">
        <v>410</v>
      </c>
      <c r="O1960" s="47" t="s">
        <v>615</v>
      </c>
    </row>
    <row r="1961" spans="1:15" hidden="1" outlineLevel="1">
      <c r="B1961" s="226">
        <v>2024</v>
      </c>
      <c r="C1961" s="226">
        <v>2</v>
      </c>
      <c r="D1961" s="149" t="s">
        <v>5</v>
      </c>
      <c r="E1961" s="149" t="s">
        <v>6</v>
      </c>
      <c r="F1961" s="149" t="s">
        <v>2928</v>
      </c>
      <c r="G1961" s="227">
        <v>45147</v>
      </c>
      <c r="H1961" s="149" t="s">
        <v>7</v>
      </c>
      <c r="I1961" s="47" t="str">
        <f>VLOOKUP(H1961,'[5]Source Codes'!$A$6:$B$89,2,FALSE)</f>
        <v>HRMS Interface Journals</v>
      </c>
      <c r="J1961" s="232">
        <v>-10050605.859999999</v>
      </c>
      <c r="K1961" s="227">
        <v>45155</v>
      </c>
      <c r="L1961" s="151" t="s">
        <v>356</v>
      </c>
      <c r="M1961" s="49">
        <v>45155.516053240739</v>
      </c>
      <c r="N1961" s="47" t="s">
        <v>438</v>
      </c>
      <c r="O1961" s="47" t="s">
        <v>439</v>
      </c>
    </row>
    <row r="1962" spans="1:15" ht="12.75" hidden="1" customHeight="1" outlineLevel="1">
      <c r="B1962" s="226">
        <v>2023</v>
      </c>
      <c r="C1962" s="226">
        <v>12</v>
      </c>
      <c r="D1962" s="149" t="s">
        <v>5</v>
      </c>
      <c r="E1962" s="149" t="s">
        <v>6</v>
      </c>
      <c r="F1962" s="149" t="s">
        <v>2929</v>
      </c>
      <c r="G1962" s="227">
        <v>45107</v>
      </c>
      <c r="H1962" s="149" t="s">
        <v>9</v>
      </c>
      <c r="I1962" s="47" t="str">
        <f>VLOOKUP(H1962,'[5]Source Codes'!$A$6:$B$89,2,FALSE)</f>
        <v>On Line Journal Entries</v>
      </c>
      <c r="J1962" s="232">
        <v>-3214177.77</v>
      </c>
      <c r="K1962" s="227">
        <v>45155</v>
      </c>
      <c r="L1962" s="151" t="s">
        <v>2934</v>
      </c>
      <c r="M1962" s="49">
        <v>45155.872210648151</v>
      </c>
      <c r="N1962" s="47" t="s">
        <v>434</v>
      </c>
      <c r="O1962" s="47" t="s">
        <v>419</v>
      </c>
    </row>
    <row r="1963" spans="1:15" ht="24" hidden="1" customHeight="1" outlineLevel="1">
      <c r="B1963" s="226">
        <v>2023</v>
      </c>
      <c r="C1963" s="226">
        <v>12</v>
      </c>
      <c r="D1963" s="149" t="s">
        <v>5</v>
      </c>
      <c r="E1963" s="149" t="s">
        <v>6</v>
      </c>
      <c r="F1963" s="246" t="s">
        <v>2930</v>
      </c>
      <c r="G1963" s="227">
        <v>45107</v>
      </c>
      <c r="H1963" s="149" t="s">
        <v>9</v>
      </c>
      <c r="I1963" s="47" t="str">
        <f>VLOOKUP(H1963,'[5]Source Codes'!$A$6:$B$89,2,FALSE)</f>
        <v>On Line Journal Entries</v>
      </c>
      <c r="J1963" s="232">
        <v>1732250</v>
      </c>
      <c r="K1963" s="227">
        <v>45155</v>
      </c>
      <c r="L1963" s="151" t="s">
        <v>2935</v>
      </c>
      <c r="M1963" s="49">
        <v>45155.872210648151</v>
      </c>
      <c r="N1963" s="47" t="s">
        <v>2244</v>
      </c>
      <c r="O1963" s="47" t="s">
        <v>2940</v>
      </c>
    </row>
    <row r="1964" spans="1:15" ht="25.5" hidden="1" outlineLevel="1">
      <c r="B1964" s="226">
        <v>2023</v>
      </c>
      <c r="C1964" s="226">
        <v>12</v>
      </c>
      <c r="D1964" s="149" t="s">
        <v>5</v>
      </c>
      <c r="E1964" s="149" t="s">
        <v>6</v>
      </c>
      <c r="F1964" s="246" t="s">
        <v>2931</v>
      </c>
      <c r="G1964" s="227">
        <v>45107</v>
      </c>
      <c r="H1964" s="149" t="s">
        <v>9</v>
      </c>
      <c r="I1964" s="47" t="str">
        <f>VLOOKUP(H1964,'[5]Source Codes'!$A$6:$B$89,2,FALSE)</f>
        <v>On Line Journal Entries</v>
      </c>
      <c r="J1964" s="232">
        <v>3781642.05</v>
      </c>
      <c r="K1964" s="227">
        <v>45155</v>
      </c>
      <c r="L1964" s="151" t="s">
        <v>2937</v>
      </c>
      <c r="M1964" s="49">
        <v>45155.872210648151</v>
      </c>
      <c r="N1964" s="47" t="s">
        <v>2244</v>
      </c>
      <c r="O1964" s="47" t="s">
        <v>2940</v>
      </c>
    </row>
    <row r="1965" spans="1:15" ht="25.5" hidden="1" outlineLevel="1">
      <c r="B1965" s="226">
        <v>2023</v>
      </c>
      <c r="C1965" s="226">
        <v>12</v>
      </c>
      <c r="D1965" s="149" t="s">
        <v>5</v>
      </c>
      <c r="E1965" s="149" t="s">
        <v>6</v>
      </c>
      <c r="F1965" s="149" t="s">
        <v>2932</v>
      </c>
      <c r="G1965" s="227">
        <v>45107</v>
      </c>
      <c r="H1965" s="149" t="s">
        <v>9</v>
      </c>
      <c r="I1965" s="47" t="str">
        <f>VLOOKUP(H1965,'[5]Source Codes'!$A$6:$B$89,2,FALSE)</f>
        <v>On Line Journal Entries</v>
      </c>
      <c r="J1965" s="232">
        <v>8200726.6600000001</v>
      </c>
      <c r="K1965" s="227">
        <v>45155</v>
      </c>
      <c r="L1965" s="151" t="s">
        <v>2938</v>
      </c>
      <c r="M1965" s="49">
        <v>45155.872210648151</v>
      </c>
      <c r="N1965" s="47" t="s">
        <v>2244</v>
      </c>
      <c r="O1965" s="47" t="s">
        <v>414</v>
      </c>
    </row>
    <row r="1966" spans="1:15" ht="25.5" hidden="1" outlineLevel="1">
      <c r="B1966" s="226">
        <v>2023</v>
      </c>
      <c r="C1966" s="226">
        <v>12</v>
      </c>
      <c r="D1966" s="149" t="s">
        <v>5</v>
      </c>
      <c r="E1966" s="149" t="s">
        <v>6</v>
      </c>
      <c r="F1966" s="149" t="s">
        <v>2933</v>
      </c>
      <c r="G1966" s="227">
        <v>45107</v>
      </c>
      <c r="H1966" s="149" t="s">
        <v>9</v>
      </c>
      <c r="I1966" s="47" t="str">
        <f>VLOOKUP(H1966,'[5]Source Codes'!$A$6:$B$89,2,FALSE)</f>
        <v>On Line Journal Entries</v>
      </c>
      <c r="J1966" s="232">
        <v>9313811.4199999999</v>
      </c>
      <c r="K1966" s="227">
        <v>45155</v>
      </c>
      <c r="L1966" s="151" t="s">
        <v>2936</v>
      </c>
      <c r="M1966" s="49">
        <v>45155.872210648151</v>
      </c>
      <c r="N1966" s="47" t="s">
        <v>2244</v>
      </c>
      <c r="O1966" s="47" t="s">
        <v>2940</v>
      </c>
    </row>
    <row r="1967" spans="1:15" ht="12.75" customHeight="1" collapsed="1">
      <c r="J1967" s="133">
        <f>SUM(J1960:J1966)</f>
        <v>14177542.41</v>
      </c>
    </row>
    <row r="1969" spans="1:15" ht="12.75" customHeight="1">
      <c r="A1969" s="55" t="s">
        <v>2941</v>
      </c>
    </row>
    <row r="1970" spans="1:15" ht="12.75" hidden="1" customHeight="1" outlineLevel="1">
      <c r="B1970" s="226">
        <v>2024</v>
      </c>
      <c r="C1970" s="226">
        <v>2</v>
      </c>
      <c r="D1970" s="149" t="s">
        <v>5</v>
      </c>
      <c r="E1970" s="149" t="s">
        <v>6</v>
      </c>
      <c r="F1970" s="149" t="s">
        <v>2942</v>
      </c>
      <c r="G1970" s="227">
        <v>45147</v>
      </c>
      <c r="H1970" s="149" t="s">
        <v>7</v>
      </c>
      <c r="I1970" s="47" t="str">
        <f>VLOOKUP(H1970,'[5]Source Codes'!$A$6:$B$89,2,FALSE)</f>
        <v>HRMS Interface Journals</v>
      </c>
      <c r="J1970" s="232">
        <v>-61787967.630000003</v>
      </c>
      <c r="K1970" s="227">
        <v>45159</v>
      </c>
      <c r="L1970" s="151" t="s">
        <v>355</v>
      </c>
      <c r="M1970" s="49">
        <v>45159.333414351851</v>
      </c>
      <c r="N1970" s="47" t="s">
        <v>438</v>
      </c>
      <c r="O1970" s="47" t="s">
        <v>439</v>
      </c>
    </row>
    <row r="1971" spans="1:15" ht="12.75" customHeight="1" collapsed="1">
      <c r="J1971" s="133">
        <f>SUM(J1970)</f>
        <v>-61787967.630000003</v>
      </c>
    </row>
    <row r="1972" spans="1:15" ht="12.75" customHeight="1">
      <c r="F1972" s="149"/>
    </row>
    <row r="1973" spans="1:15" ht="12.75" customHeight="1">
      <c r="A1973" s="55" t="s">
        <v>2943</v>
      </c>
    </row>
    <row r="1974" spans="1:15" hidden="1" outlineLevel="1">
      <c r="B1974" s="226">
        <v>2023</v>
      </c>
      <c r="C1974" s="226">
        <v>12</v>
      </c>
      <c r="D1974" s="149" t="s">
        <v>5</v>
      </c>
      <c r="E1974" s="149" t="s">
        <v>6</v>
      </c>
      <c r="F1974" s="149" t="s">
        <v>2944</v>
      </c>
      <c r="G1974" s="227">
        <v>45078</v>
      </c>
      <c r="H1974" s="149" t="s">
        <v>9</v>
      </c>
      <c r="I1974" s="47" t="str">
        <f>VLOOKUP(H1974,'[5]Source Codes'!$A$6:$B$89,2,FALSE)</f>
        <v>On Line Journal Entries</v>
      </c>
      <c r="J1974" s="232">
        <v>6614759</v>
      </c>
      <c r="K1974" s="227">
        <v>45160</v>
      </c>
      <c r="L1974" s="151" t="s">
        <v>2949</v>
      </c>
      <c r="M1974" s="49">
        <v>45160.873159722221</v>
      </c>
      <c r="N1974" s="47" t="s">
        <v>2244</v>
      </c>
      <c r="O1974" s="47" t="s">
        <v>424</v>
      </c>
    </row>
    <row r="1975" spans="1:15" hidden="1" outlineLevel="1">
      <c r="B1975" s="226">
        <v>2023</v>
      </c>
      <c r="C1975" s="226">
        <v>12</v>
      </c>
      <c r="D1975" s="149" t="s">
        <v>5</v>
      </c>
      <c r="E1975" s="149" t="s">
        <v>6</v>
      </c>
      <c r="F1975" s="149" t="s">
        <v>2945</v>
      </c>
      <c r="G1975" s="227">
        <v>45107</v>
      </c>
      <c r="H1975" s="149" t="s">
        <v>9</v>
      </c>
      <c r="I1975" s="47" t="str">
        <f>VLOOKUP(H1975,'[5]Source Codes'!$A$6:$B$89,2,FALSE)</f>
        <v>On Line Journal Entries</v>
      </c>
      <c r="J1975" s="232">
        <v>1631455</v>
      </c>
      <c r="K1975" s="227">
        <v>45160</v>
      </c>
      <c r="L1975" s="151" t="s">
        <v>2787</v>
      </c>
      <c r="M1975" s="49">
        <v>45160.873159722221</v>
      </c>
      <c r="N1975" s="47" t="s">
        <v>430</v>
      </c>
      <c r="O1975" s="47" t="s">
        <v>421</v>
      </c>
    </row>
    <row r="1976" spans="1:15" hidden="1" outlineLevel="1">
      <c r="B1976" s="226">
        <v>2023</v>
      </c>
      <c r="C1976" s="226">
        <v>12</v>
      </c>
      <c r="D1976" s="149" t="s">
        <v>5</v>
      </c>
      <c r="E1976" s="149" t="s">
        <v>6</v>
      </c>
      <c r="F1976" s="149" t="s">
        <v>2946</v>
      </c>
      <c r="G1976" s="227">
        <v>45107</v>
      </c>
      <c r="H1976" s="149" t="s">
        <v>9</v>
      </c>
      <c r="I1976" s="47" t="str">
        <f>VLOOKUP(H1976,'[5]Source Codes'!$A$6:$B$89,2,FALSE)</f>
        <v>On Line Journal Entries</v>
      </c>
      <c r="J1976" s="232">
        <v>1020048.37</v>
      </c>
      <c r="K1976" s="227">
        <v>45160</v>
      </c>
      <c r="L1976" s="151" t="s">
        <v>2950</v>
      </c>
      <c r="M1976" s="49">
        <v>45160.873159722221</v>
      </c>
      <c r="N1976" s="47" t="s">
        <v>2244</v>
      </c>
      <c r="O1976" s="47" t="s">
        <v>429</v>
      </c>
    </row>
    <row r="1977" spans="1:15" ht="25.5" hidden="1" outlineLevel="1">
      <c r="B1977" s="226">
        <v>2024</v>
      </c>
      <c r="C1977" s="226">
        <v>2</v>
      </c>
      <c r="D1977" s="149" t="s">
        <v>5</v>
      </c>
      <c r="E1977" s="149" t="s">
        <v>6</v>
      </c>
      <c r="F1977" s="149" t="s">
        <v>2947</v>
      </c>
      <c r="G1977" s="227">
        <v>45155</v>
      </c>
      <c r="H1977" s="149" t="s">
        <v>8</v>
      </c>
      <c r="I1977" s="47" t="str">
        <f>VLOOKUP(H1977,'[5]Source Codes'!$A$6:$B$89,2,FALSE)</f>
        <v>Prch,Cntrl Mail,Flt,Prntg,Sply</v>
      </c>
      <c r="J1977" s="232">
        <v>-1420355.32</v>
      </c>
      <c r="K1977" s="227">
        <v>45160</v>
      </c>
      <c r="L1977" s="151" t="s">
        <v>2951</v>
      </c>
      <c r="M1977" s="49">
        <v>45160.704837962963</v>
      </c>
      <c r="N1977" s="47" t="s">
        <v>407</v>
      </c>
      <c r="O1977" s="47" t="s">
        <v>455</v>
      </c>
    </row>
    <row r="1978" spans="1:15" ht="38.25" hidden="1" outlineLevel="1">
      <c r="B1978" s="226">
        <v>2023</v>
      </c>
      <c r="C1978" s="226">
        <v>12</v>
      </c>
      <c r="D1978" s="149" t="s">
        <v>5</v>
      </c>
      <c r="E1978" s="149" t="s">
        <v>6</v>
      </c>
      <c r="F1978" s="149" t="s">
        <v>2948</v>
      </c>
      <c r="G1978" s="227">
        <v>45107</v>
      </c>
      <c r="H1978" s="149" t="s">
        <v>9</v>
      </c>
      <c r="I1978" s="47" t="str">
        <f>VLOOKUP(H1978,'[5]Source Codes'!$A$6:$B$89,2,FALSE)</f>
        <v>On Line Journal Entries</v>
      </c>
      <c r="J1978" s="232">
        <v>-1674828.82</v>
      </c>
      <c r="K1978" s="227">
        <v>45160</v>
      </c>
      <c r="L1978" s="151" t="s">
        <v>2952</v>
      </c>
      <c r="M1978" s="49">
        <v>45160.873159722221</v>
      </c>
      <c r="N1978" s="47" t="s">
        <v>2244</v>
      </c>
      <c r="O1978" s="47" t="s">
        <v>409</v>
      </c>
    </row>
    <row r="1979" spans="1:15" ht="12.75" customHeight="1" collapsed="1">
      <c r="J1979" s="133">
        <f>SUM(J1974:J1978)</f>
        <v>6171078.2299999986</v>
      </c>
    </row>
    <row r="1981" spans="1:15" ht="12.75" customHeight="1">
      <c r="A1981" s="55" t="s">
        <v>2953</v>
      </c>
    </row>
    <row r="1982" spans="1:15" ht="25.5" hidden="1" outlineLevel="1">
      <c r="B1982" s="226">
        <v>2024</v>
      </c>
      <c r="C1982" s="226">
        <v>2</v>
      </c>
      <c r="D1982" s="149" t="s">
        <v>5</v>
      </c>
      <c r="E1982" s="149" t="s">
        <v>6</v>
      </c>
      <c r="F1982" s="149" t="s">
        <v>2954</v>
      </c>
      <c r="G1982" s="227">
        <v>45154</v>
      </c>
      <c r="H1982" s="149" t="s">
        <v>9</v>
      </c>
      <c r="I1982" s="47" t="str">
        <f>VLOOKUP(H1982,'[5]Source Codes'!$A$6:$B$89,2,FALSE)</f>
        <v>On Line Journal Entries</v>
      </c>
      <c r="J1982" s="232">
        <v>8988663.4900000002</v>
      </c>
      <c r="K1982" s="227">
        <v>45161</v>
      </c>
      <c r="L1982" s="151" t="s">
        <v>351</v>
      </c>
      <c r="M1982" s="49">
        <v>45161.872442129628</v>
      </c>
      <c r="N1982" s="47" t="s">
        <v>407</v>
      </c>
      <c r="O1982" s="47" t="s">
        <v>415</v>
      </c>
    </row>
    <row r="1983" spans="1:15" ht="25.5" hidden="1" outlineLevel="1">
      <c r="B1983" s="226">
        <v>2024</v>
      </c>
      <c r="C1983" s="226">
        <v>2</v>
      </c>
      <c r="D1983" s="149" t="s">
        <v>5</v>
      </c>
      <c r="E1983" s="149" t="s">
        <v>6</v>
      </c>
      <c r="F1983" s="149" t="s">
        <v>2955</v>
      </c>
      <c r="G1983" s="227">
        <v>45154</v>
      </c>
      <c r="H1983" s="149" t="s">
        <v>9</v>
      </c>
      <c r="I1983" s="47" t="str">
        <f>VLOOKUP(H1983,'[5]Source Codes'!$A$6:$B$89,2,FALSE)</f>
        <v>On Line Journal Entries</v>
      </c>
      <c r="J1983" s="232">
        <v>8036023</v>
      </c>
      <c r="K1983" s="227">
        <v>45161</v>
      </c>
      <c r="L1983" s="151" t="s">
        <v>351</v>
      </c>
      <c r="M1983" s="49">
        <v>45161.872442129628</v>
      </c>
      <c r="N1983" s="47" t="s">
        <v>407</v>
      </c>
      <c r="O1983" s="47" t="s">
        <v>415</v>
      </c>
    </row>
    <row r="1984" spans="1:15" ht="25.5" hidden="1" outlineLevel="1">
      <c r="B1984" s="226">
        <v>2024</v>
      </c>
      <c r="C1984" s="226">
        <v>2</v>
      </c>
      <c r="D1984" s="149" t="s">
        <v>5</v>
      </c>
      <c r="E1984" s="149" t="s">
        <v>6</v>
      </c>
      <c r="F1984" s="149" t="s">
        <v>2956</v>
      </c>
      <c r="G1984" s="227">
        <v>45154</v>
      </c>
      <c r="H1984" s="149" t="s">
        <v>9</v>
      </c>
      <c r="I1984" s="47" t="str">
        <f>VLOOKUP(H1984,'[5]Source Codes'!$A$6:$B$89,2,FALSE)</f>
        <v>On Line Journal Entries</v>
      </c>
      <c r="J1984" s="232">
        <v>1817681</v>
      </c>
      <c r="K1984" s="227">
        <v>45161</v>
      </c>
      <c r="L1984" s="151" t="s">
        <v>351</v>
      </c>
      <c r="M1984" s="49">
        <v>45161.872442129628</v>
      </c>
      <c r="N1984" s="47" t="s">
        <v>407</v>
      </c>
      <c r="O1984" s="47" t="s">
        <v>415</v>
      </c>
    </row>
    <row r="1985" spans="1:15" ht="25.5" hidden="1" outlineLevel="1">
      <c r="B1985" s="226">
        <v>2023</v>
      </c>
      <c r="C1985" s="226">
        <v>12</v>
      </c>
      <c r="D1985" s="149" t="s">
        <v>5</v>
      </c>
      <c r="E1985" s="149" t="s">
        <v>6</v>
      </c>
      <c r="F1985" s="149" t="s">
        <v>2957</v>
      </c>
      <c r="G1985" s="227">
        <v>45107</v>
      </c>
      <c r="H1985" s="149" t="s">
        <v>9</v>
      </c>
      <c r="I1985" s="47" t="str">
        <f>VLOOKUP(H1985,'[5]Source Codes'!$A$6:$B$89,2,FALSE)</f>
        <v>On Line Journal Entries</v>
      </c>
      <c r="J1985" s="232">
        <v>1290787</v>
      </c>
      <c r="K1985" s="227">
        <v>45161</v>
      </c>
      <c r="L1985" s="151" t="s">
        <v>2958</v>
      </c>
      <c r="M1985" s="49">
        <v>45161.872442129628</v>
      </c>
      <c r="N1985" s="47" t="s">
        <v>2244</v>
      </c>
      <c r="O1985" s="47" t="s">
        <v>429</v>
      </c>
    </row>
    <row r="1986" spans="1:15" hidden="1" outlineLevel="1">
      <c r="B1986" s="226">
        <v>2024</v>
      </c>
      <c r="C1986" s="226">
        <v>2</v>
      </c>
      <c r="D1986" s="149" t="s">
        <v>5</v>
      </c>
      <c r="E1986" s="149" t="s">
        <v>6</v>
      </c>
      <c r="F1986" s="149" t="s">
        <v>2959</v>
      </c>
      <c r="G1986" s="227">
        <v>45139</v>
      </c>
      <c r="H1986" s="149" t="s">
        <v>13</v>
      </c>
      <c r="I1986" s="47" t="str">
        <f>VLOOKUP(H1986,'[5]Source Codes'!$A$6:$B$89,2,FALSE)</f>
        <v>C-IV Voucher/Payments/EBT</v>
      </c>
      <c r="J1986" s="232">
        <v>-9197444.0399999991</v>
      </c>
      <c r="K1986" s="227">
        <v>45161</v>
      </c>
      <c r="L1986" s="151" t="s">
        <v>2962</v>
      </c>
      <c r="M1986" s="49">
        <v>45161.872453703705</v>
      </c>
      <c r="N1986" s="47" t="s">
        <v>407</v>
      </c>
      <c r="O1986" s="47" t="s">
        <v>415</v>
      </c>
    </row>
    <row r="1987" spans="1:15" hidden="1" outlineLevel="1">
      <c r="B1987" s="226">
        <v>2024</v>
      </c>
      <c r="C1987" s="226">
        <v>2</v>
      </c>
      <c r="D1987" s="149" t="s">
        <v>5</v>
      </c>
      <c r="E1987" s="149" t="s">
        <v>6</v>
      </c>
      <c r="F1987" s="149" t="s">
        <v>2960</v>
      </c>
      <c r="G1987" s="227">
        <v>45139</v>
      </c>
      <c r="H1987" s="149" t="s">
        <v>13</v>
      </c>
      <c r="I1987" s="47" t="str">
        <f>VLOOKUP(H1987,'[5]Source Codes'!$A$6:$B$89,2,FALSE)</f>
        <v>C-IV Voucher/Payments/EBT</v>
      </c>
      <c r="J1987" s="232">
        <v>-10336965.800000001</v>
      </c>
      <c r="K1987" s="227">
        <v>45161</v>
      </c>
      <c r="L1987" s="151" t="s">
        <v>2963</v>
      </c>
      <c r="M1987" s="49">
        <v>45161.872453703705</v>
      </c>
      <c r="N1987" s="47" t="s">
        <v>407</v>
      </c>
      <c r="O1987" s="47" t="s">
        <v>415</v>
      </c>
    </row>
    <row r="1988" spans="1:15" hidden="1" outlineLevel="1">
      <c r="B1988" s="226">
        <v>2024</v>
      </c>
      <c r="C1988" s="226">
        <v>2</v>
      </c>
      <c r="D1988" s="149" t="s">
        <v>5</v>
      </c>
      <c r="E1988" s="149" t="s">
        <v>6</v>
      </c>
      <c r="F1988" s="149" t="s">
        <v>2961</v>
      </c>
      <c r="G1988" s="227">
        <v>45139</v>
      </c>
      <c r="H1988" s="149" t="s">
        <v>13</v>
      </c>
      <c r="I1988" s="47" t="str">
        <f>VLOOKUP(H1988,'[5]Source Codes'!$A$6:$B$89,2,FALSE)</f>
        <v>C-IV Voucher/Payments/EBT</v>
      </c>
      <c r="J1988" s="232">
        <v>-15117634.140000001</v>
      </c>
      <c r="K1988" s="227">
        <v>45161</v>
      </c>
      <c r="L1988" s="151" t="s">
        <v>2964</v>
      </c>
      <c r="M1988" s="49">
        <v>45161.872453703705</v>
      </c>
      <c r="N1988" s="47" t="s">
        <v>407</v>
      </c>
      <c r="O1988" s="47" t="s">
        <v>415</v>
      </c>
    </row>
    <row r="1989" spans="1:15" ht="12.75" customHeight="1" collapsed="1">
      <c r="J1989" s="133">
        <f>SUM(J1982:J1988)</f>
        <v>-14518889.489999998</v>
      </c>
    </row>
    <row r="1991" spans="1:15" ht="12.75" customHeight="1">
      <c r="A1991" s="55" t="s">
        <v>2965</v>
      </c>
    </row>
    <row r="1992" spans="1:15" ht="38.25" hidden="1" outlineLevel="1">
      <c r="B1992" s="226">
        <v>2024</v>
      </c>
      <c r="C1992" s="226">
        <v>2</v>
      </c>
      <c r="D1992" s="149" t="s">
        <v>5</v>
      </c>
      <c r="E1992" s="149" t="s">
        <v>6</v>
      </c>
      <c r="F1992" s="149" t="s">
        <v>2966</v>
      </c>
      <c r="G1992" s="227">
        <v>45160</v>
      </c>
      <c r="H1992" s="149" t="s">
        <v>12</v>
      </c>
      <c r="I1992" s="47" t="str">
        <f>VLOOKUP(H1992,'[5]Source Codes'!$A$6:$B$89,2,FALSE)</f>
        <v>AR Direct Cash Journal</v>
      </c>
      <c r="J1992" s="232">
        <v>7943594.3799999999</v>
      </c>
      <c r="K1992" s="227">
        <v>45162</v>
      </c>
      <c r="L1992" s="151" t="s">
        <v>2974</v>
      </c>
      <c r="M1992" s="49">
        <v>45162.752465277779</v>
      </c>
      <c r="N1992" s="47" t="s">
        <v>434</v>
      </c>
      <c r="O1992" s="47" t="s">
        <v>426</v>
      </c>
    </row>
    <row r="1993" spans="1:15" ht="38.25" hidden="1" outlineLevel="1">
      <c r="B1993" s="226">
        <v>2024</v>
      </c>
      <c r="C1993" s="226">
        <v>2</v>
      </c>
      <c r="D1993" s="149" t="s">
        <v>5</v>
      </c>
      <c r="E1993" s="149" t="s">
        <v>6</v>
      </c>
      <c r="F1993" s="149" t="s">
        <v>2967</v>
      </c>
      <c r="G1993" s="227">
        <v>45159</v>
      </c>
      <c r="H1993" s="149" t="s">
        <v>11</v>
      </c>
      <c r="I1993" s="47" t="str">
        <f>VLOOKUP(H1993,'[5]Source Codes'!$A$6:$B$89,2,FALSE)</f>
        <v>AR Payments</v>
      </c>
      <c r="J1993" s="232">
        <v>1004915.73</v>
      </c>
      <c r="K1993" s="227">
        <v>45162</v>
      </c>
      <c r="L1993" s="151" t="s">
        <v>2975</v>
      </c>
      <c r="M1993" s="49">
        <v>45162.752465277779</v>
      </c>
      <c r="N1993" s="47" t="s">
        <v>410</v>
      </c>
      <c r="O1993" s="47" t="s">
        <v>615</v>
      </c>
    </row>
    <row r="1994" spans="1:15" ht="25.5" hidden="1" outlineLevel="1">
      <c r="B1994" s="226">
        <v>2023</v>
      </c>
      <c r="C1994" s="226">
        <v>12</v>
      </c>
      <c r="D1994" s="149" t="s">
        <v>5</v>
      </c>
      <c r="E1994" s="149" t="s">
        <v>6</v>
      </c>
      <c r="F1994" s="149" t="s">
        <v>2968</v>
      </c>
      <c r="G1994" s="227">
        <v>45107</v>
      </c>
      <c r="H1994" s="149" t="s">
        <v>9</v>
      </c>
      <c r="I1994" s="47" t="str">
        <f>VLOOKUP(H1994,'[5]Source Codes'!$A$6:$B$89,2,FALSE)</f>
        <v>On Line Journal Entries</v>
      </c>
      <c r="J1994" s="232">
        <v>3710192.33</v>
      </c>
      <c r="K1994" s="227">
        <v>45162</v>
      </c>
      <c r="L1994" s="151" t="s">
        <v>2973</v>
      </c>
      <c r="M1994" s="49">
        <v>45162.872916666667</v>
      </c>
      <c r="N1994" s="47" t="s">
        <v>2244</v>
      </c>
      <c r="O1994" s="47" t="s">
        <v>429</v>
      </c>
    </row>
    <row r="1995" spans="1:15" ht="12.75" hidden="1" customHeight="1" outlineLevel="1">
      <c r="B1995" s="226">
        <v>2024</v>
      </c>
      <c r="C1995" s="226">
        <v>2</v>
      </c>
      <c r="D1995" s="149" t="s">
        <v>5</v>
      </c>
      <c r="E1995" s="149" t="s">
        <v>6</v>
      </c>
      <c r="F1995" s="149" t="s">
        <v>2969</v>
      </c>
      <c r="G1995" s="227">
        <v>45161</v>
      </c>
      <c r="H1995" s="149" t="s">
        <v>7</v>
      </c>
      <c r="I1995" s="47" t="str">
        <f>VLOOKUP(H1995,'[5]Source Codes'!$A$6:$B$89,2,FALSE)</f>
        <v>HRMS Interface Journals</v>
      </c>
      <c r="J1995" s="232">
        <v>-2166941.2400000002</v>
      </c>
      <c r="K1995" s="227">
        <v>45162</v>
      </c>
      <c r="L1995" s="151" t="s">
        <v>357</v>
      </c>
      <c r="M1995" s="49">
        <v>45162.434074074074</v>
      </c>
      <c r="N1995" s="47" t="s">
        <v>438</v>
      </c>
      <c r="O1995" s="47" t="s">
        <v>439</v>
      </c>
    </row>
    <row r="1996" spans="1:15" ht="12.75" hidden="1" customHeight="1" outlineLevel="1">
      <c r="B1996" s="226">
        <v>2024</v>
      </c>
      <c r="C1996" s="226">
        <v>2</v>
      </c>
      <c r="D1996" s="149" t="s">
        <v>5</v>
      </c>
      <c r="E1996" s="149" t="s">
        <v>6</v>
      </c>
      <c r="F1996" s="149" t="s">
        <v>2970</v>
      </c>
      <c r="G1996" s="227">
        <v>45145</v>
      </c>
      <c r="H1996" s="149" t="s">
        <v>9</v>
      </c>
      <c r="I1996" s="47" t="str">
        <f>VLOOKUP(H1996,'[5]Source Codes'!$A$6:$B$89,2,FALSE)</f>
        <v>On Line Journal Entries</v>
      </c>
      <c r="J1996" s="232">
        <v>-4462598</v>
      </c>
      <c r="K1996" s="227">
        <v>45162</v>
      </c>
      <c r="L1996" s="151" t="s">
        <v>2971</v>
      </c>
      <c r="M1996" s="49">
        <v>45162.872916666667</v>
      </c>
      <c r="N1996" s="47" t="s">
        <v>434</v>
      </c>
      <c r="O1996" s="47" t="s">
        <v>420</v>
      </c>
    </row>
    <row r="1997" spans="1:15" ht="12.75" hidden="1" customHeight="1" outlineLevel="1">
      <c r="B1997" s="226">
        <v>2024</v>
      </c>
      <c r="C1997" s="226">
        <v>2</v>
      </c>
      <c r="D1997" s="149" t="s">
        <v>5</v>
      </c>
      <c r="E1997" s="149" t="s">
        <v>6</v>
      </c>
      <c r="F1997" s="149" t="s">
        <v>2972</v>
      </c>
      <c r="G1997" s="227">
        <v>45161</v>
      </c>
      <c r="H1997" s="149" t="s">
        <v>7</v>
      </c>
      <c r="I1997" s="47" t="str">
        <f>VLOOKUP(H1997,'[5]Source Codes'!$A$6:$B$89,2,FALSE)</f>
        <v>HRMS Interface Journals</v>
      </c>
      <c r="J1997" s="232">
        <v>-10122045.619999999</v>
      </c>
      <c r="K1997" s="227">
        <v>45162</v>
      </c>
      <c r="L1997" s="151" t="s">
        <v>356</v>
      </c>
      <c r="M1997" s="49">
        <v>45162.431458333333</v>
      </c>
      <c r="N1997" s="47" t="s">
        <v>438</v>
      </c>
      <c r="O1997" s="47" t="s">
        <v>439</v>
      </c>
    </row>
    <row r="1998" spans="1:15" ht="12.75" customHeight="1" collapsed="1">
      <c r="J1998" s="133">
        <f>SUM(J1992:J1997)</f>
        <v>-4092882.42</v>
      </c>
    </row>
    <row r="2000" spans="1:15" ht="12.75" customHeight="1">
      <c r="A2000" s="55" t="s">
        <v>2976</v>
      </c>
    </row>
    <row r="2001" spans="1:15" ht="25.5" hidden="1" outlineLevel="1">
      <c r="B2001" s="226">
        <v>2024</v>
      </c>
      <c r="C2001" s="226">
        <v>2</v>
      </c>
      <c r="D2001" s="149" t="s">
        <v>5</v>
      </c>
      <c r="E2001" s="149" t="s">
        <v>6</v>
      </c>
      <c r="F2001" s="149" t="s">
        <v>2977</v>
      </c>
      <c r="G2001" s="227">
        <v>45155</v>
      </c>
      <c r="H2001" s="149" t="s">
        <v>11</v>
      </c>
      <c r="I2001" s="47" t="str">
        <f>VLOOKUP(H2001,'[5]Source Codes'!$A$6:$B$89,2,FALSE)</f>
        <v>AR Payments</v>
      </c>
      <c r="J2001" s="232">
        <v>6033828.6399999997</v>
      </c>
      <c r="K2001" s="227">
        <v>45163</v>
      </c>
      <c r="L2001" s="151" t="s">
        <v>796</v>
      </c>
      <c r="M2001" s="49">
        <v>45163.75240740741</v>
      </c>
      <c r="N2001" s="47" t="s">
        <v>410</v>
      </c>
      <c r="O2001" s="47" t="s">
        <v>615</v>
      </c>
    </row>
    <row r="2002" spans="1:15" ht="38.25" hidden="1" outlineLevel="1">
      <c r="B2002" s="226">
        <v>2023</v>
      </c>
      <c r="C2002" s="226">
        <v>12</v>
      </c>
      <c r="D2002" s="149" t="s">
        <v>5</v>
      </c>
      <c r="E2002" s="149" t="s">
        <v>6</v>
      </c>
      <c r="F2002" s="149" t="s">
        <v>2978</v>
      </c>
      <c r="G2002" s="227">
        <v>45107</v>
      </c>
      <c r="H2002" s="149" t="s">
        <v>9</v>
      </c>
      <c r="I2002" s="47" t="str">
        <f>VLOOKUP(H2002,'[5]Source Codes'!$A$6:$B$89,2,FALSE)</f>
        <v>On Line Journal Entries</v>
      </c>
      <c r="J2002" s="232">
        <v>43034120.969999999</v>
      </c>
      <c r="K2002" s="227">
        <v>45163</v>
      </c>
      <c r="L2002" s="151" t="s">
        <v>2982</v>
      </c>
      <c r="M2002" s="49">
        <v>45163.317557870374</v>
      </c>
      <c r="N2002" s="47" t="s">
        <v>2244</v>
      </c>
      <c r="O2002" s="47" t="s">
        <v>419</v>
      </c>
    </row>
    <row r="2003" spans="1:15" hidden="1" outlineLevel="1">
      <c r="B2003" s="226">
        <v>2023</v>
      </c>
      <c r="C2003" s="226">
        <v>12</v>
      </c>
      <c r="D2003" s="149" t="s">
        <v>5</v>
      </c>
      <c r="E2003" s="149" t="s">
        <v>6</v>
      </c>
      <c r="F2003" s="149" t="s">
        <v>2979</v>
      </c>
      <c r="G2003" s="227">
        <v>45107</v>
      </c>
      <c r="H2003" s="149" t="s">
        <v>9</v>
      </c>
      <c r="I2003" s="47" t="str">
        <f>VLOOKUP(H2003,'[5]Source Codes'!$A$6:$B$89,2,FALSE)</f>
        <v>On Line Journal Entries</v>
      </c>
      <c r="J2003" s="232">
        <v>4516837.8899999997</v>
      </c>
      <c r="K2003" s="227">
        <v>45163</v>
      </c>
      <c r="L2003" s="151" t="s">
        <v>2983</v>
      </c>
      <c r="M2003" s="49">
        <v>45163.313587962963</v>
      </c>
      <c r="N2003" s="47" t="s">
        <v>412</v>
      </c>
      <c r="O2003" s="47" t="s">
        <v>429</v>
      </c>
    </row>
    <row r="2004" spans="1:15" ht="25.5" hidden="1" outlineLevel="1">
      <c r="B2004" s="226">
        <v>2023</v>
      </c>
      <c r="C2004" s="226">
        <v>12</v>
      </c>
      <c r="D2004" s="149" t="s">
        <v>5</v>
      </c>
      <c r="E2004" s="149" t="s">
        <v>6</v>
      </c>
      <c r="F2004" s="149" t="s">
        <v>2980</v>
      </c>
      <c r="G2004" s="227">
        <v>45107</v>
      </c>
      <c r="H2004" s="149" t="s">
        <v>9</v>
      </c>
      <c r="I2004" s="47" t="str">
        <f>VLOOKUP(H2004,'[5]Source Codes'!$A$6:$B$89,2,FALSE)</f>
        <v>On Line Journal Entries</v>
      </c>
      <c r="J2004" s="232">
        <v>2525285.33</v>
      </c>
      <c r="K2004" s="227">
        <v>45163</v>
      </c>
      <c r="L2004" s="151" t="s">
        <v>2984</v>
      </c>
      <c r="M2004" s="49">
        <v>45163.304166666669</v>
      </c>
      <c r="N2004" s="47" t="s">
        <v>2244</v>
      </c>
      <c r="O2004" s="47" t="s">
        <v>429</v>
      </c>
    </row>
    <row r="2005" spans="1:15" hidden="1" outlineLevel="1">
      <c r="B2005" s="226">
        <v>2023</v>
      </c>
      <c r="C2005" s="226">
        <v>12</v>
      </c>
      <c r="D2005" s="149" t="s">
        <v>5</v>
      </c>
      <c r="E2005" s="149" t="s">
        <v>6</v>
      </c>
      <c r="F2005" s="149" t="s">
        <v>2981</v>
      </c>
      <c r="G2005" s="227">
        <v>45107</v>
      </c>
      <c r="H2005" s="149" t="s">
        <v>9</v>
      </c>
      <c r="I2005" s="47" t="str">
        <f>VLOOKUP(H2005,'[5]Source Codes'!$A$6:$B$89,2,FALSE)</f>
        <v>On Line Journal Entries</v>
      </c>
      <c r="J2005" s="232">
        <v>2434769.54</v>
      </c>
      <c r="K2005" s="227">
        <v>45163</v>
      </c>
      <c r="L2005" s="151" t="s">
        <v>2985</v>
      </c>
      <c r="M2005" s="49">
        <v>45163.458877314813</v>
      </c>
      <c r="N2005" s="47" t="s">
        <v>2244</v>
      </c>
      <c r="O2005" s="47" t="s">
        <v>429</v>
      </c>
    </row>
    <row r="2006" spans="1:15" ht="12.75" customHeight="1" collapsed="1">
      <c r="J2006" s="133">
        <f>SUM(J2001:J2005)</f>
        <v>58544842.369999997</v>
      </c>
    </row>
    <row r="2008" spans="1:15" ht="12.75" customHeight="1">
      <c r="A2008" s="55" t="s">
        <v>2986</v>
      </c>
    </row>
    <row r="2009" spans="1:15" ht="38.25" hidden="1" outlineLevel="1">
      <c r="B2009" s="226">
        <v>2024</v>
      </c>
      <c r="C2009" s="226">
        <v>2</v>
      </c>
      <c r="D2009" s="149" t="s">
        <v>5</v>
      </c>
      <c r="E2009" s="149" t="s">
        <v>6</v>
      </c>
      <c r="F2009" s="149" t="s">
        <v>2987</v>
      </c>
      <c r="G2009" s="227">
        <v>45140</v>
      </c>
      <c r="H2009" s="149" t="s">
        <v>14</v>
      </c>
      <c r="I2009" s="47" t="str">
        <f>VLOOKUP(H2009,'[5]Source Codes'!$A$6:$B$89,2,FALSE)</f>
        <v>AP Warrant Issuance</v>
      </c>
      <c r="J2009" s="232">
        <v>-2085273.1</v>
      </c>
      <c r="K2009" s="227">
        <v>45166</v>
      </c>
      <c r="L2009" s="151" t="s">
        <v>2990</v>
      </c>
      <c r="M2009" s="49">
        <v>45166.457777777781</v>
      </c>
      <c r="N2009" s="47" t="s">
        <v>410</v>
      </c>
      <c r="O2009" s="47" t="s">
        <v>419</v>
      </c>
    </row>
    <row r="2010" spans="1:15" ht="25.5" hidden="1" outlineLevel="1">
      <c r="B2010" s="226">
        <v>2024</v>
      </c>
      <c r="C2010" s="226">
        <v>2</v>
      </c>
      <c r="D2010" s="149" t="s">
        <v>5</v>
      </c>
      <c r="E2010" s="149" t="s">
        <v>6</v>
      </c>
      <c r="F2010" s="149" t="s">
        <v>2988</v>
      </c>
      <c r="G2010" s="227">
        <v>45163</v>
      </c>
      <c r="H2010" s="149" t="s">
        <v>12</v>
      </c>
      <c r="I2010" s="47" t="str">
        <f>VLOOKUP(H2010,'[5]Source Codes'!$A$6:$B$89,2,FALSE)</f>
        <v>AR Direct Cash Journal</v>
      </c>
      <c r="J2010" s="232">
        <v>1116206.53</v>
      </c>
      <c r="K2010" s="227">
        <v>45166</v>
      </c>
      <c r="L2010" s="151" t="s">
        <v>1136</v>
      </c>
      <c r="M2010" s="49">
        <v>45166.752453703702</v>
      </c>
      <c r="N2010" s="47" t="s">
        <v>410</v>
      </c>
      <c r="O2010" s="47" t="s">
        <v>422</v>
      </c>
    </row>
    <row r="2011" spans="1:15" ht="12.75" hidden="1" customHeight="1" outlineLevel="1">
      <c r="B2011" s="226">
        <v>2024</v>
      </c>
      <c r="C2011" s="226">
        <v>2</v>
      </c>
      <c r="D2011" s="149" t="s">
        <v>5</v>
      </c>
      <c r="E2011" s="149" t="s">
        <v>6</v>
      </c>
      <c r="F2011" s="149" t="s">
        <v>2989</v>
      </c>
      <c r="G2011" s="227">
        <v>45145</v>
      </c>
      <c r="H2011" s="149" t="s">
        <v>13</v>
      </c>
      <c r="I2011" s="47" t="str">
        <f>VLOOKUP(H2011,'[5]Source Codes'!$A$6:$B$89,2,FALSE)</f>
        <v>C-IV Voucher/Payments/EBT</v>
      </c>
      <c r="J2011" s="232">
        <v>-1836720.35</v>
      </c>
      <c r="K2011" s="227">
        <v>45166</v>
      </c>
      <c r="L2011" s="151" t="s">
        <v>521</v>
      </c>
      <c r="M2011" s="49">
        <v>45166.872881944444</v>
      </c>
      <c r="N2011" s="47" t="s">
        <v>410</v>
      </c>
      <c r="O2011" s="47" t="s">
        <v>415</v>
      </c>
    </row>
    <row r="2012" spans="1:15" ht="12.75" customHeight="1" collapsed="1">
      <c r="J2012" s="133">
        <f>SUM(J2009:J2011)</f>
        <v>-2805786.92</v>
      </c>
    </row>
    <row r="2014" spans="1:15" ht="12.75" customHeight="1">
      <c r="A2014" s="55" t="s">
        <v>2991</v>
      </c>
    </row>
    <row r="2015" spans="1:15" ht="38.25" hidden="1" outlineLevel="1">
      <c r="B2015" s="226">
        <v>2024</v>
      </c>
      <c r="C2015" s="226">
        <v>2</v>
      </c>
      <c r="D2015" s="149" t="s">
        <v>5</v>
      </c>
      <c r="E2015" s="149" t="s">
        <v>6</v>
      </c>
      <c r="F2015" s="149" t="s">
        <v>2992</v>
      </c>
      <c r="G2015" s="227">
        <v>45166</v>
      </c>
      <c r="H2015" s="149" t="s">
        <v>12</v>
      </c>
      <c r="I2015" s="47" t="str">
        <f>VLOOKUP(H2015,'[5]Source Codes'!$A$6:$B$89,2,FALSE)</f>
        <v>AR Direct Cash Journal</v>
      </c>
      <c r="J2015" s="232">
        <v>2600550.36</v>
      </c>
      <c r="K2015" s="227">
        <v>45167</v>
      </c>
      <c r="L2015" s="151" t="s">
        <v>1025</v>
      </c>
      <c r="M2015" s="49">
        <v>45167.752627314818</v>
      </c>
      <c r="N2015" s="47" t="s">
        <v>2244</v>
      </c>
      <c r="O2015" s="47" t="s">
        <v>409</v>
      </c>
    </row>
    <row r="2016" spans="1:15" ht="12.75" hidden="1" customHeight="1" outlineLevel="1">
      <c r="B2016" s="226">
        <v>2024</v>
      </c>
      <c r="C2016" s="226">
        <v>2</v>
      </c>
      <c r="D2016" s="149" t="s">
        <v>5</v>
      </c>
      <c r="E2016" s="149" t="s">
        <v>6</v>
      </c>
      <c r="F2016" s="149" t="s">
        <v>2993</v>
      </c>
      <c r="G2016" s="227">
        <v>45161</v>
      </c>
      <c r="H2016" s="149" t="s">
        <v>7</v>
      </c>
      <c r="I2016" s="47" t="str">
        <f>VLOOKUP(H2016,'[5]Source Codes'!$A$6:$B$89,2,FALSE)</f>
        <v>HRMS Interface Journals</v>
      </c>
      <c r="J2016" s="232">
        <v>-62282256.5</v>
      </c>
      <c r="K2016" s="227">
        <v>45167</v>
      </c>
      <c r="L2016" s="151" t="s">
        <v>355</v>
      </c>
      <c r="M2016" s="49">
        <v>45167.321273148147</v>
      </c>
      <c r="N2016" s="47" t="s">
        <v>438</v>
      </c>
      <c r="O2016" s="47" t="s">
        <v>439</v>
      </c>
    </row>
    <row r="2017" spans="1:15" ht="12.75" customHeight="1" collapsed="1">
      <c r="J2017" s="133">
        <f>SUM(J2015:J2016)</f>
        <v>-59681706.140000001</v>
      </c>
    </row>
    <row r="2019" spans="1:15" ht="12.75" customHeight="1">
      <c r="A2019" s="55" t="s">
        <v>2994</v>
      </c>
    </row>
    <row r="2020" spans="1:15" ht="51" hidden="1" outlineLevel="1">
      <c r="B2020" s="226">
        <v>2024</v>
      </c>
      <c r="C2020" s="226">
        <v>3</v>
      </c>
      <c r="D2020" s="149" t="s">
        <v>5</v>
      </c>
      <c r="E2020" s="149" t="s">
        <v>6</v>
      </c>
      <c r="F2020" s="149" t="s">
        <v>2995</v>
      </c>
      <c r="G2020" s="227">
        <v>45170</v>
      </c>
      <c r="H2020" s="149" t="s">
        <v>14</v>
      </c>
      <c r="I2020" s="47" t="str">
        <f>VLOOKUP(H2020,'[5]Source Codes'!$A$6:$B$89,2,FALSE)</f>
        <v>AP Warrant Issuance</v>
      </c>
      <c r="J2020" s="232">
        <v>-4147145.94</v>
      </c>
      <c r="K2020" s="227">
        <v>45168</v>
      </c>
      <c r="L2020" s="151" t="s">
        <v>3002</v>
      </c>
      <c r="M2020" s="49">
        <v>45168.794652777775</v>
      </c>
      <c r="N2020" s="47" t="s">
        <v>410</v>
      </c>
      <c r="O2020" s="47" t="s">
        <v>415</v>
      </c>
    </row>
    <row r="2021" spans="1:15" ht="12.75" hidden="1" customHeight="1" outlineLevel="1">
      <c r="B2021" s="226">
        <v>2024</v>
      </c>
      <c r="C2021" s="226">
        <v>2</v>
      </c>
      <c r="D2021" s="149" t="s">
        <v>5</v>
      </c>
      <c r="E2021" s="149" t="s">
        <v>6</v>
      </c>
      <c r="F2021" s="149" t="s">
        <v>2996</v>
      </c>
      <c r="G2021" s="227">
        <v>45162</v>
      </c>
      <c r="H2021" s="149" t="s">
        <v>9</v>
      </c>
      <c r="I2021" s="47" t="str">
        <f>VLOOKUP(H2021,'[5]Source Codes'!$A$6:$B$89,2,FALSE)</f>
        <v>On Line Journal Entries</v>
      </c>
      <c r="J2021" s="232">
        <v>4462598</v>
      </c>
      <c r="K2021" s="227">
        <v>45168</v>
      </c>
      <c r="L2021" s="151" t="s">
        <v>2999</v>
      </c>
      <c r="M2021" s="49">
        <v>45168.873368055552</v>
      </c>
      <c r="N2021" s="47" t="s">
        <v>410</v>
      </c>
      <c r="O2021" s="47" t="s">
        <v>420</v>
      </c>
    </row>
    <row r="2022" spans="1:15" hidden="1" outlineLevel="1">
      <c r="B2022" s="226">
        <v>2024</v>
      </c>
      <c r="C2022" s="226">
        <v>2</v>
      </c>
      <c r="D2022" s="149" t="s">
        <v>5</v>
      </c>
      <c r="E2022" s="149" t="s">
        <v>6</v>
      </c>
      <c r="F2022" s="149" t="s">
        <v>2997</v>
      </c>
      <c r="G2022" s="227">
        <v>45148</v>
      </c>
      <c r="H2022" s="149" t="s">
        <v>9</v>
      </c>
      <c r="I2022" s="47" t="str">
        <f>VLOOKUP(H2022,'[5]Source Codes'!$A$6:$B$89,2,FALSE)</f>
        <v>On Line Journal Entries</v>
      </c>
      <c r="J2022" s="232">
        <v>-1542083</v>
      </c>
      <c r="K2022" s="227">
        <v>45168</v>
      </c>
      <c r="L2022" s="151" t="s">
        <v>3000</v>
      </c>
      <c r="M2022" s="49">
        <v>45168.873368055552</v>
      </c>
      <c r="N2022" s="47" t="s">
        <v>410</v>
      </c>
      <c r="O2022" s="47" t="s">
        <v>419</v>
      </c>
    </row>
    <row r="2023" spans="1:15" ht="25.5" hidden="1" outlineLevel="1">
      <c r="B2023" s="226">
        <v>2024</v>
      </c>
      <c r="C2023" s="226">
        <v>2</v>
      </c>
      <c r="D2023" s="149" t="s">
        <v>5</v>
      </c>
      <c r="E2023" s="149" t="s">
        <v>6</v>
      </c>
      <c r="F2023" s="149" t="s">
        <v>2998</v>
      </c>
      <c r="G2023" s="227">
        <v>45139</v>
      </c>
      <c r="H2023" s="149" t="s">
        <v>9</v>
      </c>
      <c r="I2023" s="47" t="str">
        <f>VLOOKUP(H2023,'[5]Source Codes'!$A$6:$B$89,2,FALSE)</f>
        <v>On Line Journal Entries</v>
      </c>
      <c r="J2023" s="232">
        <v>-4626972.74</v>
      </c>
      <c r="K2023" s="227">
        <v>45168</v>
      </c>
      <c r="L2023" s="151" t="s">
        <v>3001</v>
      </c>
      <c r="M2023" s="49">
        <v>45168.873368055552</v>
      </c>
      <c r="N2023" s="47" t="s">
        <v>410</v>
      </c>
      <c r="O2023" s="47" t="s">
        <v>425</v>
      </c>
    </row>
    <row r="2024" spans="1:15" ht="12.75" customHeight="1" collapsed="1">
      <c r="J2024" s="133">
        <f>SUM(J2020:J2023)</f>
        <v>-5853603.6799999997</v>
      </c>
    </row>
    <row r="2026" spans="1:15" ht="12.75" customHeight="1">
      <c r="A2026" s="55" t="s">
        <v>3003</v>
      </c>
    </row>
    <row r="2027" spans="1:15" ht="25.5" hidden="1" outlineLevel="1">
      <c r="B2027" s="226">
        <v>2024</v>
      </c>
      <c r="C2027" s="226">
        <v>2</v>
      </c>
      <c r="D2027" s="149" t="s">
        <v>5</v>
      </c>
      <c r="E2027" s="149" t="s">
        <v>6</v>
      </c>
      <c r="F2027" s="149" t="s">
        <v>3004</v>
      </c>
      <c r="G2027" s="227">
        <v>45168</v>
      </c>
      <c r="H2027" s="149" t="s">
        <v>12</v>
      </c>
      <c r="I2027" s="47" t="str">
        <f>VLOOKUP(H2027,'[5]Source Codes'!$A$6:$B$89,2,FALSE)</f>
        <v>AR Direct Cash Journal</v>
      </c>
      <c r="J2027" s="232">
        <v>3991335.16</v>
      </c>
      <c r="K2027" s="227">
        <v>45169</v>
      </c>
      <c r="L2027" s="151" t="s">
        <v>352</v>
      </c>
      <c r="M2027" s="49">
        <v>45169.752997685187</v>
      </c>
      <c r="N2027" s="47" t="s">
        <v>410</v>
      </c>
      <c r="O2027" s="47" t="s">
        <v>422</v>
      </c>
    </row>
    <row r="2028" spans="1:15" ht="25.5" hidden="1" outlineLevel="1">
      <c r="B2028" s="226">
        <v>2024</v>
      </c>
      <c r="C2028" s="226">
        <v>2</v>
      </c>
      <c r="D2028" s="149" t="s">
        <v>5</v>
      </c>
      <c r="E2028" s="149" t="s">
        <v>6</v>
      </c>
      <c r="F2028" s="149" t="s">
        <v>3005</v>
      </c>
      <c r="G2028" s="227">
        <v>45141</v>
      </c>
      <c r="H2028" s="149" t="s">
        <v>12</v>
      </c>
      <c r="I2028" s="47" t="str">
        <f>VLOOKUP(H2028,'[5]Source Codes'!$A$6:$B$89,2,FALSE)</f>
        <v>AR Direct Cash Journal</v>
      </c>
      <c r="J2028" s="232">
        <v>5667564.7599999998</v>
      </c>
      <c r="K2028" s="227">
        <v>45169</v>
      </c>
      <c r="L2028" s="151" t="s">
        <v>361</v>
      </c>
      <c r="M2028" s="49">
        <v>45169.752997685187</v>
      </c>
      <c r="N2028" s="47" t="s">
        <v>410</v>
      </c>
      <c r="O2028" s="47" t="s">
        <v>421</v>
      </c>
    </row>
    <row r="2029" spans="1:15" ht="51" hidden="1" outlineLevel="1">
      <c r="B2029" s="226">
        <v>2024</v>
      </c>
      <c r="C2029" s="226">
        <v>2</v>
      </c>
      <c r="D2029" s="149" t="s">
        <v>5</v>
      </c>
      <c r="E2029" s="149" t="s">
        <v>6</v>
      </c>
      <c r="F2029" s="149" t="s">
        <v>3006</v>
      </c>
      <c r="G2029" s="227">
        <v>45168</v>
      </c>
      <c r="H2029" s="149" t="s">
        <v>11</v>
      </c>
      <c r="I2029" s="47" t="str">
        <f>VLOOKUP(H2029,'[5]Source Codes'!$A$6:$B$89,2,FALSE)</f>
        <v>AR Payments</v>
      </c>
      <c r="J2029" s="232">
        <v>1000045.34</v>
      </c>
      <c r="K2029" s="227">
        <v>45169</v>
      </c>
      <c r="L2029" s="151" t="s">
        <v>3015</v>
      </c>
      <c r="M2029" s="49">
        <v>45169.752997685187</v>
      </c>
      <c r="N2029" s="47" t="s">
        <v>410</v>
      </c>
      <c r="O2029" s="47" t="s">
        <v>408</v>
      </c>
    </row>
    <row r="2030" spans="1:15" ht="12.75" hidden="1" customHeight="1" outlineLevel="1">
      <c r="B2030" s="226">
        <v>2024</v>
      </c>
      <c r="C2030" s="226">
        <v>2</v>
      </c>
      <c r="D2030" s="149" t="s">
        <v>5</v>
      </c>
      <c r="E2030" s="149" t="s">
        <v>6</v>
      </c>
      <c r="F2030" s="149" t="s">
        <v>3007</v>
      </c>
      <c r="G2030" s="227">
        <v>45167</v>
      </c>
      <c r="H2030" s="149" t="s">
        <v>9</v>
      </c>
      <c r="I2030" s="47" t="str">
        <f>VLOOKUP(H2030,'[5]Source Codes'!$A$6:$B$89,2,FALSE)</f>
        <v>On Line Journal Entries</v>
      </c>
      <c r="J2030" s="232">
        <v>1006036.75</v>
      </c>
      <c r="K2030" s="227">
        <v>45169</v>
      </c>
      <c r="L2030" s="151" t="s">
        <v>3011</v>
      </c>
      <c r="M2030" s="49">
        <v>45169.872696759259</v>
      </c>
      <c r="N2030" s="47" t="s">
        <v>410</v>
      </c>
      <c r="O2030" s="47" t="s">
        <v>422</v>
      </c>
    </row>
    <row r="2031" spans="1:15" ht="12.75" hidden="1" customHeight="1" outlineLevel="1">
      <c r="B2031" s="226">
        <v>2024</v>
      </c>
      <c r="C2031" s="226">
        <v>2</v>
      </c>
      <c r="D2031" s="149" t="s">
        <v>5</v>
      </c>
      <c r="E2031" s="149" t="s">
        <v>6</v>
      </c>
      <c r="F2031" s="149" t="s">
        <v>3008</v>
      </c>
      <c r="G2031" s="227">
        <v>45169</v>
      </c>
      <c r="H2031" s="149" t="s">
        <v>9</v>
      </c>
      <c r="I2031" s="47" t="str">
        <f>VLOOKUP(H2031,'[5]Source Codes'!$A$6:$B$89,2,FALSE)</f>
        <v>On Line Journal Entries</v>
      </c>
      <c r="J2031" s="232">
        <v>3348859.09</v>
      </c>
      <c r="K2031" s="227">
        <v>45169</v>
      </c>
      <c r="L2031" s="151" t="s">
        <v>3012</v>
      </c>
      <c r="M2031" s="49">
        <v>45169.731076388889</v>
      </c>
      <c r="N2031" s="47" t="s">
        <v>410</v>
      </c>
      <c r="O2031" s="47" t="s">
        <v>422</v>
      </c>
    </row>
    <row r="2032" spans="1:15" ht="25.5" hidden="1" outlineLevel="1">
      <c r="B2032" s="226">
        <v>2024</v>
      </c>
      <c r="C2032" s="226">
        <v>2</v>
      </c>
      <c r="D2032" s="149" t="s">
        <v>5</v>
      </c>
      <c r="E2032" s="149" t="s">
        <v>6</v>
      </c>
      <c r="F2032" s="149" t="s">
        <v>3009</v>
      </c>
      <c r="G2032" s="227">
        <v>45167</v>
      </c>
      <c r="H2032" s="149" t="s">
        <v>9</v>
      </c>
      <c r="I2032" s="47" t="str">
        <f>VLOOKUP(H2032,'[5]Source Codes'!$A$6:$B$89,2,FALSE)</f>
        <v>On Line Journal Entries</v>
      </c>
      <c r="J2032" s="232">
        <v>10244252</v>
      </c>
      <c r="K2032" s="227">
        <v>45169</v>
      </c>
      <c r="L2032" s="151" t="s">
        <v>3013</v>
      </c>
      <c r="M2032" s="49">
        <v>45169.872696759259</v>
      </c>
      <c r="N2032" s="47" t="s">
        <v>410</v>
      </c>
      <c r="O2032" s="47" t="s">
        <v>422</v>
      </c>
    </row>
    <row r="2033" spans="1:15" ht="25.5" hidden="1" outlineLevel="1">
      <c r="B2033" s="226">
        <v>2024</v>
      </c>
      <c r="C2033" s="226">
        <v>2</v>
      </c>
      <c r="D2033" s="149" t="s">
        <v>5</v>
      </c>
      <c r="E2033" s="149" t="s">
        <v>6</v>
      </c>
      <c r="F2033" s="149" t="s">
        <v>3010</v>
      </c>
      <c r="G2033" s="227">
        <v>45168</v>
      </c>
      <c r="H2033" s="149" t="s">
        <v>9</v>
      </c>
      <c r="I2033" s="47" t="str">
        <f>VLOOKUP(H2033,'[5]Source Codes'!$A$6:$B$89,2,FALSE)</f>
        <v>On Line Journal Entries</v>
      </c>
      <c r="J2033" s="232">
        <v>11936052.810000001</v>
      </c>
      <c r="K2033" s="227">
        <v>45169</v>
      </c>
      <c r="L2033" s="151" t="s">
        <v>3014</v>
      </c>
      <c r="M2033" s="49">
        <v>45169.737083333333</v>
      </c>
      <c r="N2033" s="47" t="s">
        <v>410</v>
      </c>
      <c r="O2033" s="47" t="s">
        <v>422</v>
      </c>
    </row>
    <row r="2034" spans="1:15" ht="12.75" customHeight="1" collapsed="1">
      <c r="J2034" s="133">
        <f>SUM(J2027:J2033)</f>
        <v>37194145.910000004</v>
      </c>
    </row>
    <row r="2036" spans="1:15" ht="12.75" customHeight="1">
      <c r="A2036" s="55" t="s">
        <v>3016</v>
      </c>
    </row>
    <row r="2037" spans="1:15" ht="12.75" hidden="1" customHeight="1" outlineLevel="1">
      <c r="B2037" s="226">
        <v>2024</v>
      </c>
      <c r="C2037" s="226">
        <v>3</v>
      </c>
      <c r="D2037" s="149" t="s">
        <v>5</v>
      </c>
      <c r="E2037" s="149" t="s">
        <v>6</v>
      </c>
      <c r="F2037" s="149" t="s">
        <v>3017</v>
      </c>
      <c r="G2037" s="227">
        <v>45170</v>
      </c>
      <c r="H2037" s="149" t="s">
        <v>12</v>
      </c>
      <c r="I2037" s="47" t="str">
        <f>VLOOKUP(H2037,'[5]Source Codes'!$A$6:$B$89,2,FALSE)</f>
        <v>AR Direct Cash Journal</v>
      </c>
      <c r="J2037" s="232">
        <v>3424058.13</v>
      </c>
      <c r="K2037" s="227">
        <v>45174</v>
      </c>
      <c r="L2037" s="151" t="s">
        <v>602</v>
      </c>
      <c r="M2037" s="49">
        <v>45174.752430555556</v>
      </c>
      <c r="N2037" s="47" t="s">
        <v>423</v>
      </c>
      <c r="O2037" s="47" t="s">
        <v>413</v>
      </c>
    </row>
    <row r="2038" spans="1:15" ht="12.75" hidden="1" customHeight="1" outlineLevel="1">
      <c r="B2038" s="226">
        <v>2024</v>
      </c>
      <c r="C2038" s="226">
        <v>2</v>
      </c>
      <c r="D2038" s="149" t="s">
        <v>5</v>
      </c>
      <c r="E2038" s="149" t="s">
        <v>6</v>
      </c>
      <c r="F2038" s="149" t="s">
        <v>3018</v>
      </c>
      <c r="G2038" s="227">
        <v>45139</v>
      </c>
      <c r="H2038" s="149" t="s">
        <v>9</v>
      </c>
      <c r="I2038" s="47" t="str">
        <f>VLOOKUP(H2038,'[5]Source Codes'!$A$6:$B$89,2,FALSE)</f>
        <v>On Line Journal Entries</v>
      </c>
      <c r="J2038" s="232">
        <v>-3170089.83</v>
      </c>
      <c r="K2038" s="227">
        <v>45174</v>
      </c>
      <c r="L2038" s="151" t="s">
        <v>3020</v>
      </c>
      <c r="M2038" s="49">
        <v>45174.873148148145</v>
      </c>
      <c r="N2038" s="47" t="s">
        <v>412</v>
      </c>
      <c r="O2038" s="47" t="s">
        <v>424</v>
      </c>
    </row>
    <row r="2039" spans="1:15" ht="25.5" hidden="1" outlineLevel="1">
      <c r="B2039" s="226">
        <v>2024</v>
      </c>
      <c r="C2039" s="226">
        <v>2</v>
      </c>
      <c r="D2039" s="149" t="s">
        <v>5</v>
      </c>
      <c r="E2039" s="149" t="s">
        <v>6</v>
      </c>
      <c r="F2039" s="149" t="s">
        <v>3019</v>
      </c>
      <c r="G2039" s="227">
        <v>45139</v>
      </c>
      <c r="H2039" s="149" t="s">
        <v>9</v>
      </c>
      <c r="I2039" s="47" t="str">
        <f>VLOOKUP(H2039,'[5]Source Codes'!$A$6:$B$89,2,FALSE)</f>
        <v>On Line Journal Entries</v>
      </c>
      <c r="J2039" s="232">
        <v>-15667474.140000001</v>
      </c>
      <c r="K2039" s="227">
        <v>45174</v>
      </c>
      <c r="L2039" s="151" t="s">
        <v>3021</v>
      </c>
      <c r="M2039" s="49">
        <v>45174.873148148145</v>
      </c>
      <c r="N2039" s="47" t="s">
        <v>412</v>
      </c>
      <c r="O2039" s="47" t="s">
        <v>424</v>
      </c>
    </row>
    <row r="2040" spans="1:15" ht="12.75" customHeight="1" collapsed="1">
      <c r="J2040" s="133">
        <f>SUM(J2037:J2039)</f>
        <v>-15413505.84</v>
      </c>
    </row>
    <row r="2042" spans="1:15" ht="12.75" customHeight="1">
      <c r="A2042" s="55" t="s">
        <v>3022</v>
      </c>
    </row>
    <row r="2043" spans="1:15" ht="25.5" hidden="1" outlineLevel="1">
      <c r="B2043" s="226">
        <v>2024</v>
      </c>
      <c r="C2043" s="226">
        <v>3</v>
      </c>
      <c r="D2043" s="149" t="s">
        <v>5</v>
      </c>
      <c r="E2043" s="149" t="s">
        <v>6</v>
      </c>
      <c r="F2043" s="149" t="s">
        <v>3023</v>
      </c>
      <c r="G2043" s="227">
        <v>45175</v>
      </c>
      <c r="H2043" s="149" t="s">
        <v>9</v>
      </c>
      <c r="I2043" s="47" t="str">
        <f>VLOOKUP(H2043,'[5]Source Codes'!$A$6:$B$89,2,FALSE)</f>
        <v>On Line Journal Entries</v>
      </c>
      <c r="J2043" s="232">
        <v>-1959755</v>
      </c>
      <c r="K2043" s="227">
        <v>45175</v>
      </c>
      <c r="L2043" s="151" t="s">
        <v>3024</v>
      </c>
      <c r="M2043" s="49">
        <v>45175.634282407409</v>
      </c>
      <c r="N2043" s="47" t="s">
        <v>434</v>
      </c>
      <c r="O2043" s="47" t="s">
        <v>424</v>
      </c>
    </row>
    <row r="2044" spans="1:15" ht="12.75" customHeight="1" collapsed="1">
      <c r="J2044" s="133">
        <f>SUM(J2043)</f>
        <v>-1959755</v>
      </c>
    </row>
    <row r="2046" spans="1:15" ht="12.75" customHeight="1">
      <c r="A2046" s="55" t="s">
        <v>3025</v>
      </c>
    </row>
    <row r="2047" spans="1:15" ht="38.25" hidden="1" outlineLevel="1">
      <c r="B2047" s="226">
        <v>2024</v>
      </c>
      <c r="C2047" s="226">
        <v>3</v>
      </c>
      <c r="D2047" s="149" t="s">
        <v>5</v>
      </c>
      <c r="E2047" s="149" t="s">
        <v>6</v>
      </c>
      <c r="F2047" s="149" t="s">
        <v>3026</v>
      </c>
      <c r="G2047" s="227">
        <v>45180</v>
      </c>
      <c r="H2047" s="149" t="s">
        <v>14</v>
      </c>
      <c r="I2047" s="47" t="str">
        <f>VLOOKUP(H2047,'[5]Source Codes'!$A$6:$B$89,2,FALSE)</f>
        <v>AP Warrant Issuance</v>
      </c>
      <c r="J2047" s="232">
        <v>-1445941.11</v>
      </c>
      <c r="K2047" s="227">
        <v>45176</v>
      </c>
      <c r="L2047" s="151" t="s">
        <v>3033</v>
      </c>
      <c r="M2047" s="49">
        <v>45176.794953703706</v>
      </c>
      <c r="N2047" s="47" t="s">
        <v>410</v>
      </c>
      <c r="O2047" s="47" t="s">
        <v>419</v>
      </c>
    </row>
    <row r="2048" spans="1:15" ht="25.5" hidden="1" outlineLevel="1">
      <c r="B2048" s="226">
        <v>2024</v>
      </c>
      <c r="C2048" s="226">
        <v>2</v>
      </c>
      <c r="D2048" s="149" t="s">
        <v>5</v>
      </c>
      <c r="E2048" s="149" t="s">
        <v>6</v>
      </c>
      <c r="F2048" s="149" t="s">
        <v>3027</v>
      </c>
      <c r="G2048" s="227">
        <v>45161</v>
      </c>
      <c r="H2048" s="149" t="s">
        <v>9</v>
      </c>
      <c r="I2048" s="47" t="str">
        <f>VLOOKUP(H2048,'[5]Source Codes'!$A$6:$B$89,2,FALSE)</f>
        <v>On Line Journal Entries</v>
      </c>
      <c r="J2048" s="232">
        <v>9779509.5</v>
      </c>
      <c r="K2048" s="227">
        <v>45176</v>
      </c>
      <c r="L2048" s="151" t="s">
        <v>351</v>
      </c>
      <c r="M2048" s="49">
        <v>45176.322083333333</v>
      </c>
      <c r="N2048" s="47" t="s">
        <v>410</v>
      </c>
      <c r="O2048" s="47" t="s">
        <v>415</v>
      </c>
    </row>
    <row r="2049" spans="1:15" ht="25.5" hidden="1" outlineLevel="1">
      <c r="B2049" s="226">
        <v>2024</v>
      </c>
      <c r="C2049" s="226">
        <v>2</v>
      </c>
      <c r="D2049" s="149" t="s">
        <v>5</v>
      </c>
      <c r="E2049" s="149" t="s">
        <v>6</v>
      </c>
      <c r="F2049" s="149" t="s">
        <v>3028</v>
      </c>
      <c r="G2049" s="227">
        <v>45162</v>
      </c>
      <c r="H2049" s="149" t="s">
        <v>9</v>
      </c>
      <c r="I2049" s="47" t="str">
        <f>VLOOKUP(H2049,'[5]Source Codes'!$A$6:$B$89,2,FALSE)</f>
        <v>On Line Journal Entries</v>
      </c>
      <c r="J2049" s="232">
        <v>6773800</v>
      </c>
      <c r="K2049" s="227">
        <v>45176</v>
      </c>
      <c r="L2049" s="151" t="s">
        <v>351</v>
      </c>
      <c r="M2049" s="49">
        <v>45176.327222222222</v>
      </c>
      <c r="N2049" s="47" t="s">
        <v>410</v>
      </c>
      <c r="O2049" s="47" t="s">
        <v>415</v>
      </c>
    </row>
    <row r="2050" spans="1:15" ht="25.5" hidden="1" outlineLevel="1">
      <c r="B2050" s="226">
        <v>2024</v>
      </c>
      <c r="C2050" s="226">
        <v>2</v>
      </c>
      <c r="D2050" s="149" t="s">
        <v>5</v>
      </c>
      <c r="E2050" s="149" t="s">
        <v>6</v>
      </c>
      <c r="F2050" s="149" t="s">
        <v>3029</v>
      </c>
      <c r="G2050" s="227">
        <v>45162</v>
      </c>
      <c r="H2050" s="149" t="s">
        <v>9</v>
      </c>
      <c r="I2050" s="47" t="str">
        <f>VLOOKUP(H2050,'[5]Source Codes'!$A$6:$B$89,2,FALSE)</f>
        <v>On Line Journal Entries</v>
      </c>
      <c r="J2050" s="232">
        <v>5671300</v>
      </c>
      <c r="K2050" s="227">
        <v>45176</v>
      </c>
      <c r="L2050" s="151" t="s">
        <v>351</v>
      </c>
      <c r="M2050" s="49">
        <v>45176.323379629626</v>
      </c>
      <c r="N2050" s="47" t="s">
        <v>410</v>
      </c>
      <c r="O2050" s="47" t="s">
        <v>415</v>
      </c>
    </row>
    <row r="2051" spans="1:15" ht="25.5" hidden="1" outlineLevel="1">
      <c r="B2051" s="226">
        <v>2024</v>
      </c>
      <c r="C2051" s="226">
        <v>2</v>
      </c>
      <c r="D2051" s="149" t="s">
        <v>5</v>
      </c>
      <c r="E2051" s="149" t="s">
        <v>6</v>
      </c>
      <c r="F2051" s="149" t="s">
        <v>3030</v>
      </c>
      <c r="G2051" s="227">
        <v>45162</v>
      </c>
      <c r="H2051" s="149" t="s">
        <v>9</v>
      </c>
      <c r="I2051" s="47" t="str">
        <f>VLOOKUP(H2051,'[5]Source Codes'!$A$6:$B$89,2,FALSE)</f>
        <v>On Line Journal Entries</v>
      </c>
      <c r="J2051" s="232">
        <v>4029875</v>
      </c>
      <c r="K2051" s="227">
        <v>45176</v>
      </c>
      <c r="L2051" s="151" t="s">
        <v>351</v>
      </c>
      <c r="M2051" s="49">
        <v>45176.326307870368</v>
      </c>
      <c r="N2051" s="47" t="s">
        <v>410</v>
      </c>
      <c r="O2051" s="47" t="s">
        <v>415</v>
      </c>
    </row>
    <row r="2052" spans="1:15" hidden="1" outlineLevel="1">
      <c r="B2052" s="226">
        <v>2024</v>
      </c>
      <c r="C2052" s="226">
        <v>2</v>
      </c>
      <c r="D2052" s="149" t="s">
        <v>5</v>
      </c>
      <c r="E2052" s="149" t="s">
        <v>6</v>
      </c>
      <c r="F2052" s="149" t="s">
        <v>3031</v>
      </c>
      <c r="G2052" s="227">
        <v>45139</v>
      </c>
      <c r="H2052" s="149" t="s">
        <v>9</v>
      </c>
      <c r="I2052" s="47" t="str">
        <f>VLOOKUP(H2052,'[5]Source Codes'!$A$6:$B$89,2,FALSE)</f>
        <v>On Line Journal Entries</v>
      </c>
      <c r="J2052" s="232">
        <v>-11172529.02</v>
      </c>
      <c r="K2052" s="227">
        <v>45176</v>
      </c>
      <c r="L2052" s="151" t="s">
        <v>3032</v>
      </c>
      <c r="M2052" s="49">
        <v>45176.601956018516</v>
      </c>
      <c r="N2052" s="47" t="s">
        <v>412</v>
      </c>
      <c r="O2052" s="47" t="s">
        <v>424</v>
      </c>
    </row>
    <row r="2053" spans="1:15" ht="12.75" customHeight="1" collapsed="1">
      <c r="J2053" s="133">
        <f>SUM(J2047:J2052)</f>
        <v>13636014.370000001</v>
      </c>
    </row>
    <row r="2055" spans="1:15" ht="12.75" customHeight="1">
      <c r="A2055" s="55" t="s">
        <v>3034</v>
      </c>
    </row>
    <row r="2056" spans="1:15" ht="63.75" hidden="1" outlineLevel="1">
      <c r="B2056" s="226">
        <v>2024</v>
      </c>
      <c r="C2056" s="226">
        <v>3</v>
      </c>
      <c r="D2056" s="149" t="s">
        <v>5</v>
      </c>
      <c r="E2056" s="149" t="s">
        <v>6</v>
      </c>
      <c r="F2056" s="149" t="s">
        <v>3035</v>
      </c>
      <c r="G2056" s="227">
        <v>45177</v>
      </c>
      <c r="H2056" s="149" t="s">
        <v>14</v>
      </c>
      <c r="I2056" s="47" t="str">
        <f>VLOOKUP(H2056,'[5]Source Codes'!$A$6:$B$89,2,FALSE)</f>
        <v>AP Warrant Issuance</v>
      </c>
      <c r="J2056" s="232">
        <v>-1272172.44</v>
      </c>
      <c r="K2056" s="227">
        <v>45177</v>
      </c>
      <c r="L2056" s="151" t="s">
        <v>3036</v>
      </c>
      <c r="M2056" s="49">
        <v>45177.794444444444</v>
      </c>
      <c r="N2056" s="47" t="s">
        <v>434</v>
      </c>
      <c r="O2056" s="47" t="s">
        <v>414</v>
      </c>
    </row>
    <row r="2057" spans="1:15" ht="12.75" customHeight="1" collapsed="1">
      <c r="J2057" s="133">
        <f>SUM(J2056)</f>
        <v>-1272172.44</v>
      </c>
    </row>
    <row r="2059" spans="1:15" ht="12.75" customHeight="1">
      <c r="A2059" s="55" t="s">
        <v>3037</v>
      </c>
    </row>
    <row r="2060" spans="1:15" ht="12.75" hidden="1" customHeight="1" outlineLevel="1">
      <c r="B2060" s="226">
        <v>2024</v>
      </c>
      <c r="C2060" s="226">
        <v>3</v>
      </c>
      <c r="D2060" s="149" t="s">
        <v>5</v>
      </c>
      <c r="E2060" s="149" t="s">
        <v>6</v>
      </c>
      <c r="F2060" s="149" t="s">
        <v>3038</v>
      </c>
      <c r="G2060" s="227">
        <v>45175</v>
      </c>
      <c r="H2060" s="149" t="s">
        <v>7</v>
      </c>
      <c r="I2060" s="47" t="str">
        <f>VLOOKUP(H2060,'[5]Source Codes'!$A$6:$B$89,2,FALSE)</f>
        <v>HRMS Interface Journals</v>
      </c>
      <c r="J2060" s="232">
        <v>-2272213.91</v>
      </c>
      <c r="K2060" s="227">
        <v>45180</v>
      </c>
      <c r="L2060" s="151" t="s">
        <v>357</v>
      </c>
      <c r="M2060" s="49">
        <v>45180.350462962961</v>
      </c>
      <c r="N2060" s="47" t="s">
        <v>438</v>
      </c>
      <c r="O2060" s="47" t="s">
        <v>439</v>
      </c>
    </row>
    <row r="2061" spans="1:15" ht="12.75" hidden="1" customHeight="1" outlineLevel="1">
      <c r="B2061" s="226">
        <v>2024</v>
      </c>
      <c r="C2061" s="226">
        <v>3</v>
      </c>
      <c r="D2061" s="149" t="s">
        <v>5</v>
      </c>
      <c r="E2061" s="149" t="s">
        <v>6</v>
      </c>
      <c r="F2061" s="149" t="s">
        <v>3039</v>
      </c>
      <c r="G2061" s="227">
        <v>45175</v>
      </c>
      <c r="H2061" s="149" t="s">
        <v>7</v>
      </c>
      <c r="I2061" s="47" t="str">
        <f>VLOOKUP(H2061,'[5]Source Codes'!$A$6:$B$89,2,FALSE)</f>
        <v>HRMS Interface Journals</v>
      </c>
      <c r="J2061" s="232">
        <v>-10105212.26</v>
      </c>
      <c r="K2061" s="227">
        <v>45180</v>
      </c>
      <c r="L2061" s="151" t="s">
        <v>356</v>
      </c>
      <c r="M2061" s="49">
        <v>45180.347013888888</v>
      </c>
      <c r="N2061" s="47" t="s">
        <v>438</v>
      </c>
      <c r="O2061" s="47" t="s">
        <v>439</v>
      </c>
    </row>
    <row r="2062" spans="1:15" ht="12.75" customHeight="1" collapsed="1">
      <c r="J2062" s="133">
        <f>SUM(J2060:J2061)</f>
        <v>-12377426.17</v>
      </c>
    </row>
    <row r="2064" spans="1:15" ht="12.75" customHeight="1">
      <c r="A2064" s="55" t="s">
        <v>3040</v>
      </c>
    </row>
    <row r="2065" spans="1:15" ht="76.5" hidden="1" outlineLevel="1">
      <c r="B2065" s="226">
        <v>2024</v>
      </c>
      <c r="C2065" s="226">
        <v>3</v>
      </c>
      <c r="D2065" s="149" t="s">
        <v>5</v>
      </c>
      <c r="E2065" s="149" t="s">
        <v>6</v>
      </c>
      <c r="F2065" s="149" t="s">
        <v>3041</v>
      </c>
      <c r="G2065" s="227">
        <v>45181</v>
      </c>
      <c r="H2065" s="149" t="s">
        <v>14</v>
      </c>
      <c r="I2065" s="47" t="str">
        <f>VLOOKUP(H2065,'[5]Source Codes'!$A$6:$B$89,2,FALSE)</f>
        <v>AP Warrant Issuance</v>
      </c>
      <c r="J2065" s="232">
        <v>-3356048.69</v>
      </c>
      <c r="K2065" s="227">
        <v>45181</v>
      </c>
      <c r="L2065" s="151" t="s">
        <v>3044</v>
      </c>
      <c r="M2065" s="49">
        <v>45181.794560185182</v>
      </c>
      <c r="N2065" s="47" t="s">
        <v>516</v>
      </c>
      <c r="O2065" s="47" t="s">
        <v>421</v>
      </c>
    </row>
    <row r="2066" spans="1:15" ht="12.75" hidden="1" customHeight="1" outlineLevel="1">
      <c r="B2066" s="226">
        <v>2024</v>
      </c>
      <c r="C2066" s="226">
        <v>3</v>
      </c>
      <c r="D2066" s="149" t="s">
        <v>5</v>
      </c>
      <c r="E2066" s="149" t="s">
        <v>6</v>
      </c>
      <c r="F2066" s="149" t="s">
        <v>3042</v>
      </c>
      <c r="G2066" s="227">
        <v>45177</v>
      </c>
      <c r="H2066" s="149" t="s">
        <v>9</v>
      </c>
      <c r="I2066" s="47" t="str">
        <f>VLOOKUP(H2066,'[5]Source Codes'!$A$6:$B$89,2,FALSE)</f>
        <v>On Line Journal Entries</v>
      </c>
      <c r="J2066" s="232">
        <v>5322797</v>
      </c>
      <c r="K2066" s="227">
        <v>45181</v>
      </c>
      <c r="L2066" s="151" t="s">
        <v>3043</v>
      </c>
      <c r="M2066" s="49">
        <v>45181.872025462966</v>
      </c>
      <c r="N2066" s="47" t="s">
        <v>410</v>
      </c>
      <c r="O2066" s="47" t="s">
        <v>420</v>
      </c>
    </row>
    <row r="2067" spans="1:15" ht="12.75" customHeight="1" collapsed="1">
      <c r="J2067" s="133">
        <f>SUM(J2065:J2066)</f>
        <v>1966748.31</v>
      </c>
    </row>
    <row r="2069" spans="1:15" ht="12.75" customHeight="1">
      <c r="A2069" s="55" t="s">
        <v>3045</v>
      </c>
    </row>
    <row r="2070" spans="1:15" ht="38.25" hidden="1" outlineLevel="1">
      <c r="B2070" s="226">
        <v>2024</v>
      </c>
      <c r="C2070" s="226">
        <v>3</v>
      </c>
      <c r="D2070" s="149" t="s">
        <v>5</v>
      </c>
      <c r="E2070" s="149" t="s">
        <v>6</v>
      </c>
      <c r="F2070" s="149" t="s">
        <v>3046</v>
      </c>
      <c r="G2070" s="227">
        <v>45184</v>
      </c>
      <c r="H2070" s="149" t="s">
        <v>14</v>
      </c>
      <c r="I2070" s="47" t="str">
        <f>VLOOKUP(H2070,'[5]Source Codes'!$A$6:$B$89,2,FALSE)</f>
        <v>AP Warrant Issuance</v>
      </c>
      <c r="J2070" s="232">
        <v>-1962128.98</v>
      </c>
      <c r="K2070" s="227">
        <v>45182</v>
      </c>
      <c r="L2070" s="151" t="s">
        <v>3049</v>
      </c>
      <c r="M2070" s="49">
        <v>45182.794490740744</v>
      </c>
      <c r="N2070" s="47" t="s">
        <v>410</v>
      </c>
      <c r="O2070" s="47" t="s">
        <v>419</v>
      </c>
    </row>
    <row r="2071" spans="1:15" ht="12.75" hidden="1" customHeight="1" outlineLevel="1">
      <c r="B2071" s="226">
        <v>2024</v>
      </c>
      <c r="C2071" s="226">
        <v>3</v>
      </c>
      <c r="D2071" s="149" t="s">
        <v>5</v>
      </c>
      <c r="E2071" s="149" t="s">
        <v>6</v>
      </c>
      <c r="F2071" s="149" t="s">
        <v>3047</v>
      </c>
      <c r="G2071" s="227">
        <v>45175</v>
      </c>
      <c r="H2071" s="149" t="s">
        <v>9</v>
      </c>
      <c r="I2071" s="47" t="str">
        <f>VLOOKUP(H2071,'[5]Source Codes'!$A$6:$B$89,2,FALSE)</f>
        <v>On Line Journal Entries</v>
      </c>
      <c r="J2071" s="232">
        <v>-1542083</v>
      </c>
      <c r="K2071" s="227">
        <v>45182</v>
      </c>
      <c r="L2071" s="151" t="s">
        <v>3048</v>
      </c>
      <c r="M2071" s="49">
        <v>45182.871701388889</v>
      </c>
      <c r="N2071" s="47" t="s">
        <v>410</v>
      </c>
      <c r="O2071" s="47" t="s">
        <v>419</v>
      </c>
    </row>
    <row r="2072" spans="1:15" ht="12.75" customHeight="1" collapsed="1">
      <c r="J2072" s="133">
        <f>SUM(J2070:J2071)</f>
        <v>-3504211.98</v>
      </c>
    </row>
    <row r="2074" spans="1:15" ht="12.75" customHeight="1">
      <c r="A2074" s="55" t="s">
        <v>3050</v>
      </c>
    </row>
    <row r="2075" spans="1:15" ht="38.25" hidden="1" outlineLevel="1">
      <c r="B2075" s="226">
        <v>2024</v>
      </c>
      <c r="C2075" s="226">
        <v>3</v>
      </c>
      <c r="D2075" s="149" t="s">
        <v>5</v>
      </c>
      <c r="E2075" s="149" t="s">
        <v>6</v>
      </c>
      <c r="F2075" s="149" t="s">
        <v>3051</v>
      </c>
      <c r="G2075" s="227">
        <v>45176</v>
      </c>
      <c r="H2075" s="149" t="s">
        <v>12</v>
      </c>
      <c r="I2075" s="47" t="str">
        <f>VLOOKUP(H2075,'[5]Source Codes'!$A$6:$B$89,2,FALSE)</f>
        <v>AR Direct Cash Journal</v>
      </c>
      <c r="J2075" s="232">
        <v>7380109</v>
      </c>
      <c r="K2075" s="227">
        <v>45183</v>
      </c>
      <c r="L2075" s="165" t="s">
        <v>3055</v>
      </c>
      <c r="M2075" s="49">
        <v>45183.752210648148</v>
      </c>
      <c r="N2075" s="47" t="s">
        <v>3054</v>
      </c>
      <c r="O2075" s="47" t="s">
        <v>409</v>
      </c>
    </row>
    <row r="2076" spans="1:15" ht="38.25" hidden="1" outlineLevel="1">
      <c r="B2076" s="226">
        <v>2024</v>
      </c>
      <c r="C2076" s="226">
        <v>3</v>
      </c>
      <c r="D2076" s="149" t="s">
        <v>5</v>
      </c>
      <c r="E2076" s="149" t="s">
        <v>6</v>
      </c>
      <c r="F2076" s="149" t="s">
        <v>3052</v>
      </c>
      <c r="G2076" s="227">
        <v>45177</v>
      </c>
      <c r="H2076" s="149" t="s">
        <v>12</v>
      </c>
      <c r="I2076" s="47" t="str">
        <f>VLOOKUP(H2076,'[5]Source Codes'!$A$6:$B$89,2,FALSE)</f>
        <v>AR Direct Cash Journal</v>
      </c>
      <c r="J2076" s="232">
        <v>19021833.859999999</v>
      </c>
      <c r="K2076" s="227">
        <v>45183</v>
      </c>
      <c r="L2076" s="165" t="s">
        <v>3056</v>
      </c>
      <c r="M2076" s="49">
        <v>45183.752210648148</v>
      </c>
      <c r="N2076" s="47" t="s">
        <v>410</v>
      </c>
      <c r="O2076" s="47" t="s">
        <v>419</v>
      </c>
    </row>
    <row r="2077" spans="1:15" ht="12.75" hidden="1" customHeight="1" outlineLevel="1">
      <c r="B2077" s="226">
        <v>2024</v>
      </c>
      <c r="C2077" s="226">
        <v>3</v>
      </c>
      <c r="D2077" s="149" t="s">
        <v>5</v>
      </c>
      <c r="E2077" s="149" t="s">
        <v>6</v>
      </c>
      <c r="F2077" s="149" t="s">
        <v>3053</v>
      </c>
      <c r="G2077" s="227">
        <v>45175</v>
      </c>
      <c r="H2077" s="149" t="s">
        <v>7</v>
      </c>
      <c r="I2077" s="47" t="str">
        <f>VLOOKUP(H2077,'[5]Source Codes'!$A$6:$B$89,2,FALSE)</f>
        <v>HRMS Interface Journals</v>
      </c>
      <c r="J2077" s="232">
        <v>-64096302</v>
      </c>
      <c r="K2077" s="227">
        <v>45183</v>
      </c>
      <c r="L2077" s="151" t="s">
        <v>1664</v>
      </c>
      <c r="M2077" s="49">
        <v>45183.320138888892</v>
      </c>
      <c r="N2077" s="47" t="s">
        <v>438</v>
      </c>
      <c r="O2077" s="47" t="s">
        <v>439</v>
      </c>
    </row>
    <row r="2078" spans="1:15" ht="12.75" customHeight="1" collapsed="1">
      <c r="J2078" s="133">
        <f>SUM(J2075:J2077)</f>
        <v>-37694359.140000001</v>
      </c>
    </row>
    <row r="2080" spans="1:15" ht="12.75" customHeight="1">
      <c r="A2080" s="55" t="s">
        <v>3057</v>
      </c>
    </row>
    <row r="2081" spans="1:15" ht="12.75" hidden="1" customHeight="1" outlineLevel="1">
      <c r="B2081" s="226">
        <v>2024</v>
      </c>
      <c r="C2081" s="226">
        <v>3</v>
      </c>
      <c r="D2081" s="149" t="s">
        <v>5</v>
      </c>
      <c r="E2081" s="149" t="s">
        <v>6</v>
      </c>
      <c r="F2081" s="149" t="s">
        <v>3058</v>
      </c>
      <c r="G2081" s="227">
        <v>45184</v>
      </c>
      <c r="H2081" s="149" t="s">
        <v>12</v>
      </c>
      <c r="I2081" s="47" t="str">
        <f>VLOOKUP(H2081,'[5]Source Codes'!$A$6:$B$89,2,FALSE)</f>
        <v>AR Direct Cash Journal</v>
      </c>
      <c r="J2081" s="232">
        <v>80000000</v>
      </c>
      <c r="K2081" s="227">
        <v>45187</v>
      </c>
      <c r="L2081" s="151" t="s">
        <v>3068</v>
      </c>
      <c r="M2081" s="49">
        <v>45187.752442129633</v>
      </c>
      <c r="N2081" s="47" t="s">
        <v>434</v>
      </c>
      <c r="O2081" s="47" t="s">
        <v>409</v>
      </c>
    </row>
    <row r="2082" spans="1:15" ht="25.5" hidden="1" outlineLevel="1">
      <c r="B2082" s="226">
        <v>2024</v>
      </c>
      <c r="C2082" s="226">
        <v>3</v>
      </c>
      <c r="D2082" s="149" t="s">
        <v>5</v>
      </c>
      <c r="E2082" s="149" t="s">
        <v>6</v>
      </c>
      <c r="F2082" s="149" t="s">
        <v>3059</v>
      </c>
      <c r="G2082" s="227">
        <v>45184</v>
      </c>
      <c r="H2082" s="149" t="s">
        <v>12</v>
      </c>
      <c r="I2082" s="47" t="str">
        <f>VLOOKUP(H2082,'[5]Source Codes'!$A$6:$B$89,2,FALSE)</f>
        <v>AR Direct Cash Journal</v>
      </c>
      <c r="J2082" s="232">
        <v>3076328</v>
      </c>
      <c r="K2082" s="227">
        <v>45187</v>
      </c>
      <c r="L2082" s="151" t="s">
        <v>3069</v>
      </c>
      <c r="M2082" s="49">
        <v>45187.752442129633</v>
      </c>
      <c r="N2082" s="47" t="s">
        <v>434</v>
      </c>
      <c r="O2082" s="47" t="s">
        <v>422</v>
      </c>
    </row>
    <row r="2083" spans="1:15" ht="12.75" hidden="1" customHeight="1" outlineLevel="1">
      <c r="B2083" s="226">
        <v>2024</v>
      </c>
      <c r="C2083" s="226">
        <v>3</v>
      </c>
      <c r="D2083" s="149" t="s">
        <v>5</v>
      </c>
      <c r="E2083" s="149" t="s">
        <v>6</v>
      </c>
      <c r="F2083" s="149" t="s">
        <v>3066</v>
      </c>
      <c r="G2083" s="227">
        <v>45170</v>
      </c>
      <c r="H2083" s="149" t="s">
        <v>9</v>
      </c>
      <c r="I2083" s="47" t="str">
        <f>VLOOKUP(H2083,'[5]Source Codes'!$A$6:$B$89,2,FALSE)</f>
        <v>On Line Journal Entries</v>
      </c>
      <c r="J2083" s="232">
        <v>-4626972.74</v>
      </c>
      <c r="K2083" s="227">
        <v>45187</v>
      </c>
      <c r="L2083" s="151" t="s">
        <v>3067</v>
      </c>
      <c r="M2083" s="49">
        <v>45187.87332175926</v>
      </c>
      <c r="N2083" s="47" t="s">
        <v>410</v>
      </c>
      <c r="O2083" s="47" t="s">
        <v>425</v>
      </c>
    </row>
    <row r="2084" spans="1:15" hidden="1" outlineLevel="1">
      <c r="B2084" s="226">
        <v>2024</v>
      </c>
      <c r="C2084" s="226">
        <v>3</v>
      </c>
      <c r="D2084" s="149" t="s">
        <v>5</v>
      </c>
      <c r="E2084" s="149" t="s">
        <v>6</v>
      </c>
      <c r="F2084" s="149" t="s">
        <v>3060</v>
      </c>
      <c r="G2084" s="227">
        <v>45170</v>
      </c>
      <c r="H2084" s="149" t="s">
        <v>13</v>
      </c>
      <c r="I2084" s="47" t="str">
        <f>VLOOKUP(H2084,'[5]Source Codes'!$A$6:$B$89,2,FALSE)</f>
        <v>C-IV Voucher/Payments/EBT</v>
      </c>
      <c r="J2084" s="232">
        <v>-9676598.3000000007</v>
      </c>
      <c r="K2084" s="227">
        <v>45187</v>
      </c>
      <c r="L2084" s="151" t="s">
        <v>521</v>
      </c>
      <c r="M2084" s="49">
        <v>45187.87332175926</v>
      </c>
      <c r="N2084" s="47" t="s">
        <v>410</v>
      </c>
      <c r="O2084" s="47" t="s">
        <v>415</v>
      </c>
    </row>
    <row r="2085" spans="1:15" hidden="1" outlineLevel="1">
      <c r="B2085" s="226">
        <v>2024</v>
      </c>
      <c r="C2085" s="226">
        <v>3</v>
      </c>
      <c r="D2085" s="149" t="s">
        <v>5</v>
      </c>
      <c r="E2085" s="149" t="s">
        <v>6</v>
      </c>
      <c r="F2085" s="149" t="s">
        <v>3061</v>
      </c>
      <c r="G2085" s="227">
        <v>45170</v>
      </c>
      <c r="H2085" s="149" t="s">
        <v>13</v>
      </c>
      <c r="I2085" s="47" t="str">
        <f>VLOOKUP(H2085,'[5]Source Codes'!$A$6:$B$89,2,FALSE)</f>
        <v>C-IV Voucher/Payments/EBT</v>
      </c>
      <c r="J2085" s="232">
        <v>-10880085.92</v>
      </c>
      <c r="K2085" s="227">
        <v>45187</v>
      </c>
      <c r="L2085" s="151" t="s">
        <v>3064</v>
      </c>
      <c r="M2085" s="49">
        <v>45187.87332175926</v>
      </c>
      <c r="N2085" s="47" t="s">
        <v>410</v>
      </c>
      <c r="O2085" s="47" t="s">
        <v>415</v>
      </c>
    </row>
    <row r="2086" spans="1:15" ht="25.5" hidden="1" outlineLevel="1">
      <c r="B2086" s="226">
        <v>2024</v>
      </c>
      <c r="C2086" s="226">
        <v>3</v>
      </c>
      <c r="D2086" s="149" t="s">
        <v>5</v>
      </c>
      <c r="E2086" s="149" t="s">
        <v>6</v>
      </c>
      <c r="F2086" s="149" t="s">
        <v>3062</v>
      </c>
      <c r="G2086" s="227">
        <v>45170</v>
      </c>
      <c r="H2086" s="149" t="s">
        <v>13</v>
      </c>
      <c r="I2086" s="47" t="str">
        <f>VLOOKUP(H2086,'[5]Source Codes'!$A$6:$B$89,2,FALSE)</f>
        <v>C-IV Voucher/Payments/EBT</v>
      </c>
      <c r="J2086" s="232">
        <v>-15344098.279999999</v>
      </c>
      <c r="K2086" s="227">
        <v>45187</v>
      </c>
      <c r="L2086" s="151" t="s">
        <v>3065</v>
      </c>
      <c r="M2086" s="49">
        <v>45187.87332175926</v>
      </c>
      <c r="N2086" s="47" t="s">
        <v>410</v>
      </c>
      <c r="O2086" s="47" t="s">
        <v>415</v>
      </c>
    </row>
    <row r="2087" spans="1:15" ht="51" hidden="1" outlineLevel="1">
      <c r="B2087" s="226">
        <v>2024</v>
      </c>
      <c r="C2087" s="226">
        <v>3</v>
      </c>
      <c r="D2087" s="149" t="s">
        <v>5</v>
      </c>
      <c r="E2087" s="149" t="s">
        <v>6</v>
      </c>
      <c r="F2087" s="149" t="s">
        <v>3063</v>
      </c>
      <c r="G2087" s="227">
        <v>45187</v>
      </c>
      <c r="H2087" s="149" t="s">
        <v>9</v>
      </c>
      <c r="I2087" s="47" t="str">
        <f>VLOOKUP(H2087,'[5]Source Codes'!$A$6:$B$89,2,FALSE)</f>
        <v>On Line Journal Entries</v>
      </c>
      <c r="J2087" s="232">
        <v>-19689005</v>
      </c>
      <c r="K2087" s="227">
        <v>45187</v>
      </c>
      <c r="L2087" s="151" t="s">
        <v>359</v>
      </c>
      <c r="M2087" s="49">
        <v>45187.87332175926</v>
      </c>
      <c r="N2087" s="47" t="s">
        <v>430</v>
      </c>
      <c r="O2087" s="47" t="s">
        <v>422</v>
      </c>
    </row>
    <row r="2088" spans="1:15" ht="12.75" customHeight="1" collapsed="1">
      <c r="J2088" s="133">
        <f>SUM(J2081:J2087)</f>
        <v>22859567.760000005</v>
      </c>
    </row>
    <row r="2090" spans="1:15" ht="12.75" customHeight="1">
      <c r="A2090" s="55" t="s">
        <v>3070</v>
      </c>
    </row>
    <row r="2091" spans="1:15" ht="38.25" hidden="1" outlineLevel="1">
      <c r="B2091" s="226">
        <v>2024</v>
      </c>
      <c r="C2091" s="226">
        <v>3</v>
      </c>
      <c r="D2091" s="149" t="s">
        <v>5</v>
      </c>
      <c r="E2091" s="149" t="s">
        <v>6</v>
      </c>
      <c r="F2091" s="149" t="s">
        <v>3071</v>
      </c>
      <c r="G2091" s="227">
        <v>45188</v>
      </c>
      <c r="H2091" s="149" t="s">
        <v>14</v>
      </c>
      <c r="I2091" s="47" t="str">
        <f>VLOOKUP(H2091,'[5]Source Codes'!$A$6:$B$89,2,FALSE)</f>
        <v>AP Warrant Issuance</v>
      </c>
      <c r="J2091" s="232">
        <v>-1071344.96</v>
      </c>
      <c r="K2091" s="227">
        <v>45188</v>
      </c>
      <c r="L2091" s="151" t="s">
        <v>3074</v>
      </c>
      <c r="M2091" s="49">
        <v>45188.795115740744</v>
      </c>
      <c r="N2091" s="47" t="s">
        <v>434</v>
      </c>
      <c r="O2091" s="47" t="s">
        <v>421</v>
      </c>
    </row>
    <row r="2092" spans="1:15" ht="25.5" hidden="1" outlineLevel="1">
      <c r="B2092" s="226">
        <v>2024</v>
      </c>
      <c r="C2092" s="226">
        <v>3</v>
      </c>
      <c r="D2092" s="149" t="s">
        <v>5</v>
      </c>
      <c r="E2092" s="149" t="s">
        <v>6</v>
      </c>
      <c r="F2092" s="149" t="s">
        <v>3072</v>
      </c>
      <c r="G2092" s="227">
        <v>45188</v>
      </c>
      <c r="H2092" s="149" t="s">
        <v>12</v>
      </c>
      <c r="I2092" s="47" t="str">
        <f>VLOOKUP(H2092,'[5]Source Codes'!$A$6:$B$89,2,FALSE)</f>
        <v>AR Direct Cash Journal</v>
      </c>
      <c r="J2092" s="232">
        <v>3035312.54</v>
      </c>
      <c r="K2092" s="227">
        <v>45188</v>
      </c>
      <c r="L2092" s="151" t="s">
        <v>3075</v>
      </c>
      <c r="M2092" s="49">
        <v>45188.75240740741</v>
      </c>
      <c r="N2092" s="47" t="s">
        <v>434</v>
      </c>
      <c r="O2092" s="47" t="s">
        <v>822</v>
      </c>
    </row>
    <row r="2093" spans="1:15" ht="25.5" hidden="1" outlineLevel="1">
      <c r="B2093" s="226">
        <v>2024</v>
      </c>
      <c r="C2093" s="226">
        <v>3</v>
      </c>
      <c r="D2093" s="149" t="s">
        <v>5</v>
      </c>
      <c r="E2093" s="149" t="s">
        <v>6</v>
      </c>
      <c r="F2093" s="149" t="s">
        <v>3073</v>
      </c>
      <c r="G2093" s="227">
        <v>45182</v>
      </c>
      <c r="H2093" s="149" t="s">
        <v>11</v>
      </c>
      <c r="I2093" s="47" t="str">
        <f>VLOOKUP(H2093,'[5]Source Codes'!$A$6:$B$89,2,FALSE)</f>
        <v>AR Payments</v>
      </c>
      <c r="J2093" s="232">
        <v>1260135</v>
      </c>
      <c r="K2093" s="227">
        <v>45188</v>
      </c>
      <c r="L2093" s="151" t="s">
        <v>3076</v>
      </c>
      <c r="M2093" s="49">
        <v>45188.75240740741</v>
      </c>
      <c r="N2093" s="47" t="s">
        <v>410</v>
      </c>
      <c r="O2093" s="47" t="s">
        <v>408</v>
      </c>
    </row>
    <row r="2094" spans="1:15" ht="12.75" customHeight="1" collapsed="1">
      <c r="J2094" s="133">
        <f>SUM(J2091:J2093)</f>
        <v>3224102.58</v>
      </c>
    </row>
    <row r="2096" spans="1:15" ht="12.75" customHeight="1">
      <c r="A2096" s="55" t="s">
        <v>3077</v>
      </c>
    </row>
    <row r="2097" spans="1:15" ht="63.75" hidden="1" outlineLevel="1">
      <c r="B2097" s="226">
        <v>2024</v>
      </c>
      <c r="C2097" s="226">
        <v>3</v>
      </c>
      <c r="D2097" s="149" t="s">
        <v>5</v>
      </c>
      <c r="E2097" s="149" t="s">
        <v>6</v>
      </c>
      <c r="F2097" s="149" t="s">
        <v>3078</v>
      </c>
      <c r="G2097" s="227">
        <v>45189</v>
      </c>
      <c r="H2097" s="149" t="s">
        <v>14</v>
      </c>
      <c r="I2097" s="47" t="str">
        <f>VLOOKUP(H2097,'[5]Source Codes'!$A$6:$B$89,2,FALSE)</f>
        <v>AP Warrant Issuance</v>
      </c>
      <c r="J2097" s="232">
        <v>-1573861.12</v>
      </c>
      <c r="K2097" s="227">
        <v>45189</v>
      </c>
      <c r="L2097" s="151" t="s">
        <v>3079</v>
      </c>
      <c r="M2097" s="49">
        <v>45189.794618055559</v>
      </c>
      <c r="N2097" s="47" t="s">
        <v>410</v>
      </c>
      <c r="O2097" s="47" t="s">
        <v>419</v>
      </c>
    </row>
    <row r="2098" spans="1:15" ht="12.75" customHeight="1" collapsed="1">
      <c r="J2098" s="133">
        <f>SUM(J2097)</f>
        <v>-1573861.12</v>
      </c>
    </row>
    <row r="2100" spans="1:15" ht="12.75" customHeight="1">
      <c r="A2100" s="55" t="s">
        <v>3080</v>
      </c>
    </row>
    <row r="2101" spans="1:15" ht="38.25" hidden="1" outlineLevel="1">
      <c r="B2101" s="226">
        <v>2024</v>
      </c>
      <c r="C2101" s="226">
        <v>3</v>
      </c>
      <c r="D2101" s="149" t="s">
        <v>5</v>
      </c>
      <c r="E2101" s="149" t="s">
        <v>6</v>
      </c>
      <c r="F2101" s="149" t="s">
        <v>3081</v>
      </c>
      <c r="G2101" s="227">
        <v>45191</v>
      </c>
      <c r="H2101" s="149" t="s">
        <v>14</v>
      </c>
      <c r="I2101" s="47" t="str">
        <f>VLOOKUP(H2101,'[5]Source Codes'!$A$6:$B$89,2,FALSE)</f>
        <v>AP Warrant Issuance</v>
      </c>
      <c r="J2101" s="232">
        <v>-1183487.0900000001</v>
      </c>
      <c r="K2101" s="227">
        <v>45191</v>
      </c>
      <c r="L2101" s="151" t="s">
        <v>3083</v>
      </c>
      <c r="M2101" s="49">
        <v>45191.794560185182</v>
      </c>
      <c r="N2101" s="47" t="s">
        <v>410</v>
      </c>
      <c r="O2101" s="47" t="s">
        <v>419</v>
      </c>
    </row>
    <row r="2102" spans="1:15" ht="25.5" hidden="1" outlineLevel="1">
      <c r="B2102" s="226">
        <v>2024</v>
      </c>
      <c r="C2102" s="226">
        <v>3</v>
      </c>
      <c r="D2102" s="149" t="s">
        <v>5</v>
      </c>
      <c r="E2102" s="149" t="s">
        <v>6</v>
      </c>
      <c r="F2102" s="149" t="s">
        <v>3082</v>
      </c>
      <c r="G2102" s="227">
        <v>45189</v>
      </c>
      <c r="H2102" s="149" t="s">
        <v>11</v>
      </c>
      <c r="I2102" s="47" t="str">
        <f>VLOOKUP(H2102,'[5]Source Codes'!$A$6:$B$89,2,FALSE)</f>
        <v>AR Payments</v>
      </c>
      <c r="J2102" s="232">
        <v>1291497.03</v>
      </c>
      <c r="K2102" s="227">
        <v>45191</v>
      </c>
      <c r="L2102" s="151" t="s">
        <v>2228</v>
      </c>
      <c r="M2102" s="49">
        <v>45191.752013888887</v>
      </c>
      <c r="N2102" s="47" t="s">
        <v>410</v>
      </c>
      <c r="O2102" s="47" t="s">
        <v>408</v>
      </c>
    </row>
    <row r="2103" spans="1:15" ht="12.75" customHeight="1" collapsed="1">
      <c r="J2103" s="133">
        <f>SUM(J2101:J2102)</f>
        <v>108009.93999999994</v>
      </c>
    </row>
    <row r="2105" spans="1:15" ht="12.75" customHeight="1">
      <c r="A2105" s="55" t="s">
        <v>3084</v>
      </c>
    </row>
    <row r="2106" spans="1:15" ht="63.75" hidden="1" outlineLevel="1">
      <c r="B2106" s="226">
        <v>2024</v>
      </c>
      <c r="C2106" s="226">
        <v>3</v>
      </c>
      <c r="D2106" s="149" t="s">
        <v>5</v>
      </c>
      <c r="E2106" s="149" t="s">
        <v>6</v>
      </c>
      <c r="F2106" s="149" t="s">
        <v>3085</v>
      </c>
      <c r="G2106" s="227">
        <v>45196</v>
      </c>
      <c r="H2106" s="149" t="s">
        <v>14</v>
      </c>
      <c r="I2106" s="47" t="str">
        <f>VLOOKUP(H2106,'[5]Source Codes'!$A$6:$B$89,2,FALSE)</f>
        <v>AP Warrant Issuance</v>
      </c>
      <c r="J2106" s="232">
        <v>-4498679.16</v>
      </c>
      <c r="K2106" s="227">
        <v>45194</v>
      </c>
      <c r="L2106" s="151" t="s">
        <v>3089</v>
      </c>
      <c r="M2106" s="49">
        <v>45194.795081018521</v>
      </c>
      <c r="N2106" s="47" t="s">
        <v>410</v>
      </c>
      <c r="O2106" s="47" t="s">
        <v>415</v>
      </c>
    </row>
    <row r="2107" spans="1:15" ht="51" hidden="1" outlineLevel="1">
      <c r="B2107" s="226">
        <v>2024</v>
      </c>
      <c r="C2107" s="226">
        <v>3</v>
      </c>
      <c r="D2107" s="149" t="s">
        <v>5</v>
      </c>
      <c r="E2107" s="149" t="s">
        <v>6</v>
      </c>
      <c r="F2107" s="149" t="s">
        <v>3086</v>
      </c>
      <c r="G2107" s="227">
        <v>45194</v>
      </c>
      <c r="H2107" s="149" t="s">
        <v>14</v>
      </c>
      <c r="I2107" s="47" t="str">
        <f>VLOOKUP(H2107,'[5]Source Codes'!$A$6:$B$89,2,FALSE)</f>
        <v>AP Warrant Issuance</v>
      </c>
      <c r="J2107" s="232">
        <v>-1126056.94</v>
      </c>
      <c r="K2107" s="227">
        <v>45194</v>
      </c>
      <c r="L2107" s="151" t="s">
        <v>3090</v>
      </c>
      <c r="M2107" s="49">
        <v>45194.795081018521</v>
      </c>
      <c r="N2107" s="47" t="s">
        <v>434</v>
      </c>
      <c r="O2107" s="47" t="s">
        <v>408</v>
      </c>
    </row>
    <row r="2108" spans="1:15" ht="25.5" hidden="1" outlineLevel="1">
      <c r="B2108" s="226">
        <v>2024</v>
      </c>
      <c r="C2108" s="226">
        <v>3</v>
      </c>
      <c r="D2108" s="149" t="s">
        <v>5</v>
      </c>
      <c r="E2108" s="149" t="s">
        <v>6</v>
      </c>
      <c r="F2108" s="149" t="s">
        <v>3087</v>
      </c>
      <c r="G2108" s="227">
        <v>45189</v>
      </c>
      <c r="H2108" s="149" t="s">
        <v>8</v>
      </c>
      <c r="I2108" s="47" t="str">
        <f>VLOOKUP(H2108,'[5]Source Codes'!$A$6:$B$89,2,FALSE)</f>
        <v>Prch,Cntrl Mail,Flt,Prntg,Sply</v>
      </c>
      <c r="J2108" s="232">
        <v>-1875618.13</v>
      </c>
      <c r="K2108" s="227">
        <v>45194</v>
      </c>
      <c r="L2108" s="151" t="s">
        <v>3088</v>
      </c>
      <c r="M2108" s="49">
        <v>45194.368009259262</v>
      </c>
      <c r="N2108" s="47" t="s">
        <v>410</v>
      </c>
      <c r="O2108" s="47" t="s">
        <v>455</v>
      </c>
    </row>
    <row r="2109" spans="1:15" ht="12.75" customHeight="1" collapsed="1">
      <c r="J2109" s="133">
        <f>SUM(J2106:J2108)</f>
        <v>-7500354.2299999995</v>
      </c>
    </row>
    <row r="2111" spans="1:15" ht="12.75" customHeight="1">
      <c r="A2111" s="55" t="s">
        <v>3091</v>
      </c>
    </row>
    <row r="2112" spans="1:15" ht="12.75" hidden="1" customHeight="1" outlineLevel="1">
      <c r="B2112" s="226">
        <v>2024</v>
      </c>
      <c r="C2112" s="226">
        <v>3</v>
      </c>
      <c r="D2112" s="149" t="s">
        <v>5</v>
      </c>
      <c r="E2112" s="149" t="s">
        <v>6</v>
      </c>
      <c r="F2112" s="149" t="s">
        <v>3096</v>
      </c>
      <c r="G2112" s="227">
        <v>45195</v>
      </c>
      <c r="H2112" s="149" t="s">
        <v>12</v>
      </c>
      <c r="I2112" s="47" t="str">
        <f>VLOOKUP(H2112,'[5]Source Codes'!$A$6:$B$89,2,FALSE)</f>
        <v>AR Direct Cash Journal</v>
      </c>
      <c r="J2112" s="232">
        <v>100000000</v>
      </c>
      <c r="K2112" s="227">
        <v>45195</v>
      </c>
      <c r="L2112" s="151" t="s">
        <v>3068</v>
      </c>
      <c r="M2112" s="49">
        <v>45195.752418981479</v>
      </c>
      <c r="N2112" s="47" t="s">
        <v>434</v>
      </c>
      <c r="O2112" s="47" t="s">
        <v>409</v>
      </c>
    </row>
    <row r="2113" spans="1:15" ht="12.75" hidden="1" customHeight="1" outlineLevel="1">
      <c r="B2113" s="226">
        <v>2024</v>
      </c>
      <c r="C2113" s="226">
        <v>3</v>
      </c>
      <c r="D2113" s="149" t="s">
        <v>5</v>
      </c>
      <c r="E2113" s="149" t="s">
        <v>6</v>
      </c>
      <c r="F2113" s="149" t="s">
        <v>3097</v>
      </c>
      <c r="G2113" s="227">
        <v>45189</v>
      </c>
      <c r="H2113" s="149" t="s">
        <v>7</v>
      </c>
      <c r="I2113" s="47" t="str">
        <f>VLOOKUP(H2113,'[5]Source Codes'!$A$6:$B$89,2,FALSE)</f>
        <v>HRMS Interface Journals</v>
      </c>
      <c r="J2113" s="232">
        <v>-2154132.0699999998</v>
      </c>
      <c r="K2113" s="227">
        <v>45195</v>
      </c>
      <c r="L2113" s="151" t="s">
        <v>357</v>
      </c>
      <c r="M2113" s="49">
        <v>45195.646886574075</v>
      </c>
      <c r="N2113" s="47" t="s">
        <v>438</v>
      </c>
      <c r="O2113" s="47" t="s">
        <v>439</v>
      </c>
    </row>
    <row r="2114" spans="1:15" ht="12.75" hidden="1" customHeight="1" outlineLevel="1">
      <c r="B2114" s="226">
        <v>2024</v>
      </c>
      <c r="C2114" s="226">
        <v>3</v>
      </c>
      <c r="D2114" s="149" t="s">
        <v>5</v>
      </c>
      <c r="E2114" s="149" t="s">
        <v>6</v>
      </c>
      <c r="F2114" s="149" t="s">
        <v>3098</v>
      </c>
      <c r="G2114" s="227">
        <v>45189</v>
      </c>
      <c r="H2114" s="149" t="s">
        <v>7</v>
      </c>
      <c r="I2114" s="47" t="str">
        <f>VLOOKUP(H2114,'[5]Source Codes'!$A$6:$B$89,2,FALSE)</f>
        <v>HRMS Interface Journals</v>
      </c>
      <c r="J2114" s="232">
        <v>-10207012.17</v>
      </c>
      <c r="K2114" s="227">
        <v>45195</v>
      </c>
      <c r="L2114" s="151" t="s">
        <v>356</v>
      </c>
      <c r="M2114" s="49">
        <v>45195.642604166664</v>
      </c>
      <c r="N2114" s="47" t="s">
        <v>438</v>
      </c>
      <c r="O2114" s="47" t="s">
        <v>439</v>
      </c>
    </row>
    <row r="2115" spans="1:15" ht="12.75" hidden="1" customHeight="1" outlineLevel="1">
      <c r="B2115" s="226">
        <v>2024</v>
      </c>
      <c r="C2115" s="226">
        <v>3</v>
      </c>
      <c r="D2115" s="149" t="s">
        <v>5</v>
      </c>
      <c r="E2115" s="149" t="s">
        <v>6</v>
      </c>
      <c r="F2115" s="149" t="s">
        <v>3099</v>
      </c>
      <c r="G2115" s="227">
        <v>45189</v>
      </c>
      <c r="H2115" s="149" t="s">
        <v>7</v>
      </c>
      <c r="I2115" s="47" t="str">
        <f>VLOOKUP(H2115,'[5]Source Codes'!$A$6:$B$89,2,FALSE)</f>
        <v>HRMS Interface Journals</v>
      </c>
      <c r="J2115" s="232">
        <v>-63136071.740000002</v>
      </c>
      <c r="K2115" s="227">
        <v>45195</v>
      </c>
      <c r="L2115" s="151" t="s">
        <v>355</v>
      </c>
      <c r="M2115" s="49">
        <v>45195.645543981482</v>
      </c>
      <c r="N2115" s="47" t="s">
        <v>438</v>
      </c>
      <c r="O2115" s="47" t="s">
        <v>439</v>
      </c>
    </row>
    <row r="2116" spans="1:15" ht="12.75" customHeight="1" collapsed="1">
      <c r="J2116" s="133">
        <f>SUM(J2112:J2115)</f>
        <v>24502784.020000003</v>
      </c>
    </row>
    <row r="2118" spans="1:15" ht="12.75" customHeight="1">
      <c r="A2118" s="55" t="s">
        <v>3100</v>
      </c>
    </row>
    <row r="2119" spans="1:15" ht="63.75" hidden="1" outlineLevel="1">
      <c r="A2119" s="226"/>
      <c r="B2119" s="226">
        <v>2024</v>
      </c>
      <c r="C2119" s="226">
        <v>3</v>
      </c>
      <c r="D2119" s="149" t="s">
        <v>5</v>
      </c>
      <c r="E2119" s="149" t="s">
        <v>6</v>
      </c>
      <c r="F2119" s="149" t="s">
        <v>3101</v>
      </c>
      <c r="G2119" s="227">
        <v>45196</v>
      </c>
      <c r="H2119" s="149" t="s">
        <v>14</v>
      </c>
      <c r="I2119" s="47" t="str">
        <f>VLOOKUP(H2119,'[5]Source Codes'!$A$6:$B$89,2,FALSE)</f>
        <v>AP Warrant Issuance</v>
      </c>
      <c r="J2119" s="232">
        <v>-7040723.8300000001</v>
      </c>
      <c r="K2119" s="227">
        <v>45196</v>
      </c>
      <c r="L2119" s="151" t="s">
        <v>3102</v>
      </c>
      <c r="M2119" s="49">
        <v>45196.795243055552</v>
      </c>
      <c r="N2119" s="47" t="s">
        <v>412</v>
      </c>
      <c r="O2119" s="47" t="s">
        <v>409</v>
      </c>
    </row>
    <row r="2120" spans="1:15" ht="12.75" customHeight="1" collapsed="1">
      <c r="J2120" s="133">
        <f>SUM(J2119)</f>
        <v>-7040723.8300000001</v>
      </c>
    </row>
    <row r="2122" spans="1:15" ht="12.75" customHeight="1">
      <c r="A2122" s="55" t="s">
        <v>3103</v>
      </c>
    </row>
    <row r="2123" spans="1:15" ht="25.5" hidden="1" outlineLevel="1">
      <c r="B2123" s="226">
        <v>2024</v>
      </c>
      <c r="C2123" s="226">
        <v>4</v>
      </c>
      <c r="D2123" s="149" t="s">
        <v>5</v>
      </c>
      <c r="E2123" s="149" t="s">
        <v>6</v>
      </c>
      <c r="F2123" s="149" t="s">
        <v>3104</v>
      </c>
      <c r="G2123" s="227">
        <v>45201</v>
      </c>
      <c r="H2123" s="149" t="s">
        <v>14</v>
      </c>
      <c r="I2123" s="47" t="str">
        <f>VLOOKUP(H2123,'[5]Source Codes'!$A$6:$B$89,2,FALSE)</f>
        <v>AP Warrant Issuance</v>
      </c>
      <c r="J2123" s="232">
        <v>-1844023.36</v>
      </c>
      <c r="K2123" s="227">
        <v>45197</v>
      </c>
      <c r="L2123" s="151" t="s">
        <v>3119</v>
      </c>
      <c r="M2123" s="49">
        <v>45197.795138888891</v>
      </c>
      <c r="N2123" s="47" t="s">
        <v>410</v>
      </c>
      <c r="O2123" s="47" t="s">
        <v>419</v>
      </c>
    </row>
    <row r="2124" spans="1:15" ht="38.25" hidden="1" outlineLevel="1">
      <c r="B2124" s="226">
        <v>2024</v>
      </c>
      <c r="C2124" s="226">
        <v>3</v>
      </c>
      <c r="D2124" s="149" t="s">
        <v>5</v>
      </c>
      <c r="E2124" s="149" t="s">
        <v>6</v>
      </c>
      <c r="F2124" s="149" t="s">
        <v>3105</v>
      </c>
      <c r="G2124" s="227">
        <v>45196</v>
      </c>
      <c r="H2124" s="149" t="s">
        <v>12</v>
      </c>
      <c r="I2124" s="47" t="str">
        <f>VLOOKUP(H2124,'[5]Source Codes'!$A$6:$B$89,2,FALSE)</f>
        <v>AR Direct Cash Journal</v>
      </c>
      <c r="J2124" s="232">
        <v>3233912.61</v>
      </c>
      <c r="K2124" s="227">
        <v>45197</v>
      </c>
      <c r="L2124" s="151" t="s">
        <v>3106</v>
      </c>
      <c r="M2124" s="49">
        <v>45197.752685185187</v>
      </c>
      <c r="N2124" s="47" t="s">
        <v>410</v>
      </c>
      <c r="O2124" s="47" t="s">
        <v>422</v>
      </c>
    </row>
    <row r="2125" spans="1:15" ht="12.75" customHeight="1" collapsed="1">
      <c r="J2125" s="133">
        <f>SUM(J2123:J2124)</f>
        <v>1389889.2499999998</v>
      </c>
    </row>
    <row r="2127" spans="1:15" ht="12.75" customHeight="1">
      <c r="A2127" s="55" t="s">
        <v>3107</v>
      </c>
    </row>
    <row r="2128" spans="1:15" ht="25.5" hidden="1" outlineLevel="1">
      <c r="B2128" s="226">
        <v>2024</v>
      </c>
      <c r="C2128" s="226">
        <v>3</v>
      </c>
      <c r="D2128" s="149" t="s">
        <v>5</v>
      </c>
      <c r="E2128" s="149" t="s">
        <v>6</v>
      </c>
      <c r="F2128" s="149" t="s">
        <v>3108</v>
      </c>
      <c r="G2128" s="227">
        <v>45197</v>
      </c>
      <c r="H2128" s="149" t="s">
        <v>12</v>
      </c>
      <c r="I2128" s="47" t="str">
        <f>VLOOKUP(H2128,'[5]Source Codes'!$A$6:$B$89,2,FALSE)</f>
        <v>AR Direct Cash Journal</v>
      </c>
      <c r="J2128" s="232">
        <v>3529352.08</v>
      </c>
      <c r="K2128" s="227">
        <v>45198</v>
      </c>
      <c r="L2128" s="151" t="s">
        <v>804</v>
      </c>
      <c r="M2128" s="49">
        <v>45198.752766203703</v>
      </c>
      <c r="N2128" s="47" t="s">
        <v>410</v>
      </c>
      <c r="O2128" s="47" t="s">
        <v>422</v>
      </c>
    </row>
    <row r="2129" spans="1:15" ht="12.75" hidden="1" customHeight="1" outlineLevel="1">
      <c r="B2129" s="226">
        <v>2024</v>
      </c>
      <c r="C2129" s="226">
        <v>3</v>
      </c>
      <c r="D2129" s="149" t="s">
        <v>5</v>
      </c>
      <c r="E2129" s="149" t="s">
        <v>6</v>
      </c>
      <c r="F2129" s="149" t="s">
        <v>3109</v>
      </c>
      <c r="G2129" s="227">
        <v>45198</v>
      </c>
      <c r="H2129" s="149" t="s">
        <v>110</v>
      </c>
      <c r="I2129" s="47" t="str">
        <f>VLOOKUP(H2129,'[5]Source Codes'!$A$6:$B$89,2,FALSE)</f>
        <v>Treasurers Interest Apportion</v>
      </c>
      <c r="J2129" s="232">
        <v>21314231.370000001</v>
      </c>
      <c r="K2129" s="227">
        <v>45198</v>
      </c>
      <c r="L2129" s="151" t="s">
        <v>3110</v>
      </c>
      <c r="M2129" s="49">
        <v>45198.71770833333</v>
      </c>
      <c r="N2129" s="47" t="s">
        <v>423</v>
      </c>
      <c r="O2129" s="47" t="s">
        <v>422</v>
      </c>
    </row>
    <row r="2130" spans="1:15" ht="12.75" customHeight="1" collapsed="1">
      <c r="J2130" s="133">
        <f>SUM(J2128:J2129)</f>
        <v>24843583.450000003</v>
      </c>
    </row>
    <row r="2132" spans="1:15" ht="12.75" customHeight="1">
      <c r="A2132" s="55" t="s">
        <v>3111</v>
      </c>
    </row>
    <row r="2133" spans="1:15" ht="38.25" hidden="1" outlineLevel="1">
      <c r="B2133" s="226">
        <v>2024</v>
      </c>
      <c r="C2133" s="226">
        <v>4</v>
      </c>
      <c r="D2133" s="149" t="s">
        <v>5</v>
      </c>
      <c r="E2133" s="149" t="s">
        <v>6</v>
      </c>
      <c r="F2133" s="149" t="s">
        <v>3112</v>
      </c>
      <c r="G2133" s="227">
        <v>45203</v>
      </c>
      <c r="H2133" s="149" t="s">
        <v>14</v>
      </c>
      <c r="I2133" s="47" t="str">
        <f>VLOOKUP(H2133,'[5]Source Codes'!$A$6:$B$89,2,FALSE)</f>
        <v>AP Warrant Issuance</v>
      </c>
      <c r="J2133" s="232">
        <v>-1147310.6299999999</v>
      </c>
      <c r="K2133" s="227">
        <v>45201</v>
      </c>
      <c r="L2133" s="151" t="s">
        <v>3118</v>
      </c>
      <c r="M2133" s="49">
        <v>45201.794803240744</v>
      </c>
      <c r="N2133" s="47" t="s">
        <v>410</v>
      </c>
      <c r="O2133" s="47" t="s">
        <v>419</v>
      </c>
    </row>
    <row r="2134" spans="1:15" ht="76.5" hidden="1" outlineLevel="1">
      <c r="B2134" s="226">
        <v>2024</v>
      </c>
      <c r="C2134" s="226">
        <v>3</v>
      </c>
      <c r="D2134" s="149" t="s">
        <v>5</v>
      </c>
      <c r="E2134" s="149" t="s">
        <v>6</v>
      </c>
      <c r="F2134" s="149" t="s">
        <v>3113</v>
      </c>
      <c r="G2134" s="227">
        <v>45191</v>
      </c>
      <c r="H2134" s="149" t="s">
        <v>12</v>
      </c>
      <c r="I2134" s="47" t="str">
        <f>VLOOKUP(H2134,'[5]Source Codes'!$A$6:$B$89,2,FALSE)</f>
        <v>AR Direct Cash Journal</v>
      </c>
      <c r="J2134" s="232">
        <v>24440754.43</v>
      </c>
      <c r="K2134" s="227">
        <v>45201</v>
      </c>
      <c r="L2134" s="151" t="s">
        <v>3120</v>
      </c>
      <c r="M2134" s="49">
        <v>45201.752164351848</v>
      </c>
      <c r="N2134" s="47" t="s">
        <v>410</v>
      </c>
      <c r="O2134" s="47" t="s">
        <v>419</v>
      </c>
    </row>
    <row r="2135" spans="1:15" ht="89.25" hidden="1" outlineLevel="1">
      <c r="B2135" s="226">
        <v>2024</v>
      </c>
      <c r="C2135" s="226">
        <v>3</v>
      </c>
      <c r="D2135" s="149" t="s">
        <v>5</v>
      </c>
      <c r="E2135" s="149" t="s">
        <v>6</v>
      </c>
      <c r="F2135" s="149" t="s">
        <v>3114</v>
      </c>
      <c r="G2135" s="227">
        <v>45196</v>
      </c>
      <c r="H2135" s="149" t="s">
        <v>12</v>
      </c>
      <c r="I2135" s="47" t="str">
        <f>VLOOKUP(H2135,'[5]Source Codes'!$A$6:$B$89,2,FALSE)</f>
        <v>AR Direct Cash Journal</v>
      </c>
      <c r="J2135" s="232">
        <v>3372064.37</v>
      </c>
      <c r="K2135" s="227">
        <v>45201</v>
      </c>
      <c r="L2135" s="151" t="s">
        <v>3121</v>
      </c>
      <c r="M2135" s="49">
        <v>45201.752164351848</v>
      </c>
      <c r="N2135" s="47" t="s">
        <v>410</v>
      </c>
      <c r="O2135" s="47" t="s">
        <v>419</v>
      </c>
    </row>
    <row r="2136" spans="1:15" ht="25.5" hidden="1" outlineLevel="1">
      <c r="B2136" s="226">
        <v>2024</v>
      </c>
      <c r="C2136" s="226">
        <v>3</v>
      </c>
      <c r="D2136" s="149" t="s">
        <v>5</v>
      </c>
      <c r="E2136" s="149" t="s">
        <v>6</v>
      </c>
      <c r="F2136" s="149" t="s">
        <v>3115</v>
      </c>
      <c r="G2136" s="227">
        <v>45198</v>
      </c>
      <c r="H2136" s="149" t="s">
        <v>12</v>
      </c>
      <c r="I2136" s="47" t="str">
        <f>VLOOKUP(H2136,'[5]Source Codes'!$A$6:$B$89,2,FALSE)</f>
        <v>AR Direct Cash Journal</v>
      </c>
      <c r="J2136" s="232">
        <v>1105453</v>
      </c>
      <c r="K2136" s="227">
        <v>45201</v>
      </c>
      <c r="L2136" s="151" t="s">
        <v>3122</v>
      </c>
      <c r="M2136" s="49">
        <v>45201.752164351848</v>
      </c>
      <c r="N2136" s="47" t="s">
        <v>410</v>
      </c>
      <c r="O2136" s="47" t="s">
        <v>419</v>
      </c>
    </row>
    <row r="2137" spans="1:15" ht="25.5" hidden="1" outlineLevel="1">
      <c r="B2137" s="226">
        <v>2024</v>
      </c>
      <c r="C2137" s="226">
        <v>3</v>
      </c>
      <c r="D2137" s="149" t="s">
        <v>5</v>
      </c>
      <c r="E2137" s="149" t="s">
        <v>6</v>
      </c>
      <c r="F2137" s="149" t="s">
        <v>3116</v>
      </c>
      <c r="G2137" s="227">
        <v>45198</v>
      </c>
      <c r="H2137" s="149" t="s">
        <v>9</v>
      </c>
      <c r="I2137" s="47" t="str">
        <f>VLOOKUP(H2137,'[5]Source Codes'!$A$6:$B$89,2,FALSE)</f>
        <v>On Line Journal Entries</v>
      </c>
      <c r="J2137" s="232">
        <v>1821646</v>
      </c>
      <c r="K2137" s="227">
        <v>45201</v>
      </c>
      <c r="L2137" s="151" t="s">
        <v>3117</v>
      </c>
      <c r="M2137" s="49">
        <v>45201.87263888889</v>
      </c>
      <c r="N2137" s="47" t="s">
        <v>423</v>
      </c>
      <c r="O2137" s="47" t="s">
        <v>448</v>
      </c>
    </row>
    <row r="2138" spans="1:15" ht="12.75" customHeight="1" collapsed="1">
      <c r="J2138" s="133">
        <f>SUM(J2133:J2137)</f>
        <v>29592607.170000002</v>
      </c>
    </row>
    <row r="2140" spans="1:15" ht="12.75" customHeight="1">
      <c r="A2140" s="55" t="s">
        <v>3123</v>
      </c>
    </row>
    <row r="2141" spans="1:15" ht="25.5" hidden="1" outlineLevel="1">
      <c r="B2141" s="226">
        <v>2024</v>
      </c>
      <c r="C2141" s="226">
        <v>4</v>
      </c>
      <c r="D2141" s="149" t="s">
        <v>5</v>
      </c>
      <c r="E2141" s="149" t="s">
        <v>6</v>
      </c>
      <c r="F2141" s="149" t="s">
        <v>3124</v>
      </c>
      <c r="G2141" s="227">
        <v>45202</v>
      </c>
      <c r="H2141" s="149" t="s">
        <v>11</v>
      </c>
      <c r="I2141" s="47" t="str">
        <f>VLOOKUP(H2141,'[5]Source Codes'!$A$6:$B$89,2,FALSE)</f>
        <v>AR Payments</v>
      </c>
      <c r="J2141" s="232">
        <v>4645019.95</v>
      </c>
      <c r="K2141" s="227">
        <v>45202</v>
      </c>
      <c r="L2141" s="151" t="s">
        <v>634</v>
      </c>
      <c r="M2141" s="49">
        <v>45202.75271990741</v>
      </c>
      <c r="N2141" s="47" t="s">
        <v>410</v>
      </c>
      <c r="O2141" s="47" t="s">
        <v>408</v>
      </c>
    </row>
    <row r="2142" spans="1:15" hidden="1" outlineLevel="1">
      <c r="B2142" s="226">
        <v>2024</v>
      </c>
      <c r="C2142" s="226">
        <v>3</v>
      </c>
      <c r="D2142" s="149" t="s">
        <v>5</v>
      </c>
      <c r="E2142" s="149" t="s">
        <v>6</v>
      </c>
      <c r="F2142" s="149" t="s">
        <v>3125</v>
      </c>
      <c r="G2142" s="227">
        <v>45196</v>
      </c>
      <c r="H2142" s="149" t="s">
        <v>340</v>
      </c>
      <c r="I2142" s="47" t="str">
        <f>VLOOKUP(H2142,'[5]Source Codes'!$A$6:$B$89,2,FALSE)</f>
        <v>Facilities Mngmnt Intfc Jrnls</v>
      </c>
      <c r="J2142" s="232">
        <v>-1370182.92</v>
      </c>
      <c r="K2142" s="227">
        <v>45202</v>
      </c>
      <c r="L2142" s="151" t="s">
        <v>3131</v>
      </c>
      <c r="M2142" s="49">
        <v>45202.404594907406</v>
      </c>
      <c r="N2142" s="47" t="s">
        <v>410</v>
      </c>
      <c r="O2142" s="47" t="s">
        <v>418</v>
      </c>
    </row>
    <row r="2143" spans="1:15" ht="25.5" hidden="1" outlineLevel="1">
      <c r="B2143" s="226">
        <v>2024</v>
      </c>
      <c r="C2143" s="226">
        <v>4</v>
      </c>
      <c r="D2143" s="149" t="s">
        <v>5</v>
      </c>
      <c r="E2143" s="149" t="s">
        <v>6</v>
      </c>
      <c r="F2143" s="149" t="s">
        <v>3126</v>
      </c>
      <c r="G2143" s="227">
        <v>45201</v>
      </c>
      <c r="H2143" s="149" t="s">
        <v>9</v>
      </c>
      <c r="I2143" s="47" t="str">
        <f>VLOOKUP(H2143,'[5]Source Codes'!$A$6:$B$89,2,FALSE)</f>
        <v>On Line Journal Entries</v>
      </c>
      <c r="J2143" s="232">
        <v>-1384542.87</v>
      </c>
      <c r="K2143" s="227">
        <v>45202</v>
      </c>
      <c r="L2143" s="151" t="s">
        <v>3132</v>
      </c>
      <c r="M2143" s="49">
        <v>45202.395312499997</v>
      </c>
      <c r="N2143" s="47" t="s">
        <v>516</v>
      </c>
      <c r="O2143" s="47" t="s">
        <v>409</v>
      </c>
    </row>
    <row r="2144" spans="1:15" ht="25.5" hidden="1" outlineLevel="1">
      <c r="B2144" s="226">
        <v>2024</v>
      </c>
      <c r="C2144" s="226">
        <v>4</v>
      </c>
      <c r="D2144" s="149" t="s">
        <v>5</v>
      </c>
      <c r="E2144" s="149" t="s">
        <v>6</v>
      </c>
      <c r="F2144" s="149" t="s">
        <v>3127</v>
      </c>
      <c r="G2144" s="227">
        <v>45201</v>
      </c>
      <c r="H2144" s="149" t="s">
        <v>9</v>
      </c>
      <c r="I2144" s="47" t="str">
        <f>VLOOKUP(H2144,'[5]Source Codes'!$A$6:$B$89,2,FALSE)</f>
        <v>On Line Journal Entries</v>
      </c>
      <c r="J2144" s="232">
        <v>-1724488.2</v>
      </c>
      <c r="K2144" s="227">
        <v>45202</v>
      </c>
      <c r="L2144" s="151" t="s">
        <v>3133</v>
      </c>
      <c r="M2144" s="49">
        <v>45202.367534722223</v>
      </c>
      <c r="N2144" s="47" t="s">
        <v>516</v>
      </c>
      <c r="O2144" s="47" t="s">
        <v>409</v>
      </c>
    </row>
    <row r="2145" spans="1:15" ht="38.25" hidden="1" outlineLevel="1">
      <c r="B2145" s="226">
        <v>2024</v>
      </c>
      <c r="C2145" s="226">
        <v>3</v>
      </c>
      <c r="D2145" s="149" t="s">
        <v>5</v>
      </c>
      <c r="E2145" s="149" t="s">
        <v>6</v>
      </c>
      <c r="F2145" s="149" t="s">
        <v>3128</v>
      </c>
      <c r="G2145" s="227">
        <v>45196</v>
      </c>
      <c r="H2145" s="149" t="s">
        <v>9</v>
      </c>
      <c r="I2145" s="47" t="str">
        <f>VLOOKUP(H2145,'[5]Source Codes'!$A$6:$B$89,2,FALSE)</f>
        <v>On Line Journal Entries</v>
      </c>
      <c r="J2145" s="232">
        <v>-8500000</v>
      </c>
      <c r="K2145" s="227">
        <v>45202</v>
      </c>
      <c r="L2145" s="151" t="s">
        <v>3130</v>
      </c>
      <c r="M2145" s="49">
        <v>45202.364849537036</v>
      </c>
      <c r="N2145" s="47" t="s">
        <v>434</v>
      </c>
      <c r="O2145" s="47" t="s">
        <v>419</v>
      </c>
    </row>
    <row r="2146" spans="1:15" ht="25.5" hidden="1" outlineLevel="1">
      <c r="B2146" s="226">
        <v>2024</v>
      </c>
      <c r="C2146" s="226">
        <v>4</v>
      </c>
      <c r="D2146" s="149" t="s">
        <v>5</v>
      </c>
      <c r="E2146" s="149" t="s">
        <v>6</v>
      </c>
      <c r="F2146" s="149" t="s">
        <v>3129</v>
      </c>
      <c r="G2146" s="227">
        <v>45201</v>
      </c>
      <c r="H2146" s="149" t="s">
        <v>9</v>
      </c>
      <c r="I2146" s="47" t="str">
        <f>VLOOKUP(H2146,'[5]Source Codes'!$A$6:$B$89,2,FALSE)</f>
        <v>On Line Journal Entries</v>
      </c>
      <c r="J2146" s="232">
        <v>-11181948.83</v>
      </c>
      <c r="K2146" s="227">
        <v>45202</v>
      </c>
      <c r="L2146" s="151" t="s">
        <v>3134</v>
      </c>
      <c r="M2146" s="49">
        <v>45202.450833333336</v>
      </c>
      <c r="N2146" s="47" t="s">
        <v>516</v>
      </c>
      <c r="O2146" s="47" t="s">
        <v>409</v>
      </c>
    </row>
    <row r="2147" spans="1:15" ht="12.75" customHeight="1" collapsed="1">
      <c r="J2147" s="133">
        <f>SUM(J2141:J2146)</f>
        <v>-19516142.870000001</v>
      </c>
    </row>
    <row r="2149" spans="1:15" ht="12.75" customHeight="1">
      <c r="A2149" s="55" t="s">
        <v>3135</v>
      </c>
    </row>
    <row r="2150" spans="1:15" ht="89.25" hidden="1" outlineLevel="1">
      <c r="B2150" s="226">
        <v>2024</v>
      </c>
      <c r="C2150" s="226">
        <v>3</v>
      </c>
      <c r="D2150" s="149" t="s">
        <v>5</v>
      </c>
      <c r="E2150" s="149" t="s">
        <v>6</v>
      </c>
      <c r="F2150" s="149" t="s">
        <v>3136</v>
      </c>
      <c r="G2150" s="227">
        <v>45181</v>
      </c>
      <c r="H2150" s="149" t="s">
        <v>9</v>
      </c>
      <c r="I2150" s="47" t="str">
        <f>VLOOKUP(H2150,'[5]Source Codes'!$A$6:$B$89,2,FALSE)</f>
        <v>On Line Journal Entries</v>
      </c>
      <c r="J2150" s="232">
        <v>7179079.8399999999</v>
      </c>
      <c r="K2150" s="227">
        <v>45203</v>
      </c>
      <c r="L2150" s="151" t="s">
        <v>342</v>
      </c>
      <c r="M2150" s="49">
        <v>45203.872696759259</v>
      </c>
      <c r="N2150" s="47" t="s">
        <v>410</v>
      </c>
      <c r="O2150" s="47" t="s">
        <v>415</v>
      </c>
    </row>
    <row r="2151" spans="1:15" ht="25.5" hidden="1" outlineLevel="1">
      <c r="B2151" s="226">
        <v>2024</v>
      </c>
      <c r="C2151" s="226">
        <v>3</v>
      </c>
      <c r="D2151" s="149" t="s">
        <v>5</v>
      </c>
      <c r="E2151" s="149" t="s">
        <v>6</v>
      </c>
      <c r="F2151" s="149" t="s">
        <v>3137</v>
      </c>
      <c r="G2151" s="227">
        <v>45182</v>
      </c>
      <c r="H2151" s="149" t="s">
        <v>9</v>
      </c>
      <c r="I2151" s="47" t="str">
        <f>VLOOKUP(H2151,'[5]Source Codes'!$A$6:$B$89,2,FALSE)</f>
        <v>On Line Journal Entries</v>
      </c>
      <c r="J2151" s="232">
        <v>7125196</v>
      </c>
      <c r="K2151" s="227">
        <v>45203</v>
      </c>
      <c r="L2151" s="151" t="s">
        <v>351</v>
      </c>
      <c r="M2151" s="49">
        <v>45203.872696759259</v>
      </c>
      <c r="N2151" s="47" t="s">
        <v>410</v>
      </c>
      <c r="O2151" s="47" t="s">
        <v>415</v>
      </c>
    </row>
    <row r="2152" spans="1:15" ht="25.5" hidden="1" outlineLevel="1">
      <c r="B2152" s="226">
        <v>2024</v>
      </c>
      <c r="C2152" s="226">
        <v>3</v>
      </c>
      <c r="D2152" s="149" t="s">
        <v>5</v>
      </c>
      <c r="E2152" s="149" t="s">
        <v>6</v>
      </c>
      <c r="F2152" s="149" t="s">
        <v>3138</v>
      </c>
      <c r="G2152" s="227">
        <v>45190</v>
      </c>
      <c r="H2152" s="149" t="s">
        <v>9</v>
      </c>
      <c r="I2152" s="47" t="str">
        <f>VLOOKUP(H2152,'[5]Source Codes'!$A$6:$B$89,2,FALSE)</f>
        <v>On Line Journal Entries</v>
      </c>
      <c r="J2152" s="232">
        <v>6627843</v>
      </c>
      <c r="K2152" s="227">
        <v>45203</v>
      </c>
      <c r="L2152" s="151" t="s">
        <v>351</v>
      </c>
      <c r="M2152" s="49">
        <v>45203.872696759259</v>
      </c>
      <c r="N2152" s="47" t="s">
        <v>410</v>
      </c>
      <c r="O2152" s="47" t="s">
        <v>415</v>
      </c>
    </row>
    <row r="2153" spans="1:15" ht="25.5" hidden="1" outlineLevel="1">
      <c r="B2153" s="226">
        <v>2024</v>
      </c>
      <c r="C2153" s="226">
        <v>3</v>
      </c>
      <c r="D2153" s="149" t="s">
        <v>5</v>
      </c>
      <c r="E2153" s="149" t="s">
        <v>6</v>
      </c>
      <c r="F2153" s="149" t="s">
        <v>3139</v>
      </c>
      <c r="G2153" s="227">
        <v>45191</v>
      </c>
      <c r="H2153" s="149" t="s">
        <v>9</v>
      </c>
      <c r="I2153" s="47" t="str">
        <f>VLOOKUP(H2153,'[5]Source Codes'!$A$6:$B$89,2,FALSE)</f>
        <v>On Line Journal Entries</v>
      </c>
      <c r="J2153" s="232">
        <v>5686376</v>
      </c>
      <c r="K2153" s="227">
        <v>45203</v>
      </c>
      <c r="L2153" s="151" t="s">
        <v>351</v>
      </c>
      <c r="M2153" s="49">
        <v>45203.872696759259</v>
      </c>
      <c r="N2153" s="47" t="s">
        <v>410</v>
      </c>
      <c r="O2153" s="47" t="s">
        <v>415</v>
      </c>
    </row>
    <row r="2154" spans="1:15" ht="25.5" hidden="1" outlineLevel="1">
      <c r="B2154" s="226">
        <v>2024</v>
      </c>
      <c r="C2154" s="226">
        <v>3</v>
      </c>
      <c r="D2154" s="149" t="s">
        <v>5</v>
      </c>
      <c r="E2154" s="149" t="s">
        <v>6</v>
      </c>
      <c r="F2154" s="149" t="s">
        <v>3140</v>
      </c>
      <c r="G2154" s="227">
        <v>45191</v>
      </c>
      <c r="H2154" s="149" t="s">
        <v>9</v>
      </c>
      <c r="I2154" s="47" t="str">
        <f>VLOOKUP(H2154,'[5]Source Codes'!$A$6:$B$89,2,FALSE)</f>
        <v>On Line Journal Entries</v>
      </c>
      <c r="J2154" s="232">
        <v>3907950</v>
      </c>
      <c r="K2154" s="227">
        <v>45203</v>
      </c>
      <c r="L2154" s="151" t="s">
        <v>351</v>
      </c>
      <c r="M2154" s="49">
        <v>45203.872696759259</v>
      </c>
      <c r="N2154" s="47" t="s">
        <v>410</v>
      </c>
      <c r="O2154" s="47" t="s">
        <v>415</v>
      </c>
    </row>
    <row r="2155" spans="1:15" ht="25.5" hidden="1" outlineLevel="1">
      <c r="B2155" s="226">
        <v>2024</v>
      </c>
      <c r="C2155" s="226">
        <v>3</v>
      </c>
      <c r="D2155" s="149" t="s">
        <v>5</v>
      </c>
      <c r="E2155" s="149" t="s">
        <v>6</v>
      </c>
      <c r="F2155" s="149" t="s">
        <v>3141</v>
      </c>
      <c r="G2155" s="227">
        <v>45181</v>
      </c>
      <c r="H2155" s="149" t="s">
        <v>9</v>
      </c>
      <c r="I2155" s="47" t="str">
        <f>VLOOKUP(H2155,'[5]Source Codes'!$A$6:$B$89,2,FALSE)</f>
        <v>On Line Journal Entries</v>
      </c>
      <c r="J2155" s="232">
        <v>3334573</v>
      </c>
      <c r="K2155" s="227">
        <v>45203</v>
      </c>
      <c r="L2155" s="151" t="s">
        <v>351</v>
      </c>
      <c r="M2155" s="49">
        <v>45203.872696759259</v>
      </c>
      <c r="N2155" s="47" t="s">
        <v>410</v>
      </c>
      <c r="O2155" s="47" t="s">
        <v>415</v>
      </c>
    </row>
    <row r="2156" spans="1:15" ht="25.5" hidden="1" outlineLevel="1">
      <c r="B2156" s="226">
        <v>2024</v>
      </c>
      <c r="C2156" s="226">
        <v>3</v>
      </c>
      <c r="D2156" s="149" t="s">
        <v>5</v>
      </c>
      <c r="E2156" s="149" t="s">
        <v>6</v>
      </c>
      <c r="F2156" s="149" t="s">
        <v>3142</v>
      </c>
      <c r="G2156" s="227">
        <v>45190</v>
      </c>
      <c r="H2156" s="149" t="s">
        <v>9</v>
      </c>
      <c r="I2156" s="47" t="str">
        <f>VLOOKUP(H2156,'[5]Source Codes'!$A$6:$B$89,2,FALSE)</f>
        <v>On Line Journal Entries</v>
      </c>
      <c r="J2156" s="232">
        <v>1242682</v>
      </c>
      <c r="K2156" s="227">
        <v>45203</v>
      </c>
      <c r="L2156" s="151" t="s">
        <v>351</v>
      </c>
      <c r="M2156" s="49">
        <v>45203.872696759259</v>
      </c>
      <c r="N2156" s="47" t="s">
        <v>410</v>
      </c>
      <c r="O2156" s="47" t="s">
        <v>415</v>
      </c>
    </row>
    <row r="2157" spans="1:15" hidden="1" outlineLevel="1">
      <c r="B2157" s="226">
        <v>2024</v>
      </c>
      <c r="C2157" s="226">
        <v>3</v>
      </c>
      <c r="D2157" s="149" t="s">
        <v>5</v>
      </c>
      <c r="E2157" s="149" t="s">
        <v>6</v>
      </c>
      <c r="F2157" s="149" t="s">
        <v>3143</v>
      </c>
      <c r="G2157" s="227">
        <v>45196</v>
      </c>
      <c r="H2157" s="149" t="s">
        <v>340</v>
      </c>
      <c r="I2157" s="47" t="str">
        <f>VLOOKUP(H2157,'[5]Source Codes'!$A$6:$B$89,2,FALSE)</f>
        <v>Facilities Mngmnt Intfc Jrnls</v>
      </c>
      <c r="J2157" s="232">
        <v>-1370182.92</v>
      </c>
      <c r="K2157" s="227">
        <v>45203</v>
      </c>
      <c r="L2157" s="151" t="s">
        <v>3150</v>
      </c>
      <c r="M2157" s="49">
        <v>45203.872731481482</v>
      </c>
      <c r="N2157" s="47" t="s">
        <v>410</v>
      </c>
      <c r="O2157" s="47" t="s">
        <v>418</v>
      </c>
    </row>
    <row r="2158" spans="1:15" hidden="1" outlineLevel="1">
      <c r="B2158" s="226">
        <v>2024</v>
      </c>
      <c r="C2158" s="226">
        <v>3</v>
      </c>
      <c r="D2158" s="149" t="s">
        <v>5</v>
      </c>
      <c r="E2158" s="149" t="s">
        <v>6</v>
      </c>
      <c r="F2158" s="149" t="s">
        <v>3144</v>
      </c>
      <c r="G2158" s="227">
        <v>45196</v>
      </c>
      <c r="H2158" s="149" t="s">
        <v>340</v>
      </c>
      <c r="I2158" s="47" t="str">
        <f>VLOOKUP(H2158,'[5]Source Codes'!$A$6:$B$89,2,FALSE)</f>
        <v>Facilities Mngmnt Intfc Jrnls</v>
      </c>
      <c r="J2158" s="232">
        <v>-1370182.92</v>
      </c>
      <c r="K2158" s="227">
        <v>45203</v>
      </c>
      <c r="L2158" s="151" t="s">
        <v>3151</v>
      </c>
      <c r="M2158" s="49">
        <v>45203.872731481482</v>
      </c>
      <c r="N2158" s="47" t="s">
        <v>410</v>
      </c>
      <c r="O2158" s="47" t="s">
        <v>418</v>
      </c>
    </row>
    <row r="2159" spans="1:15" hidden="1" outlineLevel="1">
      <c r="B2159" s="226">
        <v>2024</v>
      </c>
      <c r="C2159" s="226">
        <v>4</v>
      </c>
      <c r="D2159" s="149" t="s">
        <v>5</v>
      </c>
      <c r="E2159" s="149" t="s">
        <v>6</v>
      </c>
      <c r="F2159" s="149" t="s">
        <v>3145</v>
      </c>
      <c r="G2159" s="227">
        <v>45203</v>
      </c>
      <c r="H2159" s="149" t="s">
        <v>7</v>
      </c>
      <c r="I2159" s="47" t="str">
        <f>VLOOKUP(H2159,'[5]Source Codes'!$A$6:$B$89,2,FALSE)</f>
        <v>HRMS Interface Journals</v>
      </c>
      <c r="J2159" s="232">
        <v>-2141398.2000000002</v>
      </c>
      <c r="K2159" s="227">
        <v>45203</v>
      </c>
      <c r="L2159" s="151" t="s">
        <v>357</v>
      </c>
      <c r="M2159" s="49">
        <v>45203.971284722225</v>
      </c>
      <c r="N2159" s="47" t="s">
        <v>438</v>
      </c>
      <c r="O2159" s="47" t="s">
        <v>439</v>
      </c>
    </row>
    <row r="2160" spans="1:15" ht="25.5" hidden="1" outlineLevel="1">
      <c r="B2160" s="226">
        <v>2024</v>
      </c>
      <c r="C2160" s="226">
        <v>3</v>
      </c>
      <c r="D2160" s="149" t="s">
        <v>5</v>
      </c>
      <c r="E2160" s="149" t="s">
        <v>6</v>
      </c>
      <c r="F2160" s="149" t="s">
        <v>3146</v>
      </c>
      <c r="G2160" s="227">
        <v>45195</v>
      </c>
      <c r="H2160" s="149" t="s">
        <v>9</v>
      </c>
      <c r="I2160" s="47" t="str">
        <f>VLOOKUP(H2160,'[5]Source Codes'!$A$6:$B$89,2,FALSE)</f>
        <v>On Line Journal Entries</v>
      </c>
      <c r="J2160" s="232">
        <v>-2754962.5</v>
      </c>
      <c r="K2160" s="227">
        <v>45203</v>
      </c>
      <c r="L2160" s="151" t="s">
        <v>3152</v>
      </c>
      <c r="M2160" s="49">
        <v>45203.872696759259</v>
      </c>
      <c r="N2160" s="47" t="s">
        <v>516</v>
      </c>
      <c r="O2160" s="47" t="s">
        <v>409</v>
      </c>
    </row>
    <row r="2161" spans="1:15" hidden="1" outlineLevel="1">
      <c r="B2161" s="226">
        <v>2024</v>
      </c>
      <c r="C2161" s="226">
        <v>3</v>
      </c>
      <c r="D2161" s="149" t="s">
        <v>5</v>
      </c>
      <c r="E2161" s="149" t="s">
        <v>6</v>
      </c>
      <c r="F2161" s="149" t="s">
        <v>3147</v>
      </c>
      <c r="G2161" s="227">
        <v>45194</v>
      </c>
      <c r="H2161" s="149" t="s">
        <v>340</v>
      </c>
      <c r="I2161" s="47" t="str">
        <f>VLOOKUP(H2161,'[5]Source Codes'!$A$6:$B$89,2,FALSE)</f>
        <v>Facilities Mngmnt Intfc Jrnls</v>
      </c>
      <c r="J2161" s="232">
        <v>-3829740.3</v>
      </c>
      <c r="K2161" s="227">
        <v>45203</v>
      </c>
      <c r="L2161" s="151" t="s">
        <v>3153</v>
      </c>
      <c r="M2161" s="49">
        <v>45203.872731481482</v>
      </c>
      <c r="N2161" s="47" t="s">
        <v>410</v>
      </c>
      <c r="O2161" s="47" t="s">
        <v>418</v>
      </c>
    </row>
    <row r="2162" spans="1:15" hidden="1" outlineLevel="1">
      <c r="B2162" s="226">
        <v>2024</v>
      </c>
      <c r="C2162" s="226">
        <v>4</v>
      </c>
      <c r="D2162" s="149" t="s">
        <v>5</v>
      </c>
      <c r="E2162" s="149" t="s">
        <v>6</v>
      </c>
      <c r="F2162" s="149" t="s">
        <v>3148</v>
      </c>
      <c r="G2162" s="227">
        <v>45203</v>
      </c>
      <c r="H2162" s="149" t="s">
        <v>7</v>
      </c>
      <c r="I2162" s="47" t="str">
        <f>VLOOKUP(H2162,'[5]Source Codes'!$A$6:$B$89,2,FALSE)</f>
        <v>HRMS Interface Journals</v>
      </c>
      <c r="J2162" s="232">
        <v>-10111023.810000001</v>
      </c>
      <c r="K2162" s="227">
        <v>45203</v>
      </c>
      <c r="L2162" s="151" t="s">
        <v>356</v>
      </c>
      <c r="M2162" s="49">
        <v>45203.95275462963</v>
      </c>
      <c r="N2162" s="47" t="s">
        <v>438</v>
      </c>
      <c r="O2162" s="47" t="s">
        <v>439</v>
      </c>
    </row>
    <row r="2163" spans="1:15" hidden="1" outlineLevel="1">
      <c r="B2163" s="226">
        <v>2024</v>
      </c>
      <c r="C2163" s="226">
        <v>4</v>
      </c>
      <c r="D2163" s="149" t="s">
        <v>5</v>
      </c>
      <c r="E2163" s="149" t="s">
        <v>6</v>
      </c>
      <c r="F2163" s="149" t="s">
        <v>3149</v>
      </c>
      <c r="G2163" s="227">
        <v>45203</v>
      </c>
      <c r="H2163" s="149" t="s">
        <v>7</v>
      </c>
      <c r="I2163" s="47" t="str">
        <f>VLOOKUP(H2163,'[5]Source Codes'!$A$6:$B$89,2,FALSE)</f>
        <v>HRMS Interface Journals</v>
      </c>
      <c r="J2163" s="232">
        <v>-62619612.219999999</v>
      </c>
      <c r="K2163" s="227">
        <v>45203</v>
      </c>
      <c r="L2163" s="151" t="s">
        <v>355</v>
      </c>
      <c r="M2163" s="49">
        <v>45203.985844907409</v>
      </c>
      <c r="N2163" s="47" t="s">
        <v>438</v>
      </c>
      <c r="O2163" s="47" t="s">
        <v>439</v>
      </c>
    </row>
    <row r="2164" spans="1:15" ht="12.75" customHeight="1" collapsed="1">
      <c r="J2164" s="133">
        <f>SUM(J2150:J2163)</f>
        <v>-49093403.030000001</v>
      </c>
    </row>
    <row r="2166" spans="1:15" ht="12.75" customHeight="1">
      <c r="A2166" s="55" t="s">
        <v>3154</v>
      </c>
    </row>
    <row r="2167" spans="1:15" hidden="1" outlineLevel="1">
      <c r="B2167" s="226">
        <v>2024</v>
      </c>
      <c r="C2167" s="226">
        <v>3</v>
      </c>
      <c r="D2167" s="149" t="s">
        <v>5</v>
      </c>
      <c r="E2167" s="149" t="s">
        <v>6</v>
      </c>
      <c r="F2167" s="149" t="s">
        <v>3155</v>
      </c>
      <c r="G2167" s="227">
        <v>45170</v>
      </c>
      <c r="H2167" s="149" t="s">
        <v>9</v>
      </c>
      <c r="I2167" s="47" t="str">
        <f>VLOOKUP(H2167,'[5]Source Codes'!$A$6:$B$89,2,FALSE)</f>
        <v>On Line Journal Entries</v>
      </c>
      <c r="J2167" s="232">
        <v>2208459.63</v>
      </c>
      <c r="K2167" s="227">
        <v>45204</v>
      </c>
      <c r="L2167" s="151" t="s">
        <v>3165</v>
      </c>
      <c r="M2167" s="49">
        <v>45204.366446759261</v>
      </c>
      <c r="N2167" s="47" t="s">
        <v>423</v>
      </c>
      <c r="O2167" s="47" t="s">
        <v>424</v>
      </c>
    </row>
    <row r="2168" spans="1:15" hidden="1" outlineLevel="1">
      <c r="B2168" s="226">
        <v>2024</v>
      </c>
      <c r="C2168" s="226">
        <v>4</v>
      </c>
      <c r="D2168" s="149" t="s">
        <v>5</v>
      </c>
      <c r="E2168" s="149" t="s">
        <v>6</v>
      </c>
      <c r="F2168" s="149" t="s">
        <v>3156</v>
      </c>
      <c r="G2168" s="227">
        <v>45201</v>
      </c>
      <c r="H2168" s="149" t="s">
        <v>9</v>
      </c>
      <c r="I2168" s="47" t="str">
        <f>VLOOKUP(H2168,'[5]Source Codes'!$A$6:$B$89,2,FALSE)</f>
        <v>On Line Journal Entries</v>
      </c>
      <c r="J2168" s="232">
        <v>1594575.42</v>
      </c>
      <c r="K2168" s="227">
        <v>45204</v>
      </c>
      <c r="L2168" s="151" t="s">
        <v>3157</v>
      </c>
      <c r="M2168" s="49">
        <v>45204.873113425929</v>
      </c>
      <c r="N2168" s="47" t="s">
        <v>410</v>
      </c>
      <c r="O2168" s="47" t="s">
        <v>422</v>
      </c>
    </row>
    <row r="2169" spans="1:15" ht="38.25" hidden="1" outlineLevel="1">
      <c r="B2169" s="226">
        <v>2024</v>
      </c>
      <c r="C2169" s="226">
        <v>4</v>
      </c>
      <c r="D2169" s="149" t="s">
        <v>5</v>
      </c>
      <c r="E2169" s="149" t="s">
        <v>6</v>
      </c>
      <c r="F2169" s="149" t="s">
        <v>3158</v>
      </c>
      <c r="G2169" s="227">
        <v>45201</v>
      </c>
      <c r="H2169" s="149" t="s">
        <v>9</v>
      </c>
      <c r="I2169" s="47" t="str">
        <f>VLOOKUP(H2169,'[5]Source Codes'!$A$6:$B$89,2,FALSE)</f>
        <v>On Line Journal Entries</v>
      </c>
      <c r="J2169" s="232">
        <v>-1246915.2</v>
      </c>
      <c r="K2169" s="227">
        <v>45204</v>
      </c>
      <c r="L2169" s="151" t="s">
        <v>3164</v>
      </c>
      <c r="M2169" s="49">
        <v>45204.567511574074</v>
      </c>
      <c r="N2169" s="47" t="s">
        <v>410</v>
      </c>
      <c r="O2169" s="47" t="s">
        <v>422</v>
      </c>
    </row>
    <row r="2170" spans="1:15" hidden="1" outlineLevel="1">
      <c r="B2170" s="226">
        <v>2024</v>
      </c>
      <c r="C2170" s="226">
        <v>4</v>
      </c>
      <c r="D2170" s="149" t="s">
        <v>5</v>
      </c>
      <c r="E2170" s="149" t="s">
        <v>6</v>
      </c>
      <c r="F2170" s="149" t="s">
        <v>3159</v>
      </c>
      <c r="G2170" s="227">
        <v>45203</v>
      </c>
      <c r="H2170" s="149" t="s">
        <v>9</v>
      </c>
      <c r="I2170" s="47" t="str">
        <f>VLOOKUP(H2170,'[5]Source Codes'!$A$6:$B$89,2,FALSE)</f>
        <v>On Line Journal Entries</v>
      </c>
      <c r="J2170" s="232">
        <v>-1542083</v>
      </c>
      <c r="K2170" s="227">
        <v>45204</v>
      </c>
      <c r="L2170" s="151" t="s">
        <v>3166</v>
      </c>
      <c r="M2170" s="49">
        <v>45204.494756944441</v>
      </c>
      <c r="N2170" s="47" t="s">
        <v>410</v>
      </c>
      <c r="O2170" s="47" t="s">
        <v>419</v>
      </c>
    </row>
    <row r="2171" spans="1:15" ht="25.5" hidden="1" outlineLevel="1">
      <c r="B2171" s="226">
        <v>2024</v>
      </c>
      <c r="C2171" s="226">
        <v>4</v>
      </c>
      <c r="D2171" s="149" t="s">
        <v>5</v>
      </c>
      <c r="E2171" s="149" t="s">
        <v>6</v>
      </c>
      <c r="F2171" s="149" t="s">
        <v>3160</v>
      </c>
      <c r="G2171" s="227">
        <v>45200</v>
      </c>
      <c r="H2171" s="149" t="s">
        <v>9</v>
      </c>
      <c r="I2171" s="47" t="str">
        <f>VLOOKUP(H2171,'[5]Source Codes'!$A$6:$B$89,2,FALSE)</f>
        <v>On Line Journal Entries</v>
      </c>
      <c r="J2171" s="232">
        <v>-4626972.74</v>
      </c>
      <c r="K2171" s="227">
        <v>45204</v>
      </c>
      <c r="L2171" s="151" t="s">
        <v>3167</v>
      </c>
      <c r="M2171" s="49">
        <v>45204.497847222221</v>
      </c>
      <c r="N2171" s="47" t="s">
        <v>410</v>
      </c>
      <c r="O2171" s="47" t="s">
        <v>425</v>
      </c>
    </row>
    <row r="2172" spans="1:15" hidden="1" outlineLevel="1">
      <c r="B2172" s="226">
        <v>2024</v>
      </c>
      <c r="C2172" s="226">
        <v>4</v>
      </c>
      <c r="D2172" s="149" t="s">
        <v>5</v>
      </c>
      <c r="E2172" s="149" t="s">
        <v>6</v>
      </c>
      <c r="F2172" s="149" t="s">
        <v>3161</v>
      </c>
      <c r="G2172" s="227">
        <v>45201</v>
      </c>
      <c r="H2172" s="149" t="s">
        <v>13</v>
      </c>
      <c r="I2172" s="47" t="str">
        <f>VLOOKUP(H2172,'[5]Source Codes'!$A$6:$B$89,2,FALSE)</f>
        <v>C-IV Voucher/Payments/EBT</v>
      </c>
      <c r="J2172" s="232">
        <v>-9526675.75</v>
      </c>
      <c r="K2172" s="227">
        <v>45204</v>
      </c>
      <c r="L2172" s="151" t="s">
        <v>3168</v>
      </c>
      <c r="M2172" s="49">
        <v>45204.473495370374</v>
      </c>
      <c r="N2172" s="47" t="s">
        <v>410</v>
      </c>
      <c r="O2172" s="47" t="s">
        <v>415</v>
      </c>
    </row>
    <row r="2173" spans="1:15" hidden="1" outlineLevel="1">
      <c r="B2173" s="226">
        <v>2024</v>
      </c>
      <c r="C2173" s="226">
        <v>4</v>
      </c>
      <c r="D2173" s="149" t="s">
        <v>5</v>
      </c>
      <c r="E2173" s="149" t="s">
        <v>6</v>
      </c>
      <c r="F2173" s="149" t="s">
        <v>3162</v>
      </c>
      <c r="G2173" s="227">
        <v>45201</v>
      </c>
      <c r="H2173" s="149" t="s">
        <v>13</v>
      </c>
      <c r="I2173" s="47" t="str">
        <f>VLOOKUP(H2173,'[5]Source Codes'!$A$6:$B$89,2,FALSE)</f>
        <v>C-IV Voucher/Payments/EBT</v>
      </c>
      <c r="J2173" s="232">
        <v>-10909809.050000001</v>
      </c>
      <c r="K2173" s="227">
        <v>45204</v>
      </c>
      <c r="L2173" s="151" t="s">
        <v>3169</v>
      </c>
      <c r="M2173" s="49">
        <v>45204.471990740742</v>
      </c>
      <c r="N2173" s="47" t="s">
        <v>410</v>
      </c>
      <c r="O2173" s="47" t="s">
        <v>415</v>
      </c>
    </row>
    <row r="2174" spans="1:15" hidden="1" outlineLevel="1">
      <c r="B2174" s="226">
        <v>2024</v>
      </c>
      <c r="C2174" s="226">
        <v>4</v>
      </c>
      <c r="D2174" s="149" t="s">
        <v>5</v>
      </c>
      <c r="E2174" s="149" t="s">
        <v>6</v>
      </c>
      <c r="F2174" s="149" t="s">
        <v>3163</v>
      </c>
      <c r="G2174" s="227">
        <v>45201</v>
      </c>
      <c r="H2174" s="149" t="s">
        <v>13</v>
      </c>
      <c r="I2174" s="47" t="str">
        <f>VLOOKUP(H2174,'[5]Source Codes'!$A$6:$B$89,2,FALSE)</f>
        <v>C-IV Voucher/Payments/EBT</v>
      </c>
      <c r="J2174" s="232">
        <v>-15808128.98</v>
      </c>
      <c r="K2174" s="227">
        <v>45204</v>
      </c>
      <c r="L2174" s="151" t="s">
        <v>3170</v>
      </c>
      <c r="M2174" s="49">
        <v>45204.47148148148</v>
      </c>
      <c r="N2174" s="47" t="s">
        <v>410</v>
      </c>
      <c r="O2174" s="47" t="s">
        <v>415</v>
      </c>
    </row>
    <row r="2175" spans="1:15" ht="12.75" customHeight="1" collapsed="1">
      <c r="J2175" s="133">
        <f>SUM(J2167:J2174)</f>
        <v>-39857549.670000002</v>
      </c>
    </row>
    <row r="2177" spans="1:15" ht="12.75" customHeight="1">
      <c r="A2177" s="55" t="s">
        <v>3171</v>
      </c>
    </row>
    <row r="2178" spans="1:15" ht="63.75" hidden="1" outlineLevel="1">
      <c r="B2178" s="226">
        <v>2024</v>
      </c>
      <c r="C2178" s="226">
        <v>4</v>
      </c>
      <c r="D2178" s="149" t="s">
        <v>5</v>
      </c>
      <c r="E2178" s="149" t="s">
        <v>6</v>
      </c>
      <c r="F2178" s="149" t="s">
        <v>3172</v>
      </c>
      <c r="G2178" s="227">
        <v>45205</v>
      </c>
      <c r="H2178" s="149" t="s">
        <v>14</v>
      </c>
      <c r="I2178" s="47" t="str">
        <f>VLOOKUP(H2178,'[5]Source Codes'!$A$6:$B$89,2,FALSE)</f>
        <v>AP Warrant Issuance</v>
      </c>
      <c r="J2178" s="232">
        <v>-1850962.8</v>
      </c>
      <c r="K2178" s="227">
        <v>45205</v>
      </c>
      <c r="L2178" s="151" t="s">
        <v>3175</v>
      </c>
      <c r="M2178" s="49">
        <v>45205.794699074075</v>
      </c>
      <c r="N2178" s="47" t="s">
        <v>434</v>
      </c>
      <c r="O2178" s="47" t="s">
        <v>419</v>
      </c>
    </row>
    <row r="2179" spans="1:15" ht="25.5" hidden="1" outlineLevel="1">
      <c r="B2179" s="226">
        <v>2024</v>
      </c>
      <c r="C2179" s="226">
        <v>3</v>
      </c>
      <c r="D2179" s="149" t="s">
        <v>5</v>
      </c>
      <c r="E2179" s="149" t="s">
        <v>6</v>
      </c>
      <c r="F2179" s="149" t="s">
        <v>3173</v>
      </c>
      <c r="G2179" s="227">
        <v>45196</v>
      </c>
      <c r="H2179" s="149" t="s">
        <v>9</v>
      </c>
      <c r="I2179" s="47" t="str">
        <f>VLOOKUP(H2179,'[5]Source Codes'!$A$6:$B$89,2,FALSE)</f>
        <v>On Line Journal Entries</v>
      </c>
      <c r="J2179" s="232">
        <v>22957328.670000002</v>
      </c>
      <c r="K2179" s="227">
        <v>45205</v>
      </c>
      <c r="L2179" s="151" t="s">
        <v>3174</v>
      </c>
      <c r="M2179" s="49">
        <v>45205.378530092596</v>
      </c>
      <c r="N2179" s="47" t="s">
        <v>410</v>
      </c>
      <c r="O2179" s="47" t="s">
        <v>422</v>
      </c>
    </row>
    <row r="2180" spans="1:15" ht="12.75" customHeight="1" collapsed="1">
      <c r="J2180" s="133">
        <f>SUM(J2178:J2179)</f>
        <v>21106365.870000001</v>
      </c>
    </row>
    <row r="2182" spans="1:15" ht="12.75" customHeight="1">
      <c r="A2182" s="55" t="s">
        <v>3176</v>
      </c>
    </row>
    <row r="2183" spans="1:15" ht="38.25" hidden="1" outlineLevel="1">
      <c r="B2183" s="226">
        <v>2024</v>
      </c>
      <c r="C2183" s="226">
        <v>4</v>
      </c>
      <c r="D2183" s="149" t="s">
        <v>5</v>
      </c>
      <c r="E2183" s="149" t="s">
        <v>6</v>
      </c>
      <c r="F2183" s="149" t="s">
        <v>3177</v>
      </c>
      <c r="G2183" s="227">
        <v>45201</v>
      </c>
      <c r="H2183" s="149" t="s">
        <v>9</v>
      </c>
      <c r="I2183" s="47" t="str">
        <f>VLOOKUP(H2183,'[5]Source Codes'!$A$6:$B$89,2,FALSE)</f>
        <v>On Line Journal Entries</v>
      </c>
      <c r="J2183" s="232">
        <v>10942811.029999999</v>
      </c>
      <c r="K2183" s="227">
        <v>45210</v>
      </c>
      <c r="L2183" s="151" t="s">
        <v>3178</v>
      </c>
      <c r="M2183" s="49">
        <v>45210.59951388889</v>
      </c>
      <c r="N2183" s="47" t="s">
        <v>410</v>
      </c>
      <c r="O2183" s="47" t="s">
        <v>422</v>
      </c>
    </row>
    <row r="2184" spans="1:15" ht="12.75" customHeight="1" collapsed="1">
      <c r="J2184" s="133">
        <f>SUM(J2183)</f>
        <v>10942811.029999999</v>
      </c>
    </row>
    <row r="2186" spans="1:15" ht="12.75" customHeight="1">
      <c r="A2186" s="55" t="s">
        <v>3179</v>
      </c>
    </row>
    <row r="2187" spans="1:15" ht="51" hidden="1" outlineLevel="1">
      <c r="B2187" s="226">
        <v>2024</v>
      </c>
      <c r="C2187" s="226">
        <v>4</v>
      </c>
      <c r="D2187" s="149" t="s">
        <v>5</v>
      </c>
      <c r="E2187" s="149" t="s">
        <v>6</v>
      </c>
      <c r="F2187" s="149" t="s">
        <v>3180</v>
      </c>
      <c r="G2187" s="227">
        <v>45211</v>
      </c>
      <c r="H2187" s="149" t="s">
        <v>12</v>
      </c>
      <c r="I2187" s="47" t="str">
        <f>VLOOKUP(H2187,'[5]Source Codes'!$A$6:$B$89,2,FALSE)</f>
        <v>AR Direct Cash Journal</v>
      </c>
      <c r="J2187" s="232">
        <v>7490205.8399999999</v>
      </c>
      <c r="K2187" s="227">
        <v>45212</v>
      </c>
      <c r="L2187" s="151" t="s">
        <v>3182</v>
      </c>
      <c r="M2187" s="49">
        <v>45212.751840277779</v>
      </c>
      <c r="N2187" s="47" t="s">
        <v>410</v>
      </c>
      <c r="O2187" s="47" t="s">
        <v>421</v>
      </c>
    </row>
    <row r="2188" spans="1:15" ht="25.5" hidden="1" outlineLevel="1">
      <c r="B2188" s="226">
        <v>2024</v>
      </c>
      <c r="C2188" s="226">
        <v>4</v>
      </c>
      <c r="D2188" s="149" t="s">
        <v>5</v>
      </c>
      <c r="E2188" s="149" t="s">
        <v>6</v>
      </c>
      <c r="F2188" s="149" t="s">
        <v>3181</v>
      </c>
      <c r="G2188" s="227">
        <v>45200</v>
      </c>
      <c r="H2188" s="149" t="s">
        <v>9</v>
      </c>
      <c r="I2188" s="47" t="str">
        <f>VLOOKUP(H2188,'[5]Source Codes'!$A$6:$B$89,2,FALSE)</f>
        <v>On Line Journal Entries</v>
      </c>
      <c r="J2188" s="232">
        <v>33146750</v>
      </c>
      <c r="K2188" s="227">
        <v>45212</v>
      </c>
      <c r="L2188" s="151" t="s">
        <v>10</v>
      </c>
      <c r="M2188" s="49">
        <v>45212.485474537039</v>
      </c>
      <c r="N2188" s="47" t="s">
        <v>410</v>
      </c>
      <c r="O2188" s="47" t="s">
        <v>415</v>
      </c>
    </row>
    <row r="2189" spans="1:15" ht="12.75" customHeight="1" collapsed="1">
      <c r="J2189" s="133">
        <f>SUM(J2187:J2188)</f>
        <v>40636955.840000004</v>
      </c>
    </row>
    <row r="2191" spans="1:15" ht="12.75" customHeight="1">
      <c r="A2191" s="55" t="s">
        <v>3183</v>
      </c>
    </row>
    <row r="2192" spans="1:15" ht="25.5" hidden="1" outlineLevel="1">
      <c r="B2192" s="226">
        <v>2024</v>
      </c>
      <c r="C2192" s="226">
        <v>4</v>
      </c>
      <c r="D2192" s="149" t="s">
        <v>5</v>
      </c>
      <c r="E2192" s="149" t="s">
        <v>6</v>
      </c>
      <c r="F2192" s="149" t="s">
        <v>3184</v>
      </c>
      <c r="G2192" s="227">
        <v>45212</v>
      </c>
      <c r="H2192" s="149" t="s">
        <v>12</v>
      </c>
      <c r="I2192" s="47" t="str">
        <f>VLOOKUP(H2192,'[5]Source Codes'!$A$6:$B$89,2,FALSE)</f>
        <v>AR Direct Cash Journal</v>
      </c>
      <c r="J2192" s="232">
        <v>3056174.46</v>
      </c>
      <c r="K2192" s="227">
        <v>45215</v>
      </c>
      <c r="L2192" s="151" t="s">
        <v>3185</v>
      </c>
      <c r="M2192" s="49">
        <v>45215.752418981479</v>
      </c>
      <c r="N2192" s="47" t="s">
        <v>434</v>
      </c>
      <c r="O2192" s="47" t="s">
        <v>409</v>
      </c>
    </row>
    <row r="2193" spans="1:15" ht="12.75" customHeight="1" collapsed="1">
      <c r="J2193" s="133">
        <f>SUM(J2192)</f>
        <v>3056174.46</v>
      </c>
    </row>
    <row r="2195" spans="1:15" ht="12.75" customHeight="1">
      <c r="A2195" s="55" t="s">
        <v>3186</v>
      </c>
    </row>
    <row r="2196" spans="1:15" ht="63.75" hidden="1" outlineLevel="1">
      <c r="B2196" s="226">
        <v>2024</v>
      </c>
      <c r="C2196" s="226">
        <v>4</v>
      </c>
      <c r="D2196" s="149" t="s">
        <v>5</v>
      </c>
      <c r="E2196" s="149" t="s">
        <v>6</v>
      </c>
      <c r="F2196" s="149" t="s">
        <v>3187</v>
      </c>
      <c r="G2196" s="227">
        <v>45216</v>
      </c>
      <c r="H2196" s="149" t="s">
        <v>14</v>
      </c>
      <c r="I2196" s="47" t="str">
        <f>VLOOKUP(H2196,'[5]Source Codes'!$A$6:$B$89,2,FALSE)</f>
        <v>AP Warrant Issuance</v>
      </c>
      <c r="J2196" s="232">
        <v>-1308233.5</v>
      </c>
      <c r="K2196" s="227">
        <v>45216</v>
      </c>
      <c r="L2196" s="151" t="s">
        <v>3189</v>
      </c>
      <c r="M2196" s="49">
        <v>45216.794606481482</v>
      </c>
      <c r="N2196" s="47" t="s">
        <v>410</v>
      </c>
      <c r="O2196" s="47" t="s">
        <v>419</v>
      </c>
    </row>
    <row r="2197" spans="1:15" ht="25.5" hidden="1" outlineLevel="1">
      <c r="B2197" s="226">
        <v>2024</v>
      </c>
      <c r="C2197" s="226">
        <v>4</v>
      </c>
      <c r="D2197" s="149" t="s">
        <v>5</v>
      </c>
      <c r="E2197" s="149" t="s">
        <v>6</v>
      </c>
      <c r="F2197" s="149" t="s">
        <v>3188</v>
      </c>
      <c r="G2197" s="227">
        <v>45212</v>
      </c>
      <c r="H2197" s="149" t="s">
        <v>12</v>
      </c>
      <c r="I2197" s="47" t="str">
        <f>VLOOKUP(H2197,'[5]Source Codes'!$A$6:$B$89,2,FALSE)</f>
        <v>AR Direct Cash Journal</v>
      </c>
      <c r="J2197" s="232">
        <v>4171916.36</v>
      </c>
      <c r="K2197" s="227">
        <v>45216</v>
      </c>
      <c r="L2197" s="151" t="s">
        <v>3190</v>
      </c>
      <c r="M2197" s="49">
        <v>45216.752326388887</v>
      </c>
      <c r="N2197" s="47" t="s">
        <v>410</v>
      </c>
      <c r="O2197" s="47" t="s">
        <v>421</v>
      </c>
    </row>
    <row r="2198" spans="1:15" ht="12.75" customHeight="1" collapsed="1">
      <c r="J2198" s="133">
        <f>SUM(J2196:J2197)</f>
        <v>2863682.86</v>
      </c>
    </row>
    <row r="2200" spans="1:15" ht="12.75" customHeight="1">
      <c r="A2200" s="55" t="s">
        <v>3191</v>
      </c>
    </row>
    <row r="2201" spans="1:15" ht="25.5" hidden="1" outlineLevel="1">
      <c r="B2201" s="226">
        <v>2024</v>
      </c>
      <c r="C2201" s="226">
        <v>4</v>
      </c>
      <c r="D2201" s="149" t="s">
        <v>5</v>
      </c>
      <c r="E2201" s="149" t="s">
        <v>6</v>
      </c>
      <c r="F2201" s="149" t="s">
        <v>3192</v>
      </c>
      <c r="G2201" s="227">
        <v>45217</v>
      </c>
      <c r="H2201" s="149" t="s">
        <v>9</v>
      </c>
      <c r="I2201" s="47" t="str">
        <f>VLOOKUP(H2201,'[5]Source Codes'!$A$6:$B$89,2,FALSE)</f>
        <v>On Line Journal Entries</v>
      </c>
      <c r="J2201" s="232">
        <v>20000000</v>
      </c>
      <c r="K2201" s="227">
        <v>45217</v>
      </c>
      <c r="L2201" s="151" t="s">
        <v>3199</v>
      </c>
      <c r="M2201" s="49">
        <v>45217.643252314818</v>
      </c>
      <c r="N2201" s="47" t="s">
        <v>516</v>
      </c>
      <c r="O2201" s="47" t="s">
        <v>422</v>
      </c>
    </row>
    <row r="2202" spans="1:15" ht="25.5" hidden="1" outlineLevel="1">
      <c r="B2202" s="226">
        <v>2024</v>
      </c>
      <c r="C2202" s="226">
        <v>4</v>
      </c>
      <c r="D2202" s="149" t="s">
        <v>5</v>
      </c>
      <c r="E2202" s="149" t="s">
        <v>6</v>
      </c>
      <c r="F2202" s="149" t="s">
        <v>3193</v>
      </c>
      <c r="G2202" s="227">
        <v>45209</v>
      </c>
      <c r="H2202" s="149" t="s">
        <v>9</v>
      </c>
      <c r="I2202" s="47" t="str">
        <f>VLOOKUP(H2202,'[5]Source Codes'!$A$6:$B$89,2,FALSE)</f>
        <v>On Line Journal Entries</v>
      </c>
      <c r="J2202" s="232">
        <v>9754806.0800000001</v>
      </c>
      <c r="K2202" s="227">
        <v>45217</v>
      </c>
      <c r="L2202" s="151" t="s">
        <v>351</v>
      </c>
      <c r="M2202" s="49">
        <v>45217.606747685182</v>
      </c>
      <c r="N2202" s="47" t="s">
        <v>410</v>
      </c>
      <c r="O2202" s="47" t="s">
        <v>415</v>
      </c>
    </row>
    <row r="2203" spans="1:15" ht="25.5" hidden="1" outlineLevel="1">
      <c r="B2203" s="226">
        <v>2024</v>
      </c>
      <c r="C2203" s="226">
        <v>4</v>
      </c>
      <c r="D2203" s="149" t="s">
        <v>5</v>
      </c>
      <c r="E2203" s="149" t="s">
        <v>6</v>
      </c>
      <c r="F2203" s="149" t="s">
        <v>3194</v>
      </c>
      <c r="G2203" s="227">
        <v>45209</v>
      </c>
      <c r="H2203" s="149" t="s">
        <v>9</v>
      </c>
      <c r="I2203" s="47" t="str">
        <f>VLOOKUP(H2203,'[5]Source Codes'!$A$6:$B$89,2,FALSE)</f>
        <v>On Line Journal Entries</v>
      </c>
      <c r="J2203" s="232">
        <v>7483549</v>
      </c>
      <c r="K2203" s="227">
        <v>45217</v>
      </c>
      <c r="L2203" s="151" t="s">
        <v>351</v>
      </c>
      <c r="M2203" s="49">
        <v>45217.607488425929</v>
      </c>
      <c r="N2203" s="47" t="s">
        <v>410</v>
      </c>
      <c r="O2203" s="47" t="s">
        <v>415</v>
      </c>
    </row>
    <row r="2204" spans="1:15" ht="63.75" hidden="1" outlineLevel="1">
      <c r="B2204" s="226">
        <v>2024</v>
      </c>
      <c r="C2204" s="226">
        <v>4</v>
      </c>
      <c r="D2204" s="149" t="s">
        <v>5</v>
      </c>
      <c r="E2204" s="149" t="s">
        <v>6</v>
      </c>
      <c r="F2204" s="149" t="s">
        <v>3195</v>
      </c>
      <c r="G2204" s="227">
        <v>45204</v>
      </c>
      <c r="H2204" s="149" t="s">
        <v>9</v>
      </c>
      <c r="I2204" s="47" t="str">
        <f>VLOOKUP(H2204,'[5]Source Codes'!$A$6:$B$89,2,FALSE)</f>
        <v>On Line Journal Entries</v>
      </c>
      <c r="J2204" s="232">
        <v>2330006.0699999998</v>
      </c>
      <c r="K2204" s="227">
        <v>45217</v>
      </c>
      <c r="L2204" s="151" t="s">
        <v>3200</v>
      </c>
      <c r="M2204" s="49">
        <v>45217.608229166668</v>
      </c>
      <c r="N2204" s="47" t="s">
        <v>410</v>
      </c>
      <c r="O2204" s="47" t="s">
        <v>415</v>
      </c>
    </row>
    <row r="2205" spans="1:15" hidden="1" outlineLevel="1">
      <c r="B2205" s="226">
        <v>2024</v>
      </c>
      <c r="C2205" s="226">
        <v>4</v>
      </c>
      <c r="D2205" s="149" t="s">
        <v>5</v>
      </c>
      <c r="E2205" s="149" t="s">
        <v>6</v>
      </c>
      <c r="F2205" s="149" t="s">
        <v>3196</v>
      </c>
      <c r="G2205" s="227">
        <v>45200</v>
      </c>
      <c r="H2205" s="149" t="s">
        <v>9</v>
      </c>
      <c r="I2205" s="47" t="str">
        <f>VLOOKUP(H2205,'[5]Source Codes'!$A$6:$B$89,2,FALSE)</f>
        <v>On Line Journal Entries</v>
      </c>
      <c r="J2205" s="232">
        <v>2208459.63</v>
      </c>
      <c r="K2205" s="227">
        <v>45217</v>
      </c>
      <c r="L2205" s="151" t="s">
        <v>3204</v>
      </c>
      <c r="M2205" s="49">
        <v>45217.599236111113</v>
      </c>
      <c r="N2205" s="47" t="s">
        <v>412</v>
      </c>
      <c r="O2205" s="47" t="s">
        <v>424</v>
      </c>
    </row>
    <row r="2206" spans="1:15" ht="25.5" hidden="1" outlineLevel="1">
      <c r="B2206" s="226">
        <v>2024</v>
      </c>
      <c r="C2206" s="226">
        <v>4</v>
      </c>
      <c r="D2206" s="149" t="s">
        <v>5</v>
      </c>
      <c r="E2206" s="149" t="s">
        <v>6</v>
      </c>
      <c r="F2206" s="149" t="s">
        <v>3197</v>
      </c>
      <c r="G2206" s="227">
        <v>45210</v>
      </c>
      <c r="H2206" s="149" t="s">
        <v>9</v>
      </c>
      <c r="I2206" s="47" t="str">
        <f>VLOOKUP(H2206,'[5]Source Codes'!$A$6:$B$89,2,FALSE)</f>
        <v>On Line Journal Entries</v>
      </c>
      <c r="J2206" s="232">
        <v>1617533.17</v>
      </c>
      <c r="K2206" s="227">
        <v>45217</v>
      </c>
      <c r="L2206" s="151" t="s">
        <v>3205</v>
      </c>
      <c r="M2206" s="49">
        <v>45217.601817129631</v>
      </c>
      <c r="N2206" s="47" t="s">
        <v>434</v>
      </c>
      <c r="O2206" s="47" t="s">
        <v>419</v>
      </c>
    </row>
    <row r="2207" spans="1:15" ht="25.5" hidden="1" outlineLevel="1">
      <c r="B2207" s="226">
        <v>2024</v>
      </c>
      <c r="C2207" s="226">
        <v>4</v>
      </c>
      <c r="D2207" s="149" t="s">
        <v>5</v>
      </c>
      <c r="E2207" s="149" t="s">
        <v>6</v>
      </c>
      <c r="F2207" s="149" t="s">
        <v>3198</v>
      </c>
      <c r="G2207" s="227">
        <v>45209</v>
      </c>
      <c r="H2207" s="149" t="s">
        <v>9</v>
      </c>
      <c r="I2207" s="47" t="str">
        <f>VLOOKUP(H2207,'[5]Source Codes'!$A$6:$B$89,2,FALSE)</f>
        <v>On Line Journal Entries</v>
      </c>
      <c r="J2207" s="232">
        <v>1464604</v>
      </c>
      <c r="K2207" s="227">
        <v>45217</v>
      </c>
      <c r="L2207" s="151" t="s">
        <v>351</v>
      </c>
      <c r="M2207" s="49">
        <v>45217.603101851855</v>
      </c>
      <c r="N2207" s="47" t="s">
        <v>410</v>
      </c>
      <c r="O2207" s="47" t="s">
        <v>415</v>
      </c>
    </row>
    <row r="2208" spans="1:15" hidden="1" outlineLevel="1">
      <c r="B2208" s="226">
        <v>2024</v>
      </c>
      <c r="C2208" s="226">
        <v>4</v>
      </c>
      <c r="D2208" s="149" t="s">
        <v>5</v>
      </c>
      <c r="E2208" s="149" t="s">
        <v>6</v>
      </c>
      <c r="F2208" s="149" t="s">
        <v>3201</v>
      </c>
      <c r="G2208" s="227">
        <v>45217</v>
      </c>
      <c r="H2208" s="149" t="s">
        <v>7</v>
      </c>
      <c r="I2208" s="47" t="str">
        <f>VLOOKUP(H2208,'[5]Source Codes'!$A$6:$B$89,2,FALSE)</f>
        <v>HRMS Interface Journals</v>
      </c>
      <c r="J2208" s="232">
        <v>-2144392.79</v>
      </c>
      <c r="K2208" s="227">
        <v>45217</v>
      </c>
      <c r="L2208" s="151" t="s">
        <v>357</v>
      </c>
      <c r="M2208" s="49">
        <v>45217.582499999997</v>
      </c>
      <c r="N2208" s="47" t="s">
        <v>438</v>
      </c>
      <c r="O2208" s="47" t="s">
        <v>439</v>
      </c>
    </row>
    <row r="2209" spans="1:15" hidden="1" outlineLevel="1">
      <c r="B2209" s="226">
        <v>2024</v>
      </c>
      <c r="C2209" s="226">
        <v>4</v>
      </c>
      <c r="D2209" s="149" t="s">
        <v>5</v>
      </c>
      <c r="E2209" s="149" t="s">
        <v>6</v>
      </c>
      <c r="F2209" s="149" t="s">
        <v>3202</v>
      </c>
      <c r="G2209" s="227">
        <v>45216</v>
      </c>
      <c r="H2209" s="149" t="s">
        <v>9</v>
      </c>
      <c r="I2209" s="47" t="str">
        <f>VLOOKUP(H2209,'[5]Source Codes'!$A$6:$B$89,2,FALSE)</f>
        <v>On Line Journal Entries</v>
      </c>
      <c r="J2209" s="232">
        <v>-3056174.46</v>
      </c>
      <c r="K2209" s="227">
        <v>45217</v>
      </c>
      <c r="L2209" s="151" t="s">
        <v>3206</v>
      </c>
      <c r="M2209" s="49">
        <v>45217.872777777775</v>
      </c>
      <c r="N2209" s="47" t="s">
        <v>412</v>
      </c>
      <c r="O2209" s="47" t="s">
        <v>409</v>
      </c>
    </row>
    <row r="2210" spans="1:15" hidden="1" outlineLevel="1">
      <c r="B2210" s="226">
        <v>2024</v>
      </c>
      <c r="C2210" s="226">
        <v>4</v>
      </c>
      <c r="D2210" s="149" t="s">
        <v>5</v>
      </c>
      <c r="E2210" s="149" t="s">
        <v>6</v>
      </c>
      <c r="F2210" s="149" t="s">
        <v>3203</v>
      </c>
      <c r="G2210" s="227">
        <v>45200</v>
      </c>
      <c r="H2210" s="149" t="s">
        <v>9</v>
      </c>
      <c r="I2210" s="47" t="str">
        <f>VLOOKUP(H2210,'[5]Source Codes'!$A$6:$B$89,2,FALSE)</f>
        <v>On Line Journal Entries</v>
      </c>
      <c r="J2210" s="232">
        <v>-3170089.83</v>
      </c>
      <c r="K2210" s="227">
        <v>45217</v>
      </c>
      <c r="L2210" s="151" t="s">
        <v>3207</v>
      </c>
      <c r="M2210" s="49">
        <v>45217.872777777775</v>
      </c>
      <c r="N2210" s="47" t="s">
        <v>412</v>
      </c>
      <c r="O2210" s="47" t="s">
        <v>424</v>
      </c>
    </row>
    <row r="2211" spans="1:15" ht="12.75" customHeight="1" collapsed="1">
      <c r="J2211" s="133">
        <f>SUM(J2201:J2210)</f>
        <v>36488300.870000005</v>
      </c>
    </row>
    <row r="2213" spans="1:15" ht="12.75" customHeight="1">
      <c r="A2213" s="55" t="s">
        <v>3208</v>
      </c>
    </row>
    <row r="2214" spans="1:15" ht="12.75" hidden="1" customHeight="1" outlineLevel="1">
      <c r="B2214" s="226">
        <v>2024</v>
      </c>
      <c r="C2214" s="226">
        <v>4</v>
      </c>
      <c r="D2214" s="149" t="s">
        <v>5</v>
      </c>
      <c r="E2214" s="149" t="s">
        <v>6</v>
      </c>
      <c r="F2214" s="149" t="s">
        <v>3209</v>
      </c>
      <c r="G2214" s="227">
        <v>45210</v>
      </c>
      <c r="H2214" s="149" t="s">
        <v>12</v>
      </c>
      <c r="I2214" s="47" t="str">
        <f>VLOOKUP(H2214,'[5]Source Codes'!$A$6:$B$89,2,FALSE)</f>
        <v>AR Direct Cash Journal</v>
      </c>
      <c r="J2214" s="232">
        <v>6612066.7800000003</v>
      </c>
      <c r="K2214" s="227">
        <v>45218</v>
      </c>
      <c r="L2214" s="151" t="s">
        <v>602</v>
      </c>
      <c r="M2214" s="49">
        <v>45218.752824074072</v>
      </c>
      <c r="N2214" s="47" t="s">
        <v>410</v>
      </c>
      <c r="O2214" s="47" t="s">
        <v>413</v>
      </c>
    </row>
    <row r="2215" spans="1:15" ht="76.5" hidden="1" outlineLevel="1">
      <c r="B2215" s="226">
        <v>2024</v>
      </c>
      <c r="C2215" s="226">
        <v>4</v>
      </c>
      <c r="D2215" s="149" t="s">
        <v>5</v>
      </c>
      <c r="E2215" s="149" t="s">
        <v>6</v>
      </c>
      <c r="F2215" s="149" t="s">
        <v>3210</v>
      </c>
      <c r="G2215" s="227">
        <v>45211</v>
      </c>
      <c r="H2215" s="149" t="s">
        <v>11</v>
      </c>
      <c r="I2215" s="47" t="str">
        <f>VLOOKUP(H2215,'[5]Source Codes'!$A$6:$B$89,2,FALSE)</f>
        <v>AR Payments</v>
      </c>
      <c r="J2215" s="232">
        <v>4321945.47</v>
      </c>
      <c r="K2215" s="227">
        <v>45218</v>
      </c>
      <c r="L2215" s="151" t="s">
        <v>3216</v>
      </c>
      <c r="M2215" s="49">
        <v>45218.752824074072</v>
      </c>
      <c r="N2215" s="47" t="s">
        <v>410</v>
      </c>
      <c r="O2215" s="47" t="s">
        <v>408</v>
      </c>
    </row>
    <row r="2216" spans="1:15" ht="25.5" hidden="1" outlineLevel="1">
      <c r="B2216" s="226">
        <v>2024</v>
      </c>
      <c r="C2216" s="226">
        <v>4</v>
      </c>
      <c r="D2216" s="149" t="s">
        <v>5</v>
      </c>
      <c r="E2216" s="149" t="s">
        <v>6</v>
      </c>
      <c r="F2216" s="149" t="s">
        <v>3211</v>
      </c>
      <c r="G2216" s="227">
        <v>45218</v>
      </c>
      <c r="H2216" s="149" t="s">
        <v>12</v>
      </c>
      <c r="I2216" s="47" t="str">
        <f>VLOOKUP(H2216,'[5]Source Codes'!$A$6:$B$89,2,FALSE)</f>
        <v>AR Direct Cash Journal</v>
      </c>
      <c r="J2216" s="232">
        <v>1454497.35</v>
      </c>
      <c r="K2216" s="227">
        <v>45218</v>
      </c>
      <c r="L2216" s="151" t="s">
        <v>3215</v>
      </c>
      <c r="M2216" s="49">
        <v>45218.752824074072</v>
      </c>
      <c r="N2216" s="47" t="s">
        <v>410</v>
      </c>
      <c r="O2216" s="47" t="s">
        <v>421</v>
      </c>
    </row>
    <row r="2217" spans="1:15" ht="12.75" hidden="1" customHeight="1" outlineLevel="1">
      <c r="B2217" s="226">
        <v>2024</v>
      </c>
      <c r="C2217" s="226">
        <v>4</v>
      </c>
      <c r="D2217" s="149" t="s">
        <v>5</v>
      </c>
      <c r="E2217" s="149" t="s">
        <v>6</v>
      </c>
      <c r="F2217" s="149" t="s">
        <v>3212</v>
      </c>
      <c r="G2217" s="227">
        <v>45216</v>
      </c>
      <c r="H2217" s="149" t="s">
        <v>12</v>
      </c>
      <c r="I2217" s="47" t="str">
        <f>VLOOKUP(H2217,'[5]Source Codes'!$A$6:$B$89,2,FALSE)</f>
        <v>AR Direct Cash Journal</v>
      </c>
      <c r="J2217" s="232">
        <v>1136198.24</v>
      </c>
      <c r="K2217" s="227">
        <v>45218</v>
      </c>
      <c r="L2217" s="151" t="s">
        <v>602</v>
      </c>
      <c r="M2217" s="49">
        <v>45218.752824074072</v>
      </c>
      <c r="N2217" s="47" t="s">
        <v>410</v>
      </c>
      <c r="O2217" s="47" t="s">
        <v>413</v>
      </c>
    </row>
    <row r="2218" spans="1:15" ht="12.75" hidden="1" customHeight="1" outlineLevel="1">
      <c r="B2218" s="226">
        <v>2024</v>
      </c>
      <c r="C2218" s="226">
        <v>4</v>
      </c>
      <c r="D2218" s="149" t="s">
        <v>5</v>
      </c>
      <c r="E2218" s="149" t="s">
        <v>6</v>
      </c>
      <c r="F2218" s="149" t="s">
        <v>3213</v>
      </c>
      <c r="G2218" s="227">
        <v>45217</v>
      </c>
      <c r="H2218" s="149" t="s">
        <v>7</v>
      </c>
      <c r="I2218" s="47" t="str">
        <f>VLOOKUP(H2218,'[5]Source Codes'!$A$6:$B$89,2,FALSE)</f>
        <v>HRMS Interface Journals</v>
      </c>
      <c r="J2218" s="232">
        <v>-10121005.140000001</v>
      </c>
      <c r="K2218" s="227">
        <v>45218</v>
      </c>
      <c r="L2218" s="151" t="s">
        <v>1820</v>
      </c>
      <c r="M2218" s="49">
        <v>45218.323923611111</v>
      </c>
      <c r="N2218" s="47" t="s">
        <v>438</v>
      </c>
      <c r="O2218" s="47" t="s">
        <v>439</v>
      </c>
    </row>
    <row r="2219" spans="1:15" ht="12.75" hidden="1" customHeight="1" outlineLevel="1">
      <c r="B2219" s="226">
        <v>2024</v>
      </c>
      <c r="C2219" s="226">
        <v>4</v>
      </c>
      <c r="D2219" s="149" t="s">
        <v>5</v>
      </c>
      <c r="E2219" s="149" t="s">
        <v>6</v>
      </c>
      <c r="F2219" s="149" t="s">
        <v>3214</v>
      </c>
      <c r="G2219" s="227">
        <v>45217</v>
      </c>
      <c r="H2219" s="149" t="s">
        <v>7</v>
      </c>
      <c r="I2219" s="47" t="str">
        <f>VLOOKUP(H2219,'[5]Source Codes'!$A$6:$B$89,2,FALSE)</f>
        <v>HRMS Interface Journals</v>
      </c>
      <c r="J2219" s="232">
        <v>-62750627.219999999</v>
      </c>
      <c r="K2219" s="227">
        <v>45218</v>
      </c>
      <c r="L2219" s="151" t="s">
        <v>1664</v>
      </c>
      <c r="M2219" s="49">
        <v>45218.860798611109</v>
      </c>
      <c r="N2219" s="47" t="s">
        <v>438</v>
      </c>
      <c r="O2219" s="47" t="s">
        <v>439</v>
      </c>
    </row>
    <row r="2220" spans="1:15" ht="12.75" customHeight="1" collapsed="1">
      <c r="J2220" s="133">
        <f>SUM(J2214:J2219)</f>
        <v>-59346924.519999996</v>
      </c>
    </row>
    <row r="2222" spans="1:15" ht="12.75" customHeight="1">
      <c r="A2222" s="55" t="s">
        <v>3217</v>
      </c>
    </row>
    <row r="2223" spans="1:15" ht="38.25" hidden="1" outlineLevel="1">
      <c r="B2223" s="226">
        <v>2024</v>
      </c>
      <c r="C2223" s="226">
        <v>4</v>
      </c>
      <c r="D2223" s="149" t="s">
        <v>5</v>
      </c>
      <c r="E2223" s="149" t="s">
        <v>6</v>
      </c>
      <c r="F2223" s="149" t="s">
        <v>3218</v>
      </c>
      <c r="G2223" s="227">
        <v>45223</v>
      </c>
      <c r="H2223" s="149" t="s">
        <v>14</v>
      </c>
      <c r="I2223" s="47" t="str">
        <f>VLOOKUP(H2223,'[5]Source Codes'!$A$6:$B$89,2,FALSE)</f>
        <v>AP Warrant Issuance</v>
      </c>
      <c r="J2223" s="232">
        <v>-1376561.58</v>
      </c>
      <c r="K2223" s="227">
        <v>45219</v>
      </c>
      <c r="L2223" s="151" t="s">
        <v>3223</v>
      </c>
      <c r="M2223" s="49">
        <v>45219.795057870368</v>
      </c>
      <c r="N2223" s="47" t="s">
        <v>410</v>
      </c>
      <c r="O2223" s="47" t="s">
        <v>419</v>
      </c>
    </row>
    <row r="2224" spans="1:15" hidden="1" outlineLevel="1">
      <c r="B2224" s="226">
        <v>2024</v>
      </c>
      <c r="C2224" s="226">
        <v>4</v>
      </c>
      <c r="D2224" s="149" t="s">
        <v>5</v>
      </c>
      <c r="E2224" s="149" t="s">
        <v>6</v>
      </c>
      <c r="F2224" s="149" t="s">
        <v>3219</v>
      </c>
      <c r="G2224" s="227">
        <v>45216</v>
      </c>
      <c r="H2224" s="149" t="s">
        <v>9</v>
      </c>
      <c r="I2224" s="47" t="str">
        <f>VLOOKUP(H2224,'[5]Source Codes'!$A$6:$B$89,2,FALSE)</f>
        <v>On Line Journal Entries</v>
      </c>
      <c r="J2224" s="232">
        <v>4462598</v>
      </c>
      <c r="K2224" s="227">
        <v>45219</v>
      </c>
      <c r="L2224" s="151" t="s">
        <v>3222</v>
      </c>
      <c r="M2224" s="49">
        <v>45219.87300925926</v>
      </c>
      <c r="N2224" s="47" t="s">
        <v>410</v>
      </c>
      <c r="O2224" s="47" t="s">
        <v>420</v>
      </c>
    </row>
    <row r="2225" spans="1:15" ht="63.75" hidden="1" outlineLevel="1">
      <c r="B2225" s="226">
        <v>2024</v>
      </c>
      <c r="C2225" s="226">
        <v>4</v>
      </c>
      <c r="D2225" s="149" t="s">
        <v>5</v>
      </c>
      <c r="E2225" s="149" t="s">
        <v>6</v>
      </c>
      <c r="F2225" s="149" t="s">
        <v>3220</v>
      </c>
      <c r="G2225" s="227">
        <v>45201</v>
      </c>
      <c r="H2225" s="149" t="s">
        <v>9</v>
      </c>
      <c r="I2225" s="47" t="str">
        <f>VLOOKUP(H2225,'[5]Source Codes'!$A$6:$B$89,2,FALSE)</f>
        <v>On Line Journal Entries</v>
      </c>
      <c r="J2225" s="232">
        <v>3348859.09</v>
      </c>
      <c r="K2225" s="227">
        <v>45219</v>
      </c>
      <c r="L2225" s="151" t="s">
        <v>3221</v>
      </c>
      <c r="M2225" s="49">
        <v>45219.87300925926</v>
      </c>
      <c r="N2225" s="47" t="s">
        <v>410</v>
      </c>
      <c r="O2225" s="47" t="s">
        <v>422</v>
      </c>
    </row>
    <row r="2226" spans="1:15" ht="12.75" customHeight="1" collapsed="1">
      <c r="J2226" s="133">
        <f>SUM(J2223:J2225)</f>
        <v>6434895.5099999998</v>
      </c>
    </row>
    <row r="2228" spans="1:15" ht="12.75" customHeight="1">
      <c r="A2228" s="55" t="s">
        <v>3224</v>
      </c>
    </row>
    <row r="2229" spans="1:15" ht="38.25" hidden="1" outlineLevel="1">
      <c r="B2229" s="226">
        <v>2024</v>
      </c>
      <c r="C2229" s="226">
        <v>4</v>
      </c>
      <c r="D2229" s="149" t="s">
        <v>5</v>
      </c>
      <c r="E2229" s="149" t="s">
        <v>6</v>
      </c>
      <c r="F2229" s="149" t="s">
        <v>3225</v>
      </c>
      <c r="G2229" s="227">
        <v>45224</v>
      </c>
      <c r="H2229" s="149" t="s">
        <v>14</v>
      </c>
      <c r="I2229" s="47" t="str">
        <f>VLOOKUP(H2229,'[5]Source Codes'!$A$6:$B$89,2,FALSE)</f>
        <v>AP Warrant Issuance</v>
      </c>
      <c r="J2229" s="232">
        <v>-1378534.82</v>
      </c>
      <c r="K2229" s="227">
        <v>45222</v>
      </c>
      <c r="L2229" s="151" t="s">
        <v>3230</v>
      </c>
      <c r="M2229" s="49">
        <v>45222.793599537035</v>
      </c>
      <c r="N2229" s="47" t="s">
        <v>410</v>
      </c>
      <c r="O2229" s="47" t="s">
        <v>419</v>
      </c>
    </row>
    <row r="2230" spans="1:15" ht="38.25" hidden="1" outlineLevel="1">
      <c r="B2230" s="226">
        <v>2024</v>
      </c>
      <c r="C2230" s="226">
        <v>4</v>
      </c>
      <c r="D2230" s="149" t="s">
        <v>5</v>
      </c>
      <c r="E2230" s="149" t="s">
        <v>6</v>
      </c>
      <c r="F2230" s="149" t="s">
        <v>3226</v>
      </c>
      <c r="G2230" s="227">
        <v>45218</v>
      </c>
      <c r="H2230" s="149" t="s">
        <v>12</v>
      </c>
      <c r="I2230" s="47" t="str">
        <f>VLOOKUP(H2230,'[5]Source Codes'!$A$6:$B$89,2,FALSE)</f>
        <v>AR Direct Cash Journal</v>
      </c>
      <c r="J2230" s="232">
        <v>3321355.96</v>
      </c>
      <c r="K2230" s="227">
        <v>45222</v>
      </c>
      <c r="L2230" s="151" t="s">
        <v>3231</v>
      </c>
      <c r="M2230" s="49">
        <v>45222.751574074071</v>
      </c>
      <c r="N2230" s="47" t="s">
        <v>410</v>
      </c>
      <c r="O2230" s="47" t="s">
        <v>421</v>
      </c>
    </row>
    <row r="2231" spans="1:15" ht="76.5" hidden="1" outlineLevel="1">
      <c r="B2231" s="226">
        <v>2024</v>
      </c>
      <c r="C2231" s="226">
        <v>4</v>
      </c>
      <c r="D2231" s="149" t="s">
        <v>5</v>
      </c>
      <c r="E2231" s="149" t="s">
        <v>6</v>
      </c>
      <c r="F2231" s="149" t="s">
        <v>3227</v>
      </c>
      <c r="G2231" s="227">
        <v>45211</v>
      </c>
      <c r="H2231" s="149" t="s">
        <v>11</v>
      </c>
      <c r="I2231" s="47" t="str">
        <f>VLOOKUP(H2231,'[5]Source Codes'!$A$6:$B$89,2,FALSE)</f>
        <v>AR Payments</v>
      </c>
      <c r="J2231" s="232">
        <v>2421923.7799999998</v>
      </c>
      <c r="K2231" s="227">
        <v>45222</v>
      </c>
      <c r="L2231" s="151" t="s">
        <v>3232</v>
      </c>
      <c r="M2231" s="49">
        <v>45222.751574074071</v>
      </c>
      <c r="N2231" s="47" t="s">
        <v>410</v>
      </c>
      <c r="O2231" s="47" t="s">
        <v>408</v>
      </c>
    </row>
    <row r="2232" spans="1:15" ht="12.75" hidden="1" customHeight="1" outlineLevel="1">
      <c r="B2232" s="226">
        <v>2024</v>
      </c>
      <c r="C2232" s="226">
        <v>4</v>
      </c>
      <c r="D2232" s="149" t="s">
        <v>5</v>
      </c>
      <c r="E2232" s="149" t="s">
        <v>6</v>
      </c>
      <c r="F2232" s="149" t="s">
        <v>3228</v>
      </c>
      <c r="G2232" s="227">
        <v>45218</v>
      </c>
      <c r="H2232" s="149" t="s">
        <v>16</v>
      </c>
      <c r="I2232" s="47" t="str">
        <f>VLOOKUP(H2232,'[5]Source Codes'!$A$6:$B$89,2,FALSE)</f>
        <v>Property Tax Interface</v>
      </c>
      <c r="J2232" s="232">
        <v>5747787.7999999998</v>
      </c>
      <c r="K2232" s="227">
        <v>45222</v>
      </c>
      <c r="L2232" s="151" t="s">
        <v>3229</v>
      </c>
      <c r="M2232" s="49">
        <v>45222.681562500002</v>
      </c>
      <c r="N2232" s="47" t="s">
        <v>412</v>
      </c>
      <c r="O2232" s="47" t="s">
        <v>471</v>
      </c>
    </row>
    <row r="2233" spans="1:15" ht="12.75" customHeight="1" collapsed="1">
      <c r="J2233" s="133">
        <f>SUM(J2229:J2232)</f>
        <v>10112532.719999999</v>
      </c>
    </row>
    <row r="2235" spans="1:15" ht="12.75" customHeight="1">
      <c r="A2235" s="55" t="s">
        <v>3233</v>
      </c>
    </row>
    <row r="2236" spans="1:15" ht="63.75" hidden="1" outlineLevel="1">
      <c r="B2236" s="226">
        <v>2024</v>
      </c>
      <c r="C2236" s="226">
        <v>4</v>
      </c>
      <c r="D2236" s="149" t="s">
        <v>5</v>
      </c>
      <c r="E2236" s="149" t="s">
        <v>6</v>
      </c>
      <c r="F2236" s="149" t="s">
        <v>3234</v>
      </c>
      <c r="G2236" s="227">
        <v>45223</v>
      </c>
      <c r="H2236" s="149" t="s">
        <v>14</v>
      </c>
      <c r="I2236" s="47" t="str">
        <f>VLOOKUP(H2236,'[5]Source Codes'!$A$6:$B$89,2,FALSE)</f>
        <v>AP Warrant Issuance</v>
      </c>
      <c r="J2236" s="232">
        <v>-3588603.81</v>
      </c>
      <c r="K2236" s="227">
        <v>45223</v>
      </c>
      <c r="L2236" s="151" t="s">
        <v>3236</v>
      </c>
      <c r="M2236" s="49">
        <v>45223.793576388889</v>
      </c>
      <c r="N2236" s="47" t="s">
        <v>412</v>
      </c>
      <c r="O2236" s="47" t="s">
        <v>414</v>
      </c>
    </row>
    <row r="2237" spans="1:15" ht="38.25" hidden="1" outlineLevel="1">
      <c r="B2237" s="226">
        <v>2024</v>
      </c>
      <c r="C2237" s="226">
        <v>4</v>
      </c>
      <c r="D2237" s="149" t="s">
        <v>5</v>
      </c>
      <c r="E2237" s="149" t="s">
        <v>6</v>
      </c>
      <c r="F2237" s="149" t="s">
        <v>3235</v>
      </c>
      <c r="G2237" s="227">
        <v>45225</v>
      </c>
      <c r="H2237" s="149" t="s">
        <v>14</v>
      </c>
      <c r="I2237" s="47" t="str">
        <f>VLOOKUP(H2237,'[5]Source Codes'!$A$6:$B$89,2,FALSE)</f>
        <v>AP Warrant Issuance</v>
      </c>
      <c r="J2237" s="232">
        <v>-1488398.94</v>
      </c>
      <c r="K2237" s="227">
        <v>45223</v>
      </c>
      <c r="L2237" s="151" t="s">
        <v>3237</v>
      </c>
      <c r="M2237" s="49">
        <v>45223.793576388889</v>
      </c>
      <c r="N2237" s="47" t="s">
        <v>410</v>
      </c>
      <c r="O2237" s="47" t="s">
        <v>419</v>
      </c>
    </row>
    <row r="2238" spans="1:15" ht="12.75" customHeight="1" collapsed="1">
      <c r="J2238" s="133">
        <f>SUM(J2236:J2237)</f>
        <v>-5077002.75</v>
      </c>
    </row>
    <row r="2240" spans="1:15" ht="12.75" customHeight="1">
      <c r="A2240" s="55" t="s">
        <v>3242</v>
      </c>
    </row>
    <row r="2241" spans="1:15" ht="38.25" hidden="1" outlineLevel="1">
      <c r="B2241" s="226">
        <v>2024</v>
      </c>
      <c r="C2241" s="226">
        <v>4</v>
      </c>
      <c r="D2241" s="149" t="s">
        <v>5</v>
      </c>
      <c r="E2241" s="149" t="s">
        <v>6</v>
      </c>
      <c r="F2241" s="149" t="s">
        <v>3243</v>
      </c>
      <c r="G2241" s="227">
        <v>45226</v>
      </c>
      <c r="H2241" s="149" t="s">
        <v>14</v>
      </c>
      <c r="I2241" s="47" t="str">
        <f>VLOOKUP(H2241,'[5]Source Codes'!$A$6:$B$89,2,FALSE)</f>
        <v>AP Warrant Issuance</v>
      </c>
      <c r="J2241" s="232">
        <v>-1144678.9099999999</v>
      </c>
      <c r="K2241" s="227">
        <v>45224</v>
      </c>
      <c r="L2241" s="151" t="s">
        <v>3244</v>
      </c>
      <c r="M2241" s="49">
        <v>45224.793796296297</v>
      </c>
      <c r="N2241" s="47" t="s">
        <v>410</v>
      </c>
      <c r="O2241" s="47" t="s">
        <v>419</v>
      </c>
    </row>
    <row r="2242" spans="1:15" ht="12.75" customHeight="1" collapsed="1">
      <c r="J2242" s="133">
        <f>SUM(J2241)</f>
        <v>-1144678.9099999999</v>
      </c>
    </row>
    <row r="2244" spans="1:15" ht="12.75" customHeight="1">
      <c r="A2244" s="55" t="s">
        <v>3264</v>
      </c>
    </row>
    <row r="2245" spans="1:15" ht="38.25" hidden="1" outlineLevel="1">
      <c r="B2245" s="226">
        <v>2024</v>
      </c>
      <c r="C2245" s="226">
        <v>4</v>
      </c>
      <c r="D2245" s="149" t="s">
        <v>5</v>
      </c>
      <c r="E2245" s="149" t="s">
        <v>6</v>
      </c>
      <c r="F2245" s="149" t="s">
        <v>3265</v>
      </c>
      <c r="G2245" s="227">
        <v>45225</v>
      </c>
      <c r="H2245" s="149" t="s">
        <v>14</v>
      </c>
      <c r="I2245" s="47" t="str">
        <f>VLOOKUP(H2245,'[5]Source Codes'!$A$6:$B$89,2,FALSE)</f>
        <v>AP Warrant Issuance</v>
      </c>
      <c r="J2245" s="232">
        <v>-2130762.91</v>
      </c>
      <c r="K2245" s="227">
        <v>45225</v>
      </c>
      <c r="L2245" s="151" t="s">
        <v>3279</v>
      </c>
      <c r="M2245" s="49">
        <v>45225.793726851851</v>
      </c>
      <c r="N2245" s="47" t="s">
        <v>410</v>
      </c>
      <c r="O2245" s="47" t="s">
        <v>419</v>
      </c>
    </row>
    <row r="2246" spans="1:15" ht="38.25" hidden="1" outlineLevel="1">
      <c r="B2246" s="226">
        <v>2024</v>
      </c>
      <c r="C2246" s="226">
        <v>4</v>
      </c>
      <c r="D2246" s="149" t="s">
        <v>5</v>
      </c>
      <c r="E2246" s="149" t="s">
        <v>6</v>
      </c>
      <c r="F2246" s="149" t="s">
        <v>3266</v>
      </c>
      <c r="G2246" s="227">
        <v>45229</v>
      </c>
      <c r="H2246" s="149" t="s">
        <v>14</v>
      </c>
      <c r="I2246" s="47" t="str">
        <f>VLOOKUP(H2246,'[5]Source Codes'!$A$6:$B$89,2,FALSE)</f>
        <v>AP Warrant Issuance</v>
      </c>
      <c r="J2246" s="232">
        <v>-1994344.59</v>
      </c>
      <c r="K2246" s="227">
        <v>45225</v>
      </c>
      <c r="L2246" s="151" t="s">
        <v>3280</v>
      </c>
      <c r="M2246" s="49">
        <v>45225.793726851851</v>
      </c>
      <c r="N2246" s="47" t="s">
        <v>410</v>
      </c>
      <c r="O2246" s="47" t="s">
        <v>419</v>
      </c>
    </row>
    <row r="2247" spans="1:15" ht="25.5" hidden="1" outlineLevel="1">
      <c r="B2247" s="226">
        <v>2024</v>
      </c>
      <c r="C2247" s="226">
        <v>4</v>
      </c>
      <c r="D2247" s="149" t="s">
        <v>5</v>
      </c>
      <c r="E2247" s="149" t="s">
        <v>6</v>
      </c>
      <c r="F2247" s="149" t="s">
        <v>3267</v>
      </c>
      <c r="G2247" s="227">
        <v>45223</v>
      </c>
      <c r="H2247" s="149" t="s">
        <v>12</v>
      </c>
      <c r="I2247" s="47" t="str">
        <f>VLOOKUP(H2247,'[5]Source Codes'!$A$6:$B$89,2,FALSE)</f>
        <v>AR Direct Cash Journal</v>
      </c>
      <c r="J2247" s="232">
        <v>1351937.65</v>
      </c>
      <c r="K2247" s="227">
        <v>45225</v>
      </c>
      <c r="L2247" s="151" t="s">
        <v>2078</v>
      </c>
      <c r="M2247" s="49">
        <v>45225.751863425925</v>
      </c>
      <c r="N2247" s="47" t="s">
        <v>410</v>
      </c>
      <c r="O2247" s="47" t="s">
        <v>421</v>
      </c>
    </row>
    <row r="2248" spans="1:15" ht="12.75" hidden="1" customHeight="1" outlineLevel="1">
      <c r="B2248" s="226">
        <v>2024</v>
      </c>
      <c r="C2248" s="226">
        <v>4</v>
      </c>
      <c r="D2248" s="149" t="s">
        <v>5</v>
      </c>
      <c r="E2248" s="149" t="s">
        <v>6</v>
      </c>
      <c r="F2248" s="149" t="s">
        <v>3268</v>
      </c>
      <c r="G2248" s="227">
        <v>45200</v>
      </c>
      <c r="H2248" s="149" t="s">
        <v>9</v>
      </c>
      <c r="I2248" s="47" t="str">
        <f>VLOOKUP(H2248,'[5]Source Codes'!$A$6:$B$89,2,FALSE)</f>
        <v>On Line Journal Entries</v>
      </c>
      <c r="J2248" s="232">
        <v>-15599593.619999999</v>
      </c>
      <c r="K2248" s="227">
        <v>45225</v>
      </c>
      <c r="L2248" s="151" t="s">
        <v>3271</v>
      </c>
      <c r="M2248" s="49">
        <v>45225.868854166663</v>
      </c>
      <c r="N2248" s="47" t="s">
        <v>410</v>
      </c>
      <c r="O2248" s="47" t="s">
        <v>424</v>
      </c>
    </row>
    <row r="2249" spans="1:15" ht="12.75" hidden="1" customHeight="1" outlineLevel="1">
      <c r="B2249" s="226">
        <v>2024</v>
      </c>
      <c r="C2249" s="226">
        <v>4</v>
      </c>
      <c r="D2249" s="149" t="s">
        <v>5</v>
      </c>
      <c r="E2249" s="149" t="s">
        <v>6</v>
      </c>
      <c r="F2249" s="149" t="s">
        <v>3269</v>
      </c>
      <c r="G2249" s="227">
        <v>45218</v>
      </c>
      <c r="H2249" s="149" t="s">
        <v>8</v>
      </c>
      <c r="I2249" s="47" t="str">
        <f>VLOOKUP(H2249,'[5]Source Codes'!$A$6:$B$89,2,FALSE)</f>
        <v>Prch,Cntrl Mail,Flt,Prntg,Sply</v>
      </c>
      <c r="J2249" s="232">
        <v>-1935424.84</v>
      </c>
      <c r="K2249" s="227">
        <v>45225</v>
      </c>
      <c r="L2249" s="151" t="s">
        <v>3272</v>
      </c>
      <c r="M2249" s="49">
        <v>45225.650972222225</v>
      </c>
      <c r="N2249" s="47" t="s">
        <v>410</v>
      </c>
      <c r="O2249" s="47" t="s">
        <v>455</v>
      </c>
    </row>
    <row r="2250" spans="1:15" ht="12.75" hidden="1" customHeight="1" outlineLevel="1">
      <c r="B2250" s="226">
        <v>2024</v>
      </c>
      <c r="C2250" s="226">
        <v>4</v>
      </c>
      <c r="D2250" s="149" t="s">
        <v>5</v>
      </c>
      <c r="E2250" s="149" t="s">
        <v>6</v>
      </c>
      <c r="F2250" s="149" t="s">
        <v>3270</v>
      </c>
      <c r="G2250" s="227">
        <v>45224</v>
      </c>
      <c r="H2250" s="149" t="s">
        <v>9</v>
      </c>
      <c r="I2250" s="47" t="str">
        <f>VLOOKUP(H2250,'[5]Source Codes'!$A$6:$B$89,2,FALSE)</f>
        <v>On Line Journal Entries</v>
      </c>
      <c r="J2250" s="232">
        <v>-1384542.87</v>
      </c>
      <c r="K2250" s="227">
        <v>45225</v>
      </c>
      <c r="L2250" s="151" t="s">
        <v>3273</v>
      </c>
      <c r="M2250" s="49">
        <v>45225.511365740742</v>
      </c>
      <c r="N2250" s="47" t="s">
        <v>411</v>
      </c>
      <c r="O2250" s="47" t="s">
        <v>409</v>
      </c>
    </row>
    <row r="2251" spans="1:15" ht="12.75" hidden="1" customHeight="1" outlineLevel="1">
      <c r="B2251" s="226">
        <v>2024</v>
      </c>
      <c r="C2251" s="226">
        <v>4</v>
      </c>
      <c r="D2251" s="149" t="s">
        <v>5</v>
      </c>
      <c r="E2251" s="149" t="s">
        <v>6</v>
      </c>
      <c r="F2251" s="149" t="s">
        <v>3274</v>
      </c>
      <c r="G2251" s="227">
        <v>45224</v>
      </c>
      <c r="H2251" s="149" t="s">
        <v>9</v>
      </c>
      <c r="I2251" s="47" t="str">
        <f>VLOOKUP(H2251,'[5]Source Codes'!$A$6:$B$89,2,FALSE)</f>
        <v>On Line Journal Entries</v>
      </c>
      <c r="J2251" s="232">
        <v>1384542.87</v>
      </c>
      <c r="K2251" s="227">
        <v>45225</v>
      </c>
      <c r="L2251" s="151" t="s">
        <v>3278</v>
      </c>
      <c r="M2251" s="49">
        <v>45225.510578703703</v>
      </c>
      <c r="N2251" s="47" t="s">
        <v>411</v>
      </c>
      <c r="O2251" s="47" t="s">
        <v>409</v>
      </c>
    </row>
    <row r="2252" spans="1:15" ht="25.5" hidden="1" outlineLevel="1">
      <c r="B2252" s="226">
        <v>2024</v>
      </c>
      <c r="C2252" s="226">
        <v>4</v>
      </c>
      <c r="D2252" s="149" t="s">
        <v>5</v>
      </c>
      <c r="E2252" s="149" t="s">
        <v>6</v>
      </c>
      <c r="F2252" s="149" t="s">
        <v>3275</v>
      </c>
      <c r="G2252" s="227">
        <v>45223</v>
      </c>
      <c r="H2252" s="149" t="s">
        <v>9</v>
      </c>
      <c r="I2252" s="47" t="str">
        <f>VLOOKUP(H2252,'[5]Source Codes'!$A$6:$B$89,2,FALSE)</f>
        <v>On Line Journal Entries</v>
      </c>
      <c r="J2252" s="232">
        <v>1510332</v>
      </c>
      <c r="K2252" s="227">
        <v>45225</v>
      </c>
      <c r="L2252" s="151" t="s">
        <v>351</v>
      </c>
      <c r="M2252" s="49">
        <v>45225.868854166663</v>
      </c>
      <c r="N2252" s="47" t="s">
        <v>410</v>
      </c>
      <c r="O2252" s="47" t="s">
        <v>415</v>
      </c>
    </row>
    <row r="2253" spans="1:15" ht="25.5" hidden="1" outlineLevel="1">
      <c r="B2253" s="226">
        <v>2024</v>
      </c>
      <c r="C2253" s="226">
        <v>4</v>
      </c>
      <c r="D2253" s="149" t="s">
        <v>5</v>
      </c>
      <c r="E2253" s="149" t="s">
        <v>6</v>
      </c>
      <c r="F2253" s="149" t="s">
        <v>3276</v>
      </c>
      <c r="G2253" s="227">
        <v>45223</v>
      </c>
      <c r="H2253" s="149" t="s">
        <v>9</v>
      </c>
      <c r="I2253" s="47" t="str">
        <f>VLOOKUP(H2253,'[5]Source Codes'!$A$6:$B$89,2,FALSE)</f>
        <v>On Line Journal Entries</v>
      </c>
      <c r="J2253" s="232">
        <v>3147556</v>
      </c>
      <c r="K2253" s="227">
        <v>45225</v>
      </c>
      <c r="L2253" s="151" t="s">
        <v>351</v>
      </c>
      <c r="M2253" s="49">
        <v>45225.868854166663</v>
      </c>
      <c r="N2253" s="47" t="s">
        <v>410</v>
      </c>
      <c r="O2253" s="47" t="s">
        <v>415</v>
      </c>
    </row>
    <row r="2254" spans="1:15" ht="25.5" hidden="1" outlineLevel="1">
      <c r="B2254" s="226">
        <v>2024</v>
      </c>
      <c r="C2254" s="226">
        <v>4</v>
      </c>
      <c r="D2254" s="149" t="s">
        <v>5</v>
      </c>
      <c r="E2254" s="149" t="s">
        <v>6</v>
      </c>
      <c r="F2254" s="149" t="s">
        <v>3277</v>
      </c>
      <c r="G2254" s="227">
        <v>45223</v>
      </c>
      <c r="H2254" s="149" t="s">
        <v>9</v>
      </c>
      <c r="I2254" s="47" t="str">
        <f>VLOOKUP(H2254,'[5]Source Codes'!$A$6:$B$89,2,FALSE)</f>
        <v>On Line Journal Entries</v>
      </c>
      <c r="J2254" s="232">
        <v>8014473</v>
      </c>
      <c r="K2254" s="227">
        <v>45225</v>
      </c>
      <c r="L2254" s="151" t="s">
        <v>351</v>
      </c>
      <c r="M2254" s="49">
        <v>45225.868854166663</v>
      </c>
      <c r="N2254" s="47" t="s">
        <v>410</v>
      </c>
      <c r="O2254" s="47" t="s">
        <v>415</v>
      </c>
    </row>
    <row r="2255" spans="1:15" ht="12.75" customHeight="1" collapsed="1">
      <c r="J2255" s="133">
        <f>SUM(J2245:J2254)</f>
        <v>-7635827.3099999987</v>
      </c>
    </row>
    <row r="2257" spans="1:15" ht="12.75" customHeight="1">
      <c r="A2257" s="55" t="s">
        <v>3281</v>
      </c>
    </row>
    <row r="2258" spans="1:15" hidden="1" outlineLevel="1">
      <c r="B2258" s="226">
        <v>2024</v>
      </c>
      <c r="C2258" s="226">
        <v>4</v>
      </c>
      <c r="D2258" s="149" t="s">
        <v>5</v>
      </c>
      <c r="E2258" s="149" t="s">
        <v>6</v>
      </c>
      <c r="F2258" s="149" t="s">
        <v>3282</v>
      </c>
      <c r="G2258" s="227">
        <v>45226</v>
      </c>
      <c r="H2258" s="149" t="s">
        <v>12</v>
      </c>
      <c r="I2258" s="47" t="str">
        <f>VLOOKUP(H2258,'[5]Source Codes'!$A$6:$B$89,2,FALSE)</f>
        <v>AR Direct Cash Journal</v>
      </c>
      <c r="J2258" s="232">
        <v>40000000</v>
      </c>
      <c r="K2258" s="227">
        <v>45226</v>
      </c>
      <c r="L2258" s="151" t="s">
        <v>3068</v>
      </c>
      <c r="M2258" s="49">
        <v>45226.751574074071</v>
      </c>
      <c r="N2258" s="47" t="s">
        <v>411</v>
      </c>
      <c r="O2258" s="47" t="s">
        <v>409</v>
      </c>
    </row>
    <row r="2259" spans="1:15" ht="25.5" hidden="1" outlineLevel="1">
      <c r="B2259" s="226">
        <v>2024</v>
      </c>
      <c r="C2259" s="226">
        <v>4</v>
      </c>
      <c r="D2259" s="149" t="s">
        <v>5</v>
      </c>
      <c r="E2259" s="149" t="s">
        <v>6</v>
      </c>
      <c r="F2259" s="149" t="s">
        <v>3283</v>
      </c>
      <c r="G2259" s="227">
        <v>45223</v>
      </c>
      <c r="H2259" s="149" t="s">
        <v>9</v>
      </c>
      <c r="I2259" s="47" t="str">
        <f>VLOOKUP(H2259,'[5]Source Codes'!$A$6:$B$89,2,FALSE)</f>
        <v>On Line Journal Entries</v>
      </c>
      <c r="J2259" s="232">
        <v>12110256</v>
      </c>
      <c r="K2259" s="227">
        <v>45226</v>
      </c>
      <c r="L2259" s="151" t="s">
        <v>351</v>
      </c>
      <c r="M2259" s="49">
        <v>45226.40247685185</v>
      </c>
      <c r="N2259" s="47" t="s">
        <v>410</v>
      </c>
      <c r="O2259" s="47" t="s">
        <v>415</v>
      </c>
    </row>
    <row r="2260" spans="1:15" hidden="1" outlineLevel="1">
      <c r="B2260" s="226">
        <v>2024</v>
      </c>
      <c r="C2260" s="226">
        <v>4</v>
      </c>
      <c r="D2260" s="149" t="s">
        <v>5</v>
      </c>
      <c r="E2260" s="149" t="s">
        <v>6</v>
      </c>
      <c r="F2260" s="149" t="s">
        <v>3284</v>
      </c>
      <c r="G2260" s="227">
        <v>45226</v>
      </c>
      <c r="H2260" s="149" t="s">
        <v>110</v>
      </c>
      <c r="I2260" s="47" t="str">
        <f>VLOOKUP(H2260,'[5]Source Codes'!$A$6:$B$89,2,FALSE)</f>
        <v>Treasurers Interest Apportion</v>
      </c>
      <c r="J2260" s="232">
        <v>1483775.94</v>
      </c>
      <c r="K2260" s="227">
        <v>45226</v>
      </c>
      <c r="L2260" s="151" t="s">
        <v>3285</v>
      </c>
      <c r="M2260" s="49">
        <v>45226.494363425925</v>
      </c>
      <c r="N2260" s="47" t="s">
        <v>412</v>
      </c>
      <c r="O2260" s="47" t="s">
        <v>422</v>
      </c>
    </row>
    <row r="2261" spans="1:15" ht="12.75" customHeight="1" collapsed="1">
      <c r="J2261" s="133">
        <f>SUM(J2258:J2260)</f>
        <v>53594031.939999998</v>
      </c>
    </row>
    <row r="2263" spans="1:15" ht="12.75" customHeight="1">
      <c r="A2263" s="55" t="s">
        <v>3286</v>
      </c>
    </row>
    <row r="2264" spans="1:15" ht="12.75" hidden="1" customHeight="1" outlineLevel="1">
      <c r="B2264" s="226">
        <v>2024</v>
      </c>
      <c r="C2264" s="226">
        <v>4</v>
      </c>
      <c r="D2264" s="149" t="s">
        <v>5</v>
      </c>
      <c r="E2264" s="149" t="s">
        <v>6</v>
      </c>
      <c r="F2264" s="149" t="s">
        <v>3287</v>
      </c>
      <c r="G2264" s="227">
        <v>45223</v>
      </c>
      <c r="H2264" s="149" t="s">
        <v>340</v>
      </c>
      <c r="I2264" s="47" t="str">
        <f>VLOOKUP(H2264,'[5]Source Codes'!$A$6:$B$89,2,FALSE)</f>
        <v>Facilities Mngmnt Intfc Jrnls</v>
      </c>
      <c r="J2264" s="232">
        <v>-3983084.36</v>
      </c>
      <c r="K2264" s="227">
        <v>45229</v>
      </c>
      <c r="L2264" s="151" t="s">
        <v>3288</v>
      </c>
      <c r="M2264" s="49">
        <v>45229.868483796294</v>
      </c>
      <c r="N2264" s="47" t="s">
        <v>410</v>
      </c>
      <c r="O2264" s="47" t="s">
        <v>418</v>
      </c>
    </row>
    <row r="2265" spans="1:15" ht="12.75" customHeight="1" collapsed="1">
      <c r="J2265" s="133">
        <f>SUM(J2264)</f>
        <v>-3983084.36</v>
      </c>
    </row>
    <row r="2267" spans="1:15" ht="12.75" customHeight="1">
      <c r="A2267" s="55" t="s">
        <v>3289</v>
      </c>
    </row>
    <row r="2268" spans="1:15" ht="38.25" hidden="1" outlineLevel="1">
      <c r="B2268" s="226">
        <v>2024</v>
      </c>
      <c r="C2268" s="226">
        <v>5</v>
      </c>
      <c r="D2268" s="149" t="s">
        <v>5</v>
      </c>
      <c r="E2268" s="149" t="s">
        <v>6</v>
      </c>
      <c r="F2268" s="149" t="s">
        <v>3290</v>
      </c>
      <c r="G2268" s="227">
        <v>45232</v>
      </c>
      <c r="H2268" s="149" t="s">
        <v>14</v>
      </c>
      <c r="I2268" s="47" t="str">
        <f>VLOOKUP(H2268,'[5]Source Codes'!$A$6:$B$89,2,FALSE)</f>
        <v>AP Warrant Issuance</v>
      </c>
      <c r="J2268" s="232">
        <v>-1685468.65</v>
      </c>
      <c r="K2268" s="227">
        <v>45230</v>
      </c>
      <c r="L2268" s="151" t="s">
        <v>3310</v>
      </c>
      <c r="M2268" s="49">
        <v>45230.79346064815</v>
      </c>
      <c r="N2268" s="47" t="s">
        <v>410</v>
      </c>
      <c r="O2268" s="47" t="s">
        <v>419</v>
      </c>
    </row>
    <row r="2269" spans="1:15" ht="38.25" hidden="1" outlineLevel="1">
      <c r="B2269" s="226">
        <v>2024</v>
      </c>
      <c r="C2269" s="226">
        <v>4</v>
      </c>
      <c r="D2269" s="149" t="s">
        <v>5</v>
      </c>
      <c r="E2269" s="149" t="s">
        <v>6</v>
      </c>
      <c r="F2269" s="149" t="s">
        <v>3291</v>
      </c>
      <c r="G2269" s="227">
        <v>45230</v>
      </c>
      <c r="H2269" s="149" t="s">
        <v>14</v>
      </c>
      <c r="I2269" s="47" t="str">
        <f>VLOOKUP(H2269,'[5]Source Codes'!$A$6:$B$89,2,FALSE)</f>
        <v>AP Warrant Issuance</v>
      </c>
      <c r="J2269" s="232">
        <v>-1195172.8899999999</v>
      </c>
      <c r="K2269" s="227">
        <v>45230</v>
      </c>
      <c r="L2269" s="151" t="s">
        <v>3311</v>
      </c>
      <c r="M2269" s="49">
        <v>45230.79346064815</v>
      </c>
      <c r="N2269" s="47" t="s">
        <v>410</v>
      </c>
      <c r="O2269" s="47" t="s">
        <v>419</v>
      </c>
    </row>
    <row r="2270" spans="1:15" ht="51" hidden="1" outlineLevel="1">
      <c r="B2270" s="226">
        <v>2024</v>
      </c>
      <c r="C2270" s="226">
        <v>4</v>
      </c>
      <c r="D2270" s="149" t="s">
        <v>5</v>
      </c>
      <c r="E2270" s="149" t="s">
        <v>6</v>
      </c>
      <c r="F2270" s="149" t="s">
        <v>3292</v>
      </c>
      <c r="G2270" s="227">
        <v>45210</v>
      </c>
      <c r="H2270" s="149" t="s">
        <v>12</v>
      </c>
      <c r="I2270" s="47" t="str">
        <f>VLOOKUP(H2270,'[5]Source Codes'!$A$6:$B$89,2,FALSE)</f>
        <v>AR Direct Cash Journal</v>
      </c>
      <c r="J2270" s="232">
        <v>3320704.54</v>
      </c>
      <c r="K2270" s="227">
        <v>45230</v>
      </c>
      <c r="L2270" s="151" t="s">
        <v>3312</v>
      </c>
      <c r="M2270" s="49">
        <v>45230.751597222225</v>
      </c>
      <c r="N2270" s="47" t="s">
        <v>410</v>
      </c>
      <c r="O2270" s="47" t="s">
        <v>419</v>
      </c>
    </row>
    <row r="2271" spans="1:15" ht="25.5" hidden="1" outlineLevel="1">
      <c r="B2271" s="226">
        <v>2024</v>
      </c>
      <c r="C2271" s="226">
        <v>4</v>
      </c>
      <c r="D2271" s="149" t="s">
        <v>5</v>
      </c>
      <c r="E2271" s="149" t="s">
        <v>6</v>
      </c>
      <c r="F2271" s="149" t="s">
        <v>3293</v>
      </c>
      <c r="G2271" s="227">
        <v>45229</v>
      </c>
      <c r="H2271" s="149" t="s">
        <v>12</v>
      </c>
      <c r="I2271" s="47" t="str">
        <f>VLOOKUP(H2271,'[5]Source Codes'!$A$6:$B$89,2,FALSE)</f>
        <v>AR Direct Cash Journal</v>
      </c>
      <c r="J2271" s="232">
        <v>2031606.98</v>
      </c>
      <c r="K2271" s="227">
        <v>45230</v>
      </c>
      <c r="L2271" s="151" t="s">
        <v>1136</v>
      </c>
      <c r="M2271" s="49">
        <v>45230.751597222225</v>
      </c>
      <c r="N2271" s="47" t="s">
        <v>410</v>
      </c>
      <c r="O2271" s="47" t="s">
        <v>422</v>
      </c>
    </row>
    <row r="2272" spans="1:15" ht="25.5" hidden="1" outlineLevel="1">
      <c r="B2272" s="226">
        <v>2024</v>
      </c>
      <c r="C2272" s="226">
        <v>4</v>
      </c>
      <c r="D2272" s="149" t="s">
        <v>5</v>
      </c>
      <c r="E2272" s="149" t="s">
        <v>6</v>
      </c>
      <c r="F2272" s="149" t="s">
        <v>3294</v>
      </c>
      <c r="G2272" s="227">
        <v>45229</v>
      </c>
      <c r="H2272" s="149" t="s">
        <v>9</v>
      </c>
      <c r="I2272" s="47" t="str">
        <f>VLOOKUP(H2272,'[5]Source Codes'!$A$6:$B$89,2,FALSE)</f>
        <v>On Line Journal Entries</v>
      </c>
      <c r="J2272" s="232">
        <v>23772852.030000001</v>
      </c>
      <c r="K2272" s="227">
        <v>45230</v>
      </c>
      <c r="L2272" s="151" t="s">
        <v>3300</v>
      </c>
      <c r="M2272" s="49">
        <v>45230.869097222225</v>
      </c>
      <c r="N2272" s="47" t="s">
        <v>410</v>
      </c>
      <c r="O2272" s="47" t="s">
        <v>422</v>
      </c>
    </row>
    <row r="2273" spans="1:15" hidden="1" outlineLevel="1">
      <c r="B2273" s="226">
        <v>2024</v>
      </c>
      <c r="C2273" s="226">
        <v>4</v>
      </c>
      <c r="D2273" s="149" t="s">
        <v>5</v>
      </c>
      <c r="E2273" s="149" t="s">
        <v>6</v>
      </c>
      <c r="F2273" s="149" t="s">
        <v>3295</v>
      </c>
      <c r="G2273" s="227">
        <v>45225</v>
      </c>
      <c r="H2273" s="149" t="s">
        <v>16</v>
      </c>
      <c r="I2273" s="47" t="str">
        <f>VLOOKUP(H2273,'[5]Source Codes'!$A$6:$B$89,2,FALSE)</f>
        <v>Property Tax Interface</v>
      </c>
      <c r="J2273" s="232">
        <v>15655576.15</v>
      </c>
      <c r="K2273" s="227">
        <v>45230</v>
      </c>
      <c r="L2273" s="151" t="s">
        <v>3309</v>
      </c>
      <c r="M2273" s="49">
        <v>45230.344085648147</v>
      </c>
      <c r="N2273" s="47" t="s">
        <v>412</v>
      </c>
      <c r="O2273" s="47" t="s">
        <v>471</v>
      </c>
    </row>
    <row r="2274" spans="1:15" ht="38.25" hidden="1" outlineLevel="1">
      <c r="B2274" s="226">
        <v>2024</v>
      </c>
      <c r="C2274" s="226">
        <v>4</v>
      </c>
      <c r="D2274" s="149" t="s">
        <v>5</v>
      </c>
      <c r="E2274" s="149" t="s">
        <v>6</v>
      </c>
      <c r="F2274" s="149" t="s">
        <v>3296</v>
      </c>
      <c r="G2274" s="227">
        <v>45229</v>
      </c>
      <c r="H2274" s="149" t="s">
        <v>9</v>
      </c>
      <c r="I2274" s="47" t="str">
        <f>VLOOKUP(H2274,'[5]Source Codes'!$A$6:$B$89,2,FALSE)</f>
        <v>On Line Journal Entries</v>
      </c>
      <c r="J2274" s="232">
        <v>11312045.07</v>
      </c>
      <c r="K2274" s="227">
        <v>45230</v>
      </c>
      <c r="L2274" s="151" t="s">
        <v>3301</v>
      </c>
      <c r="M2274" s="49">
        <v>45230.869097222225</v>
      </c>
      <c r="N2274" s="47" t="s">
        <v>410</v>
      </c>
      <c r="O2274" s="47" t="s">
        <v>422</v>
      </c>
    </row>
    <row r="2275" spans="1:15" ht="51" hidden="1" outlineLevel="1">
      <c r="B2275" s="226">
        <v>2024</v>
      </c>
      <c r="C2275" s="226">
        <v>4</v>
      </c>
      <c r="D2275" s="149" t="s">
        <v>5</v>
      </c>
      <c r="E2275" s="149" t="s">
        <v>6</v>
      </c>
      <c r="F2275" s="149" t="s">
        <v>3297</v>
      </c>
      <c r="G2275" s="227">
        <v>45229</v>
      </c>
      <c r="H2275" s="149" t="s">
        <v>9</v>
      </c>
      <c r="I2275" s="47" t="str">
        <f>VLOOKUP(H2275,'[5]Source Codes'!$A$6:$B$89,2,FALSE)</f>
        <v>On Line Journal Entries</v>
      </c>
      <c r="J2275" s="232">
        <v>3348859.09</v>
      </c>
      <c r="K2275" s="227">
        <v>45230</v>
      </c>
      <c r="L2275" s="151" t="s">
        <v>3302</v>
      </c>
      <c r="M2275" s="49">
        <v>45230.869097222225</v>
      </c>
      <c r="N2275" s="47" t="s">
        <v>410</v>
      </c>
      <c r="O2275" s="47" t="s">
        <v>422</v>
      </c>
    </row>
    <row r="2276" spans="1:15" hidden="1" outlineLevel="1">
      <c r="B2276" s="226">
        <v>2024</v>
      </c>
      <c r="C2276" s="226">
        <v>4</v>
      </c>
      <c r="D2276" s="149" t="s">
        <v>5</v>
      </c>
      <c r="E2276" s="149" t="s">
        <v>6</v>
      </c>
      <c r="F2276" s="149" t="s">
        <v>3298</v>
      </c>
      <c r="G2276" s="227">
        <v>45229</v>
      </c>
      <c r="H2276" s="149" t="s">
        <v>9</v>
      </c>
      <c r="I2276" s="47" t="str">
        <f>VLOOKUP(H2276,'[5]Source Codes'!$A$6:$B$89,2,FALSE)</f>
        <v>On Line Journal Entries</v>
      </c>
      <c r="J2276" s="232">
        <v>1629763.06</v>
      </c>
      <c r="K2276" s="227">
        <v>45230</v>
      </c>
      <c r="L2276" s="151" t="s">
        <v>3303</v>
      </c>
      <c r="M2276" s="49">
        <v>45230.869097222225</v>
      </c>
      <c r="N2276" s="47" t="s">
        <v>410</v>
      </c>
      <c r="O2276" s="47" t="s">
        <v>422</v>
      </c>
    </row>
    <row r="2277" spans="1:15" hidden="1" outlineLevel="1">
      <c r="B2277" s="226">
        <v>2024</v>
      </c>
      <c r="C2277" s="226">
        <v>4</v>
      </c>
      <c r="D2277" s="149" t="s">
        <v>5</v>
      </c>
      <c r="E2277" s="149" t="s">
        <v>6</v>
      </c>
      <c r="F2277" s="149" t="s">
        <v>3299</v>
      </c>
      <c r="G2277" s="227">
        <v>45215</v>
      </c>
      <c r="H2277" s="149" t="s">
        <v>340</v>
      </c>
      <c r="I2277" s="47" t="str">
        <f>VLOOKUP(H2277,'[5]Source Codes'!$A$6:$B$89,2,FALSE)</f>
        <v>Facilities Mngmnt Intfc Jrnls</v>
      </c>
      <c r="J2277" s="232">
        <v>1370182.92</v>
      </c>
      <c r="K2277" s="227">
        <v>45230</v>
      </c>
      <c r="L2277" s="151" t="s">
        <v>3304</v>
      </c>
      <c r="M2277" s="49">
        <v>45230.869131944448</v>
      </c>
      <c r="N2277" s="47" t="s">
        <v>411</v>
      </c>
      <c r="O2277" s="47" t="s">
        <v>418</v>
      </c>
    </row>
    <row r="2278" spans="1:15" hidden="1" outlineLevel="1">
      <c r="B2278" s="226">
        <v>2024</v>
      </c>
      <c r="C2278" s="226">
        <v>4</v>
      </c>
      <c r="D2278" s="149" t="s">
        <v>5</v>
      </c>
      <c r="E2278" s="149" t="s">
        <v>6</v>
      </c>
      <c r="F2278" s="149" t="s">
        <v>3305</v>
      </c>
      <c r="G2278" s="227">
        <v>45220</v>
      </c>
      <c r="H2278" s="149" t="s">
        <v>340</v>
      </c>
      <c r="I2278" s="47" t="str">
        <f>VLOOKUP(H2278,'[5]Source Codes'!$A$6:$B$89,2,FALSE)</f>
        <v>Facilities Mngmnt Intfc Jrnls</v>
      </c>
      <c r="J2278" s="232">
        <v>-1370182.92</v>
      </c>
      <c r="K2278" s="227">
        <v>45230</v>
      </c>
      <c r="L2278" s="151" t="s">
        <v>3307</v>
      </c>
      <c r="M2278" s="49">
        <v>45230.869131944448</v>
      </c>
      <c r="N2278" s="47" t="s">
        <v>410</v>
      </c>
      <c r="O2278" s="47" t="s">
        <v>418</v>
      </c>
    </row>
    <row r="2279" spans="1:15" hidden="1" outlineLevel="1">
      <c r="B2279" s="226">
        <v>2024</v>
      </c>
      <c r="C2279" s="226">
        <v>4</v>
      </c>
      <c r="D2279" s="149" t="s">
        <v>5</v>
      </c>
      <c r="E2279" s="149" t="s">
        <v>6</v>
      </c>
      <c r="F2279" s="149" t="s">
        <v>3306</v>
      </c>
      <c r="G2279" s="227">
        <v>45218</v>
      </c>
      <c r="H2279" s="149" t="s">
        <v>340</v>
      </c>
      <c r="I2279" s="47" t="str">
        <f>VLOOKUP(H2279,'[5]Source Codes'!$A$6:$B$89,2,FALSE)</f>
        <v>Facilities Mngmnt Intfc Jrnls</v>
      </c>
      <c r="J2279" s="232">
        <v>-4034869.46</v>
      </c>
      <c r="K2279" s="227">
        <v>45230</v>
      </c>
      <c r="L2279" s="151" t="s">
        <v>3308</v>
      </c>
      <c r="M2279" s="49">
        <v>45230.869131944448</v>
      </c>
      <c r="N2279" s="47" t="s">
        <v>410</v>
      </c>
      <c r="O2279" s="47" t="s">
        <v>418</v>
      </c>
    </row>
    <row r="2280" spans="1:15" ht="12.75" customHeight="1" collapsed="1">
      <c r="J2280" s="133">
        <f>SUM(J2268:J2279)</f>
        <v>54155895.920000009</v>
      </c>
    </row>
    <row r="2282" spans="1:15" ht="12.75" customHeight="1">
      <c r="A2282" s="55" t="s">
        <v>3313</v>
      </c>
    </row>
    <row r="2283" spans="1:15" ht="38.25" hidden="1" outlineLevel="1">
      <c r="B2283" s="226">
        <v>2024</v>
      </c>
      <c r="C2283" s="226">
        <v>5</v>
      </c>
      <c r="D2283" s="149" t="s">
        <v>5</v>
      </c>
      <c r="E2283" s="149" t="s">
        <v>6</v>
      </c>
      <c r="F2283" s="149" t="s">
        <v>3314</v>
      </c>
      <c r="G2283" s="227">
        <v>45231</v>
      </c>
      <c r="H2283" s="149" t="s">
        <v>14</v>
      </c>
      <c r="I2283" s="47" t="str">
        <f>VLOOKUP(H2283,'[5]Source Codes'!$A$6:$B$89,2,FALSE)</f>
        <v>AP Warrant Issuance</v>
      </c>
      <c r="J2283" s="232">
        <v>-1091244.6499999999</v>
      </c>
      <c r="K2283" s="227">
        <v>45231</v>
      </c>
      <c r="L2283" s="151" t="s">
        <v>3327</v>
      </c>
      <c r="M2283" s="49">
        <v>45231.793842592589</v>
      </c>
      <c r="N2283" s="47" t="s">
        <v>411</v>
      </c>
      <c r="O2283" s="47" t="s">
        <v>408</v>
      </c>
    </row>
    <row r="2284" spans="1:15" ht="12.75" hidden="1" customHeight="1" outlineLevel="1">
      <c r="B2284" s="226">
        <v>2024</v>
      </c>
      <c r="C2284" s="226">
        <v>5</v>
      </c>
      <c r="D2284" s="149" t="s">
        <v>5</v>
      </c>
      <c r="E2284" s="149" t="s">
        <v>6</v>
      </c>
      <c r="F2284" s="149" t="s">
        <v>3315</v>
      </c>
      <c r="G2284" s="227">
        <v>45231</v>
      </c>
      <c r="H2284" s="149" t="s">
        <v>12</v>
      </c>
      <c r="I2284" s="47" t="str">
        <f>VLOOKUP(H2284,'[5]Source Codes'!$A$6:$B$89,2,FALSE)</f>
        <v>AR Direct Cash Journal</v>
      </c>
      <c r="J2284" s="232">
        <v>1607561.66</v>
      </c>
      <c r="K2284" s="227">
        <v>45231</v>
      </c>
      <c r="L2284" s="151" t="s">
        <v>602</v>
      </c>
      <c r="M2284" s="49">
        <v>45231.751875000002</v>
      </c>
      <c r="N2284" s="47" t="s">
        <v>410</v>
      </c>
      <c r="O2284" s="47" t="s">
        <v>413</v>
      </c>
    </row>
    <row r="2285" spans="1:15" hidden="1" outlineLevel="1">
      <c r="B2285" s="226">
        <v>2024</v>
      </c>
      <c r="C2285" s="226">
        <v>4</v>
      </c>
      <c r="D2285" s="149" t="s">
        <v>5</v>
      </c>
      <c r="E2285" s="149" t="s">
        <v>6</v>
      </c>
      <c r="F2285" s="149" t="s">
        <v>3316</v>
      </c>
      <c r="G2285" s="227">
        <v>45223</v>
      </c>
      <c r="H2285" s="149" t="s">
        <v>9</v>
      </c>
      <c r="I2285" s="47" t="str">
        <f>VLOOKUP(H2285,'[5]Source Codes'!$A$6:$B$89,2,FALSE)</f>
        <v>On Line Journal Entries</v>
      </c>
      <c r="J2285" s="232">
        <v>57157629</v>
      </c>
      <c r="K2285" s="227">
        <v>45231</v>
      </c>
      <c r="L2285" s="151" t="s">
        <v>3324</v>
      </c>
      <c r="M2285" s="49">
        <v>45231.446921296294</v>
      </c>
      <c r="N2285" s="47" t="s">
        <v>411</v>
      </c>
      <c r="O2285" s="47" t="s">
        <v>419</v>
      </c>
    </row>
    <row r="2286" spans="1:15" ht="25.5" hidden="1" outlineLevel="1">
      <c r="B2286" s="226">
        <v>2024</v>
      </c>
      <c r="C2286" s="226">
        <v>4</v>
      </c>
      <c r="D2286" s="149" t="s">
        <v>5</v>
      </c>
      <c r="E2286" s="149" t="s">
        <v>6</v>
      </c>
      <c r="F2286" s="149" t="s">
        <v>3317</v>
      </c>
      <c r="G2286" s="227">
        <v>45211</v>
      </c>
      <c r="H2286" s="149" t="s">
        <v>9</v>
      </c>
      <c r="I2286" s="47" t="str">
        <f>VLOOKUP(H2286,'[5]Source Codes'!$A$6:$B$89,2,FALSE)</f>
        <v>On Line Journal Entries</v>
      </c>
      <c r="J2286" s="232">
        <v>16800000</v>
      </c>
      <c r="K2286" s="227">
        <v>45231</v>
      </c>
      <c r="L2286" s="151" t="s">
        <v>3325</v>
      </c>
      <c r="M2286" s="49">
        <v>45231.44667824074</v>
      </c>
      <c r="N2286" s="47" t="s">
        <v>411</v>
      </c>
      <c r="O2286" s="47" t="s">
        <v>419</v>
      </c>
    </row>
    <row r="2287" spans="1:15" ht="25.5" hidden="1" outlineLevel="1">
      <c r="B2287" s="226">
        <v>2024</v>
      </c>
      <c r="C2287" s="226">
        <v>4</v>
      </c>
      <c r="D2287" s="149" t="s">
        <v>5</v>
      </c>
      <c r="E2287" s="149" t="s">
        <v>6</v>
      </c>
      <c r="F2287" s="149" t="s">
        <v>3318</v>
      </c>
      <c r="G2287" s="227">
        <v>45224</v>
      </c>
      <c r="H2287" s="149" t="s">
        <v>9</v>
      </c>
      <c r="I2287" s="47" t="str">
        <f>VLOOKUP(H2287,'[5]Source Codes'!$A$6:$B$89,2,FALSE)</f>
        <v>On Line Journal Entries</v>
      </c>
      <c r="J2287" s="232">
        <v>11579830.83</v>
      </c>
      <c r="K2287" s="227">
        <v>45231</v>
      </c>
      <c r="L2287" s="151" t="s">
        <v>351</v>
      </c>
      <c r="M2287" s="49">
        <v>45231.407106481478</v>
      </c>
      <c r="N2287" s="47" t="s">
        <v>410</v>
      </c>
      <c r="O2287" s="47" t="s">
        <v>415</v>
      </c>
    </row>
    <row r="2288" spans="1:15" ht="38.25" hidden="1" outlineLevel="1">
      <c r="B2288" s="226">
        <v>2024</v>
      </c>
      <c r="C2288" s="226">
        <v>4</v>
      </c>
      <c r="D2288" s="149" t="s">
        <v>5</v>
      </c>
      <c r="E2288" s="149" t="s">
        <v>6</v>
      </c>
      <c r="F2288" s="149" t="s">
        <v>3319</v>
      </c>
      <c r="G2288" s="227">
        <v>45224</v>
      </c>
      <c r="H2288" s="149" t="s">
        <v>9</v>
      </c>
      <c r="I2288" s="47" t="str">
        <f>VLOOKUP(H2288,'[5]Source Codes'!$A$6:$B$89,2,FALSE)</f>
        <v>On Line Journal Entries</v>
      </c>
      <c r="J2288" s="232">
        <v>4498991</v>
      </c>
      <c r="K2288" s="227">
        <v>45231</v>
      </c>
      <c r="L2288" s="151" t="s">
        <v>337</v>
      </c>
      <c r="M2288" s="49">
        <v>45231.405347222222</v>
      </c>
      <c r="N2288" s="47" t="s">
        <v>410</v>
      </c>
      <c r="O2288" s="47" t="s">
        <v>415</v>
      </c>
    </row>
    <row r="2289" spans="1:15" ht="38.25" hidden="1" outlineLevel="1">
      <c r="B2289" s="226">
        <v>2024</v>
      </c>
      <c r="C2289" s="226">
        <v>4</v>
      </c>
      <c r="D2289" s="149" t="s">
        <v>5</v>
      </c>
      <c r="E2289" s="149" t="s">
        <v>6</v>
      </c>
      <c r="F2289" s="149" t="s">
        <v>3320</v>
      </c>
      <c r="G2289" s="227">
        <v>45224</v>
      </c>
      <c r="H2289" s="149" t="s">
        <v>9</v>
      </c>
      <c r="I2289" s="47" t="str">
        <f>VLOOKUP(H2289,'[5]Source Codes'!$A$6:$B$89,2,FALSE)</f>
        <v>On Line Journal Entries</v>
      </c>
      <c r="J2289" s="232">
        <v>4428412</v>
      </c>
      <c r="K2289" s="227">
        <v>45231</v>
      </c>
      <c r="L2289" s="151" t="s">
        <v>337</v>
      </c>
      <c r="M2289" s="49">
        <v>45231.40351851852</v>
      </c>
      <c r="N2289" s="47" t="s">
        <v>410</v>
      </c>
      <c r="O2289" s="47" t="s">
        <v>415</v>
      </c>
    </row>
    <row r="2290" spans="1:15" ht="38.25" hidden="1" outlineLevel="1">
      <c r="B2290" s="226">
        <v>2024</v>
      </c>
      <c r="C2290" s="226">
        <v>4</v>
      </c>
      <c r="D2290" s="149" t="s">
        <v>5</v>
      </c>
      <c r="E2290" s="149" t="s">
        <v>6</v>
      </c>
      <c r="F2290" s="149" t="s">
        <v>3321</v>
      </c>
      <c r="G2290" s="227">
        <v>45224</v>
      </c>
      <c r="H2290" s="149" t="s">
        <v>9</v>
      </c>
      <c r="I2290" s="47" t="str">
        <f>VLOOKUP(H2290,'[5]Source Codes'!$A$6:$B$89,2,FALSE)</f>
        <v>On Line Journal Entries</v>
      </c>
      <c r="J2290" s="232">
        <v>4233597</v>
      </c>
      <c r="K2290" s="227">
        <v>45231</v>
      </c>
      <c r="L2290" s="151" t="s">
        <v>337</v>
      </c>
      <c r="M2290" s="49">
        <v>45231.381354166668</v>
      </c>
      <c r="N2290" s="47" t="s">
        <v>410</v>
      </c>
      <c r="O2290" s="47" t="s">
        <v>415</v>
      </c>
    </row>
    <row r="2291" spans="1:15" hidden="1" outlineLevel="1">
      <c r="B2291" s="226">
        <v>2024</v>
      </c>
      <c r="C2291" s="226">
        <v>4</v>
      </c>
      <c r="D2291" s="149" t="s">
        <v>5</v>
      </c>
      <c r="E2291" s="149" t="s">
        <v>6</v>
      </c>
      <c r="F2291" s="149" t="s">
        <v>3322</v>
      </c>
      <c r="G2291" s="227">
        <v>45200</v>
      </c>
      <c r="H2291" s="149" t="s">
        <v>9</v>
      </c>
      <c r="I2291" s="47" t="str">
        <f>VLOOKUP(H2291,'[5]Source Codes'!$A$6:$B$89,2,FALSE)</f>
        <v>On Line Journal Entries</v>
      </c>
      <c r="J2291" s="232">
        <v>-11172529.02</v>
      </c>
      <c r="K2291" s="227">
        <v>45231</v>
      </c>
      <c r="L2291" s="151" t="s">
        <v>3326</v>
      </c>
      <c r="M2291" s="49">
        <v>45231.439884259256</v>
      </c>
      <c r="N2291" s="47" t="s">
        <v>412</v>
      </c>
      <c r="O2291" s="47" t="s">
        <v>424</v>
      </c>
    </row>
    <row r="2292" spans="1:15" ht="51" hidden="1" outlineLevel="1">
      <c r="B2292" s="226">
        <v>2024</v>
      </c>
      <c r="C2292" s="226">
        <v>5</v>
      </c>
      <c r="D2292" s="149" t="s">
        <v>5</v>
      </c>
      <c r="E2292" s="149" t="s">
        <v>6</v>
      </c>
      <c r="F2292" s="149" t="s">
        <v>3323</v>
      </c>
      <c r="G2292" s="227">
        <v>45231</v>
      </c>
      <c r="H2292" s="149" t="s">
        <v>9</v>
      </c>
      <c r="I2292" s="47" t="str">
        <f>VLOOKUP(H2292,'[5]Source Codes'!$A$6:$B$89,2,FALSE)</f>
        <v>On Line Journal Entries</v>
      </c>
      <c r="J2292" s="232">
        <v>-39378010</v>
      </c>
      <c r="K2292" s="227">
        <v>45231</v>
      </c>
      <c r="L2292" s="151" t="s">
        <v>359</v>
      </c>
      <c r="M2292" s="49">
        <v>45231.662349537037</v>
      </c>
      <c r="N2292" s="47" t="s">
        <v>430</v>
      </c>
      <c r="O2292" s="47" t="s">
        <v>422</v>
      </c>
    </row>
    <row r="2293" spans="1:15" ht="12.75" customHeight="1" collapsed="1">
      <c r="J2293" s="133">
        <f>SUM(J2283:J2292)</f>
        <v>48664237.819999993</v>
      </c>
    </row>
    <row r="2295" spans="1:15" ht="12.75" customHeight="1">
      <c r="A2295" s="55" t="s">
        <v>3328</v>
      </c>
    </row>
    <row r="2296" spans="1:15" ht="12.75" hidden="1" customHeight="1" outlineLevel="1">
      <c r="B2296" s="226">
        <v>2024</v>
      </c>
      <c r="C2296" s="226">
        <v>5</v>
      </c>
      <c r="D2296" s="149" t="s">
        <v>5</v>
      </c>
      <c r="E2296" s="149" t="s">
        <v>6</v>
      </c>
      <c r="F2296" s="149" t="s">
        <v>3329</v>
      </c>
      <c r="G2296" s="227">
        <v>45232</v>
      </c>
      <c r="H2296" s="149" t="s">
        <v>12</v>
      </c>
      <c r="I2296" s="47" t="str">
        <f>VLOOKUP(H2296,'[5]Source Codes'!$A$6:$B$89,2,FALSE)</f>
        <v>AR Direct Cash Journal</v>
      </c>
      <c r="J2296" s="232">
        <v>4090664.25</v>
      </c>
      <c r="K2296" s="227">
        <v>45236</v>
      </c>
      <c r="L2296" s="151" t="s">
        <v>602</v>
      </c>
      <c r="M2296" s="49">
        <v>45236.751620370371</v>
      </c>
      <c r="N2296" s="47" t="s">
        <v>410</v>
      </c>
      <c r="O2296" s="47" t="s">
        <v>413</v>
      </c>
    </row>
    <row r="2297" spans="1:15" ht="12.75" hidden="1" customHeight="1" outlineLevel="1">
      <c r="B2297" s="226">
        <v>2024</v>
      </c>
      <c r="C2297" s="226">
        <v>5</v>
      </c>
      <c r="D2297" s="149" t="s">
        <v>5</v>
      </c>
      <c r="E2297" s="149" t="s">
        <v>6</v>
      </c>
      <c r="F2297" s="149" t="s">
        <v>3330</v>
      </c>
      <c r="G2297" s="227">
        <v>45231</v>
      </c>
      <c r="H2297" s="149" t="s">
        <v>7</v>
      </c>
      <c r="I2297" s="47" t="str">
        <f>VLOOKUP(H2297,'[5]Source Codes'!$A$6:$B$89,2,FALSE)</f>
        <v>HRMS Interface Journals</v>
      </c>
      <c r="J2297" s="232">
        <v>-2130484.9500000002</v>
      </c>
      <c r="K2297" s="227">
        <v>45236</v>
      </c>
      <c r="L2297" s="151" t="s">
        <v>357</v>
      </c>
      <c r="M2297" s="49">
        <v>45236.371041666665</v>
      </c>
      <c r="N2297" s="47" t="s">
        <v>438</v>
      </c>
      <c r="O2297" s="47" t="s">
        <v>439</v>
      </c>
    </row>
    <row r="2298" spans="1:15" ht="12.75" hidden="1" customHeight="1" outlineLevel="1">
      <c r="B2298" s="226">
        <v>2024</v>
      </c>
      <c r="C2298" s="226">
        <v>5</v>
      </c>
      <c r="D2298" s="149" t="s">
        <v>5</v>
      </c>
      <c r="E2298" s="149" t="s">
        <v>6</v>
      </c>
      <c r="F2298" s="149" t="s">
        <v>3331</v>
      </c>
      <c r="G2298" s="227">
        <v>45231</v>
      </c>
      <c r="H2298" s="149" t="s">
        <v>7</v>
      </c>
      <c r="I2298" s="47" t="str">
        <f>VLOOKUP(H2298,'[5]Source Codes'!$A$6:$B$89,2,FALSE)</f>
        <v>HRMS Interface Journals</v>
      </c>
      <c r="J2298" s="232">
        <v>-10267163.880000001</v>
      </c>
      <c r="K2298" s="227">
        <v>45236</v>
      </c>
      <c r="L2298" s="151" t="s">
        <v>356</v>
      </c>
      <c r="M2298" s="49">
        <v>45236.367962962962</v>
      </c>
      <c r="N2298" s="47" t="s">
        <v>438</v>
      </c>
      <c r="O2298" s="47" t="s">
        <v>439</v>
      </c>
    </row>
    <row r="2299" spans="1:15" ht="12.75" customHeight="1" collapsed="1">
      <c r="J2299" s="133">
        <f>SUM(J2296:J2298)</f>
        <v>-8306984.580000001</v>
      </c>
    </row>
    <row r="2301" spans="1:15" ht="12.75" customHeight="1">
      <c r="A2301" s="55" t="s">
        <v>3332</v>
      </c>
    </row>
    <row r="2302" spans="1:15" ht="63.75" hidden="1" outlineLevel="1">
      <c r="B2302" s="226">
        <v>2024</v>
      </c>
      <c r="C2302" s="226">
        <v>5</v>
      </c>
      <c r="D2302" s="149" t="s">
        <v>5</v>
      </c>
      <c r="E2302" s="149" t="s">
        <v>6</v>
      </c>
      <c r="F2302" s="149" t="s">
        <v>3333</v>
      </c>
      <c r="G2302" s="227">
        <v>45239</v>
      </c>
      <c r="H2302" s="149" t="s">
        <v>14</v>
      </c>
      <c r="I2302" s="47" t="str">
        <f>VLOOKUP(H2302,'[5]Source Codes'!$A$6:$B$89,2,FALSE)</f>
        <v>AP Warrant Issuance</v>
      </c>
      <c r="J2302" s="232">
        <v>-4296106.3</v>
      </c>
      <c r="K2302" s="227">
        <v>45237</v>
      </c>
      <c r="L2302" s="151" t="s">
        <v>3343</v>
      </c>
      <c r="M2302" s="49">
        <v>45237.793495370373</v>
      </c>
      <c r="N2302" s="47" t="s">
        <v>410</v>
      </c>
      <c r="O2302" s="47" t="s">
        <v>415</v>
      </c>
    </row>
    <row r="2303" spans="1:15" ht="38.25" hidden="1" outlineLevel="1">
      <c r="B2303" s="226">
        <v>2024</v>
      </c>
      <c r="C2303" s="226">
        <v>5</v>
      </c>
      <c r="D2303" s="149" t="s">
        <v>5</v>
      </c>
      <c r="E2303" s="149" t="s">
        <v>6</v>
      </c>
      <c r="F2303" s="149" t="s">
        <v>3334</v>
      </c>
      <c r="G2303" s="227">
        <v>45239</v>
      </c>
      <c r="H2303" s="149" t="s">
        <v>14</v>
      </c>
      <c r="I2303" s="47" t="str">
        <f>VLOOKUP(H2303,'[5]Source Codes'!$A$6:$B$89,2,FALSE)</f>
        <v>AP Warrant Issuance</v>
      </c>
      <c r="J2303" s="232">
        <v>-1536737.2</v>
      </c>
      <c r="K2303" s="227">
        <v>45237</v>
      </c>
      <c r="L2303" s="151" t="s">
        <v>3344</v>
      </c>
      <c r="M2303" s="49">
        <v>45237.793495370373</v>
      </c>
      <c r="N2303" s="47" t="s">
        <v>410</v>
      </c>
      <c r="O2303" s="47" t="s">
        <v>419</v>
      </c>
    </row>
    <row r="2304" spans="1:15" ht="51" hidden="1" outlineLevel="1">
      <c r="B2304" s="226">
        <v>2024</v>
      </c>
      <c r="C2304" s="226">
        <v>5</v>
      </c>
      <c r="D2304" s="149" t="s">
        <v>5</v>
      </c>
      <c r="E2304" s="149" t="s">
        <v>6</v>
      </c>
      <c r="F2304" s="149" t="s">
        <v>3335</v>
      </c>
      <c r="G2304" s="227">
        <v>45232</v>
      </c>
      <c r="H2304" s="149" t="s">
        <v>12</v>
      </c>
      <c r="I2304" s="47" t="str">
        <f>VLOOKUP(H2304,'[5]Source Codes'!$A$6:$B$89,2,FALSE)</f>
        <v>AR Direct Cash Journal</v>
      </c>
      <c r="J2304" s="232">
        <v>1509168.62</v>
      </c>
      <c r="K2304" s="227">
        <v>45237</v>
      </c>
      <c r="L2304" s="151" t="s">
        <v>3345</v>
      </c>
      <c r="M2304" s="49">
        <v>45237.75141203704</v>
      </c>
      <c r="N2304" s="47" t="s">
        <v>410</v>
      </c>
      <c r="O2304" s="47" t="s">
        <v>421</v>
      </c>
    </row>
    <row r="2305" spans="1:15" ht="12.75" hidden="1" customHeight="1" outlineLevel="1">
      <c r="B2305" s="226">
        <v>2024</v>
      </c>
      <c r="C2305" s="226">
        <v>5</v>
      </c>
      <c r="D2305" s="149" t="s">
        <v>5</v>
      </c>
      <c r="E2305" s="149" t="s">
        <v>6</v>
      </c>
      <c r="F2305" s="149" t="s">
        <v>3336</v>
      </c>
      <c r="G2305" s="227">
        <v>45231</v>
      </c>
      <c r="H2305" s="149" t="s">
        <v>13</v>
      </c>
      <c r="I2305" s="47" t="str">
        <f>VLOOKUP(H2305,'[5]Source Codes'!$A$6:$B$89,2,FALSE)</f>
        <v>C-IV Voucher/Payments/EBT</v>
      </c>
      <c r="J2305" s="232">
        <v>-9686738.25</v>
      </c>
      <c r="K2305" s="227">
        <v>45237</v>
      </c>
      <c r="L2305" s="151" t="s">
        <v>3340</v>
      </c>
      <c r="M2305" s="49">
        <v>45237.869537037041</v>
      </c>
      <c r="N2305" s="47" t="s">
        <v>410</v>
      </c>
      <c r="O2305" s="47" t="s">
        <v>415</v>
      </c>
    </row>
    <row r="2306" spans="1:15" ht="12.75" hidden="1" customHeight="1" outlineLevel="1">
      <c r="B2306" s="226">
        <v>2024</v>
      </c>
      <c r="C2306" s="226">
        <v>5</v>
      </c>
      <c r="D2306" s="149" t="s">
        <v>5</v>
      </c>
      <c r="E2306" s="149" t="s">
        <v>6</v>
      </c>
      <c r="F2306" s="149" t="s">
        <v>3337</v>
      </c>
      <c r="G2306" s="227">
        <v>45231</v>
      </c>
      <c r="H2306" s="149" t="s">
        <v>13</v>
      </c>
      <c r="I2306" s="47" t="str">
        <f>VLOOKUP(H2306,'[5]Source Codes'!$A$6:$B$89,2,FALSE)</f>
        <v>C-IV Voucher/Payments/EBT</v>
      </c>
      <c r="J2306" s="232">
        <v>-11057562.390000001</v>
      </c>
      <c r="K2306" s="227">
        <v>45237</v>
      </c>
      <c r="L2306" s="151" t="s">
        <v>3341</v>
      </c>
      <c r="M2306" s="49">
        <v>45237.869537037041</v>
      </c>
      <c r="N2306" s="47" t="s">
        <v>410</v>
      </c>
      <c r="O2306" s="47" t="s">
        <v>415</v>
      </c>
    </row>
    <row r="2307" spans="1:15" ht="12.75" hidden="1" customHeight="1" outlineLevel="1">
      <c r="B2307" s="226">
        <v>2024</v>
      </c>
      <c r="C2307" s="226">
        <v>5</v>
      </c>
      <c r="D2307" s="149" t="s">
        <v>5</v>
      </c>
      <c r="E2307" s="149" t="s">
        <v>6</v>
      </c>
      <c r="F2307" s="149" t="s">
        <v>3338</v>
      </c>
      <c r="G2307" s="227">
        <v>45231</v>
      </c>
      <c r="H2307" s="149" t="s">
        <v>13</v>
      </c>
      <c r="I2307" s="47" t="str">
        <f>VLOOKUP(H2307,'[5]Source Codes'!$A$6:$B$89,2,FALSE)</f>
        <v>C-IV Voucher/Payments/EBT</v>
      </c>
      <c r="J2307" s="232">
        <v>-15989753.1</v>
      </c>
      <c r="K2307" s="227">
        <v>45237</v>
      </c>
      <c r="L2307" s="151" t="s">
        <v>3342</v>
      </c>
      <c r="M2307" s="49">
        <v>45237.869537037041</v>
      </c>
      <c r="N2307" s="47" t="s">
        <v>410</v>
      </c>
      <c r="O2307" s="47" t="s">
        <v>415</v>
      </c>
    </row>
    <row r="2308" spans="1:15" ht="12.75" hidden="1" customHeight="1" outlineLevel="1">
      <c r="B2308" s="226">
        <v>2024</v>
      </c>
      <c r="C2308" s="226">
        <v>5</v>
      </c>
      <c r="D2308" s="149" t="s">
        <v>5</v>
      </c>
      <c r="E2308" s="149" t="s">
        <v>6</v>
      </c>
      <c r="F2308" s="149" t="s">
        <v>3339</v>
      </c>
      <c r="G2308" s="227">
        <v>45231</v>
      </c>
      <c r="H2308" s="149" t="s">
        <v>7</v>
      </c>
      <c r="I2308" s="47" t="str">
        <f>VLOOKUP(H2308,'[5]Source Codes'!$A$6:$B$89,2,FALSE)</f>
        <v>HRMS Interface Journals</v>
      </c>
      <c r="J2308" s="232">
        <v>-64534551.270000003</v>
      </c>
      <c r="K2308" s="227">
        <v>45237</v>
      </c>
      <c r="L2308" s="151" t="s">
        <v>355</v>
      </c>
      <c r="M2308" s="49">
        <v>45237.331597222219</v>
      </c>
      <c r="N2308" s="47" t="s">
        <v>438</v>
      </c>
      <c r="O2308" s="47" t="s">
        <v>439</v>
      </c>
    </row>
    <row r="2309" spans="1:15" ht="12.75" customHeight="1" collapsed="1">
      <c r="J2309" s="133">
        <f>SUM(J2302:J2308)</f>
        <v>-105592279.89</v>
      </c>
    </row>
    <row r="2311" spans="1:15" ht="12.75" customHeight="1">
      <c r="A2311" s="55" t="s">
        <v>3346</v>
      </c>
    </row>
    <row r="2312" spans="1:15" ht="38.25" hidden="1" outlineLevel="1">
      <c r="B2312" s="226">
        <v>2024</v>
      </c>
      <c r="C2312" s="226">
        <v>5</v>
      </c>
      <c r="D2312" s="149" t="s">
        <v>5</v>
      </c>
      <c r="E2312" s="149" t="s">
        <v>6</v>
      </c>
      <c r="F2312" s="149" t="s">
        <v>3347</v>
      </c>
      <c r="G2312" s="227">
        <v>45237</v>
      </c>
      <c r="H2312" s="149" t="s">
        <v>11</v>
      </c>
      <c r="I2312" s="47" t="str">
        <f>VLOOKUP(H2312,'[5]Source Codes'!$A$6:$B$89,2,FALSE)</f>
        <v>AR Payments</v>
      </c>
      <c r="J2312" s="232">
        <v>3507637.5</v>
      </c>
      <c r="K2312" s="227">
        <v>45238</v>
      </c>
      <c r="L2312" s="151" t="s">
        <v>1376</v>
      </c>
      <c r="M2312" s="49">
        <v>45238.751585648148</v>
      </c>
      <c r="N2312" s="47" t="s">
        <v>410</v>
      </c>
      <c r="O2312" s="47" t="s">
        <v>408</v>
      </c>
    </row>
    <row r="2313" spans="1:15" ht="12.75" customHeight="1" collapsed="1">
      <c r="J2313" s="133">
        <f>SUM(J2312)</f>
        <v>3507637.5</v>
      </c>
    </row>
    <row r="2315" spans="1:15" ht="12.75" customHeight="1">
      <c r="A2315" s="55" t="s">
        <v>3348</v>
      </c>
    </row>
    <row r="2316" spans="1:15" ht="42" hidden="1" customHeight="1" outlineLevel="1">
      <c r="B2316" s="226">
        <v>2024</v>
      </c>
      <c r="C2316" s="226">
        <v>5</v>
      </c>
      <c r="D2316" s="149" t="s">
        <v>5</v>
      </c>
      <c r="E2316" s="149" t="s">
        <v>6</v>
      </c>
      <c r="F2316" s="149" t="s">
        <v>3349</v>
      </c>
      <c r="G2316" s="227">
        <v>45243</v>
      </c>
      <c r="H2316" s="149" t="s">
        <v>14</v>
      </c>
      <c r="I2316" s="47" t="str">
        <f>VLOOKUP(H2316,'[5]Source Codes'!$A$6:$B$89,2,FALSE)</f>
        <v>AP Warrant Issuance</v>
      </c>
      <c r="J2316" s="232">
        <v>-1353918.48</v>
      </c>
      <c r="K2316" s="227">
        <v>45239</v>
      </c>
      <c r="L2316" s="151" t="s">
        <v>3351</v>
      </c>
      <c r="M2316" s="49">
        <v>45239.793506944443</v>
      </c>
      <c r="N2316" s="47" t="s">
        <v>410</v>
      </c>
      <c r="O2316" s="47" t="s">
        <v>1403</v>
      </c>
    </row>
    <row r="2317" spans="1:15" ht="25.5" hidden="1" outlineLevel="1">
      <c r="B2317" s="226">
        <v>2024</v>
      </c>
      <c r="C2317" s="226">
        <v>5</v>
      </c>
      <c r="D2317" s="149" t="s">
        <v>5</v>
      </c>
      <c r="E2317" s="149" t="s">
        <v>6</v>
      </c>
      <c r="F2317" s="149" t="s">
        <v>3350</v>
      </c>
      <c r="G2317" s="227">
        <v>45231</v>
      </c>
      <c r="H2317" s="149" t="s">
        <v>12</v>
      </c>
      <c r="I2317" s="47" t="str">
        <f>VLOOKUP(H2317,'[5]Source Codes'!$A$6:$B$89,2,FALSE)</f>
        <v>AR Direct Cash Journal</v>
      </c>
      <c r="J2317" s="232">
        <v>3546585.09</v>
      </c>
      <c r="K2317" s="227">
        <v>45239</v>
      </c>
      <c r="L2317" s="151" t="s">
        <v>352</v>
      </c>
      <c r="M2317" s="49">
        <v>45239.751527777778</v>
      </c>
      <c r="N2317" s="47" t="s">
        <v>410</v>
      </c>
      <c r="O2317" s="47" t="s">
        <v>422</v>
      </c>
    </row>
    <row r="2318" spans="1:15" ht="12.75" customHeight="1" collapsed="1">
      <c r="J2318" s="133">
        <f>SUM(J2316:J2317)</f>
        <v>2192666.61</v>
      </c>
    </row>
    <row r="2320" spans="1:15" ht="12.75" customHeight="1">
      <c r="A2320" s="55" t="s">
        <v>3352</v>
      </c>
    </row>
    <row r="2321" spans="1:15" hidden="1" outlineLevel="1">
      <c r="B2321" s="226">
        <v>2024</v>
      </c>
      <c r="C2321" s="226">
        <v>5</v>
      </c>
      <c r="D2321" s="149" t="s">
        <v>5</v>
      </c>
      <c r="E2321" s="149" t="s">
        <v>6</v>
      </c>
      <c r="F2321" s="149" t="s">
        <v>3353</v>
      </c>
      <c r="G2321" s="227">
        <v>45242</v>
      </c>
      <c r="H2321" s="149" t="s">
        <v>9</v>
      </c>
      <c r="I2321" s="47" t="str">
        <f>VLOOKUP(H2321,'[5]Source Codes'!$A$6:$B$89,2,FALSE)</f>
        <v>On Line Journal Entries</v>
      </c>
      <c r="J2321" s="232">
        <v>10000000</v>
      </c>
      <c r="K2321" s="227">
        <v>45243</v>
      </c>
      <c r="L2321" s="151" t="s">
        <v>350</v>
      </c>
      <c r="M2321" s="49">
        <v>45243.869629629633</v>
      </c>
      <c r="N2321" s="47" t="s">
        <v>2245</v>
      </c>
      <c r="O2321" s="47" t="s">
        <v>422</v>
      </c>
    </row>
    <row r="2322" spans="1:15" ht="12.75" customHeight="1" collapsed="1">
      <c r="J2322" s="133">
        <f>SUM(J2321)</f>
        <v>10000000</v>
      </c>
    </row>
    <row r="2324" spans="1:15" ht="12.75" customHeight="1">
      <c r="A2324" s="55" t="s">
        <v>3354</v>
      </c>
    </row>
    <row r="2325" spans="1:15" ht="63.75" hidden="1" outlineLevel="1">
      <c r="B2325" s="226">
        <v>2024</v>
      </c>
      <c r="C2325" s="226">
        <v>5</v>
      </c>
      <c r="D2325" s="149" t="s">
        <v>5</v>
      </c>
      <c r="E2325" s="149" t="s">
        <v>6</v>
      </c>
      <c r="F2325" s="149" t="s">
        <v>3355</v>
      </c>
      <c r="G2325" s="227">
        <v>45246</v>
      </c>
      <c r="H2325" s="149" t="s">
        <v>14</v>
      </c>
      <c r="I2325" s="47" t="str">
        <f>VLOOKUP(H2325,'[5]Source Codes'!$A$6:$B$89,2,FALSE)</f>
        <v>AP Warrant Issuance</v>
      </c>
      <c r="J2325" s="232">
        <v>-4988605.2699999996</v>
      </c>
      <c r="K2325" s="227">
        <v>45244</v>
      </c>
      <c r="L2325" s="151" t="s">
        <v>3360</v>
      </c>
      <c r="M2325" s="49">
        <v>45244.793449074074</v>
      </c>
      <c r="N2325" s="47" t="s">
        <v>410</v>
      </c>
      <c r="O2325" s="47" t="s">
        <v>415</v>
      </c>
    </row>
    <row r="2326" spans="1:15" ht="102" hidden="1" outlineLevel="1">
      <c r="B2326" s="226">
        <v>2024</v>
      </c>
      <c r="C2326" s="226">
        <v>5</v>
      </c>
      <c r="D2326" s="149" t="s">
        <v>5</v>
      </c>
      <c r="E2326" s="149" t="s">
        <v>6</v>
      </c>
      <c r="F2326" s="149" t="s">
        <v>3356</v>
      </c>
      <c r="G2326" s="227">
        <v>45238</v>
      </c>
      <c r="H2326" s="149" t="s">
        <v>11</v>
      </c>
      <c r="I2326" s="47" t="str">
        <f>VLOOKUP(H2326,'[5]Source Codes'!$A$6:$B$89,2,FALSE)</f>
        <v>AR Payments</v>
      </c>
      <c r="J2326" s="232">
        <v>4416233.67</v>
      </c>
      <c r="K2326" s="227">
        <v>45244</v>
      </c>
      <c r="L2326" s="151" t="s">
        <v>3361</v>
      </c>
      <c r="M2326" s="49">
        <v>45244.751585648148</v>
      </c>
      <c r="N2326" s="47" t="s">
        <v>410</v>
      </c>
      <c r="O2326" s="47" t="s">
        <v>408</v>
      </c>
    </row>
    <row r="2327" spans="1:15" ht="25.5" hidden="1" outlineLevel="1">
      <c r="B2327" s="226">
        <v>2024</v>
      </c>
      <c r="C2327" s="226">
        <v>5</v>
      </c>
      <c r="D2327" s="149" t="s">
        <v>5</v>
      </c>
      <c r="E2327" s="149" t="s">
        <v>6</v>
      </c>
      <c r="F2327" s="149" t="s">
        <v>3357</v>
      </c>
      <c r="G2327" s="227">
        <v>45233</v>
      </c>
      <c r="H2327" s="149" t="s">
        <v>9</v>
      </c>
      <c r="I2327" s="47" t="str">
        <f>VLOOKUP(H2327,'[5]Source Codes'!$A$6:$B$89,2,FALSE)</f>
        <v>On Line Journal Entries</v>
      </c>
      <c r="J2327" s="232">
        <v>1623867</v>
      </c>
      <c r="K2327" s="227">
        <v>45244</v>
      </c>
      <c r="L2327" s="151" t="s">
        <v>351</v>
      </c>
      <c r="M2327" s="49">
        <v>45244.869062500002</v>
      </c>
      <c r="N2327" s="47" t="s">
        <v>410</v>
      </c>
      <c r="O2327" s="47" t="s">
        <v>415</v>
      </c>
    </row>
    <row r="2328" spans="1:15" ht="12.75" hidden="1" customHeight="1" outlineLevel="1">
      <c r="B2328" s="226">
        <v>2024</v>
      </c>
      <c r="C2328" s="226">
        <v>5</v>
      </c>
      <c r="D2328" s="149" t="s">
        <v>5</v>
      </c>
      <c r="E2328" s="149" t="s">
        <v>6</v>
      </c>
      <c r="F2328" s="149" t="s">
        <v>3358</v>
      </c>
      <c r="G2328" s="227">
        <v>45238</v>
      </c>
      <c r="H2328" s="149" t="s">
        <v>360</v>
      </c>
      <c r="I2328" s="47" t="str">
        <f>VLOOKUP(H2328,'Source Codes'!A6:B89,2,FALSE)</f>
        <v>Treasurer Tax Collector</v>
      </c>
      <c r="J2328" s="232">
        <v>1285109.04</v>
      </c>
      <c r="K2328" s="227">
        <v>45244</v>
      </c>
      <c r="L2328" s="151" t="s">
        <v>3359</v>
      </c>
      <c r="M2328" s="49">
        <v>45244.869097222225</v>
      </c>
      <c r="N2328" s="47" t="s">
        <v>412</v>
      </c>
      <c r="O2328" s="47" t="s">
        <v>448</v>
      </c>
    </row>
    <row r="2329" spans="1:15" ht="12.75" customHeight="1" collapsed="1">
      <c r="J2329" s="133">
        <f>SUM(J2325:J2328)</f>
        <v>2336604.4400000004</v>
      </c>
    </row>
    <row r="2331" spans="1:15" ht="12.75" customHeight="1">
      <c r="A2331" s="55" t="s">
        <v>3362</v>
      </c>
    </row>
    <row r="2332" spans="1:15" ht="12.75" hidden="1" customHeight="1" outlineLevel="1">
      <c r="B2332" s="226">
        <v>2024</v>
      </c>
      <c r="C2332" s="226">
        <v>5</v>
      </c>
      <c r="D2332" s="149" t="s">
        <v>5</v>
      </c>
      <c r="E2332" s="149" t="s">
        <v>6</v>
      </c>
      <c r="F2332" s="149" t="s">
        <v>3363</v>
      </c>
      <c r="G2332" s="227">
        <v>45232</v>
      </c>
      <c r="H2332" s="149" t="s">
        <v>9</v>
      </c>
      <c r="I2332" s="47" t="str">
        <f>VLOOKUP(H2332,'Source Codes'!A10:B93,2,FALSE)</f>
        <v>On Line Journal Entries</v>
      </c>
      <c r="J2332" s="232">
        <v>-1542083</v>
      </c>
      <c r="K2332" s="227">
        <v>45245</v>
      </c>
      <c r="L2332" s="151" t="s">
        <v>3364</v>
      </c>
      <c r="M2332" s="49">
        <v>45245.605752314812</v>
      </c>
      <c r="N2332" s="47" t="s">
        <v>410</v>
      </c>
      <c r="O2332" s="47" t="s">
        <v>419</v>
      </c>
    </row>
    <row r="2333" spans="1:15" ht="12.75" customHeight="1" collapsed="1">
      <c r="J2333" s="133">
        <f>SUM(J2332)</f>
        <v>-1542083</v>
      </c>
    </row>
    <row r="2335" spans="1:15" ht="12.75" customHeight="1">
      <c r="A2335" s="55" t="s">
        <v>3365</v>
      </c>
    </row>
    <row r="2336" spans="1:15" ht="38.25" hidden="1" outlineLevel="1">
      <c r="B2336" s="226">
        <v>2024</v>
      </c>
      <c r="C2336" s="226">
        <v>5</v>
      </c>
      <c r="D2336" s="149" t="s">
        <v>5</v>
      </c>
      <c r="E2336" s="149" t="s">
        <v>6</v>
      </c>
      <c r="F2336" s="149" t="s">
        <v>3366</v>
      </c>
      <c r="G2336" s="227">
        <v>45250</v>
      </c>
      <c r="H2336" s="149" t="s">
        <v>14</v>
      </c>
      <c r="I2336" s="47" t="str">
        <f>VLOOKUP(H2336,'Source Codes'!A14:B97,2,FALSE)</f>
        <v>AP Warrant Issuance</v>
      </c>
      <c r="J2336" s="232">
        <v>-1407097.03</v>
      </c>
      <c r="K2336" s="227">
        <v>45246</v>
      </c>
      <c r="L2336" s="151" t="s">
        <v>3373</v>
      </c>
      <c r="M2336" s="49">
        <v>45246.793622685182</v>
      </c>
      <c r="N2336" s="47" t="s">
        <v>410</v>
      </c>
      <c r="O2336" s="47" t="s">
        <v>419</v>
      </c>
    </row>
    <row r="2337" spans="1:15" hidden="1" outlineLevel="1">
      <c r="B2337" s="226">
        <v>2024</v>
      </c>
      <c r="C2337" s="226">
        <v>5</v>
      </c>
      <c r="D2337" s="149" t="s">
        <v>5</v>
      </c>
      <c r="E2337" s="149" t="s">
        <v>6</v>
      </c>
      <c r="F2337" s="149" t="s">
        <v>3367</v>
      </c>
      <c r="G2337" s="227">
        <v>45243</v>
      </c>
      <c r="H2337" s="149" t="s">
        <v>12</v>
      </c>
      <c r="I2337" s="47" t="str">
        <f>VLOOKUP(H2337,'Source Codes'!A15:B98,2,FALSE)</f>
        <v>AR Direct Cash Journal</v>
      </c>
      <c r="J2337" s="232">
        <v>5786326.4500000002</v>
      </c>
      <c r="K2337" s="227">
        <v>45246</v>
      </c>
      <c r="L2337" s="151" t="s">
        <v>602</v>
      </c>
      <c r="M2337" s="49">
        <v>45246.751655092594</v>
      </c>
      <c r="N2337" s="47" t="s">
        <v>410</v>
      </c>
      <c r="O2337" s="47" t="s">
        <v>413</v>
      </c>
    </row>
    <row r="2338" spans="1:15" ht="63.75" hidden="1" outlineLevel="1">
      <c r="B2338" s="226">
        <v>2024</v>
      </c>
      <c r="C2338" s="226">
        <v>5</v>
      </c>
      <c r="D2338" s="149" t="s">
        <v>5</v>
      </c>
      <c r="E2338" s="149" t="s">
        <v>6</v>
      </c>
      <c r="F2338" s="149" t="s">
        <v>3368</v>
      </c>
      <c r="G2338" s="227">
        <v>45232</v>
      </c>
      <c r="H2338" s="149" t="s">
        <v>11</v>
      </c>
      <c r="I2338" s="47" t="str">
        <f>VLOOKUP(H2338,'Source Codes'!A16:B99,2,FALSE)</f>
        <v>AR Payments</v>
      </c>
      <c r="J2338" s="232">
        <v>2363013.81</v>
      </c>
      <c r="K2338" s="227">
        <v>45246</v>
      </c>
      <c r="L2338" s="151" t="s">
        <v>3374</v>
      </c>
      <c r="M2338" s="49">
        <v>45246.751655092594</v>
      </c>
      <c r="N2338" s="47" t="s">
        <v>410</v>
      </c>
      <c r="O2338" s="47" t="s">
        <v>408</v>
      </c>
    </row>
    <row r="2339" spans="1:15" ht="25.5" hidden="1" outlineLevel="1">
      <c r="B2339" s="226">
        <v>2024</v>
      </c>
      <c r="C2339" s="226">
        <v>5</v>
      </c>
      <c r="D2339" s="149" t="s">
        <v>5</v>
      </c>
      <c r="E2339" s="149" t="s">
        <v>6</v>
      </c>
      <c r="F2339" s="149" t="s">
        <v>3369</v>
      </c>
      <c r="G2339" s="227">
        <v>45245</v>
      </c>
      <c r="H2339" s="149" t="s">
        <v>8</v>
      </c>
      <c r="I2339" s="47" t="str">
        <f>VLOOKUP(H2339,'Source Codes'!A17:B100,2,FALSE)</f>
        <v>Prch,Cntrl Mail,Flt,Prntg,Sply</v>
      </c>
      <c r="J2339" s="232">
        <v>-1680706.91</v>
      </c>
      <c r="K2339" s="227">
        <v>45246</v>
      </c>
      <c r="L2339" s="151" t="s">
        <v>3372</v>
      </c>
      <c r="M2339" s="49">
        <v>45246.698599537034</v>
      </c>
      <c r="N2339" s="47" t="s">
        <v>410</v>
      </c>
      <c r="O2339" s="47" t="s">
        <v>455</v>
      </c>
    </row>
    <row r="2340" spans="1:15" ht="12.75" hidden="1" customHeight="1" outlineLevel="1">
      <c r="B2340" s="226">
        <v>2024</v>
      </c>
      <c r="C2340" s="226">
        <v>5</v>
      </c>
      <c r="D2340" s="149" t="s">
        <v>5</v>
      </c>
      <c r="E2340" s="149" t="s">
        <v>6</v>
      </c>
      <c r="F2340" s="149" t="s">
        <v>3370</v>
      </c>
      <c r="G2340" s="227">
        <v>45245</v>
      </c>
      <c r="H2340" s="149" t="s">
        <v>7</v>
      </c>
      <c r="I2340" s="47" t="str">
        <f>VLOOKUP(H2340,'Source Codes'!A18:B101,2,FALSE)</f>
        <v>HRMS Interface Journals</v>
      </c>
      <c r="J2340" s="232">
        <v>-2091842.16</v>
      </c>
      <c r="K2340" s="227">
        <v>45246</v>
      </c>
      <c r="L2340" s="151" t="s">
        <v>1822</v>
      </c>
      <c r="M2340" s="49">
        <v>45246.713761574072</v>
      </c>
      <c r="N2340" s="47" t="s">
        <v>438</v>
      </c>
      <c r="O2340" s="47" t="s">
        <v>439</v>
      </c>
    </row>
    <row r="2341" spans="1:15" ht="12.75" hidden="1" customHeight="1" outlineLevel="1">
      <c r="B2341" s="226">
        <v>2024</v>
      </c>
      <c r="C2341" s="226">
        <v>5</v>
      </c>
      <c r="D2341" s="149" t="s">
        <v>5</v>
      </c>
      <c r="E2341" s="149" t="s">
        <v>6</v>
      </c>
      <c r="F2341" s="149" t="s">
        <v>3371</v>
      </c>
      <c r="G2341" s="227">
        <v>45245</v>
      </c>
      <c r="H2341" s="149" t="s">
        <v>7</v>
      </c>
      <c r="I2341" s="47" t="str">
        <f>VLOOKUP(H2341,'Source Codes'!A19:B102,2,FALSE)</f>
        <v>HRMS Interface Journals</v>
      </c>
      <c r="J2341" s="232">
        <v>-10072213.640000001</v>
      </c>
      <c r="K2341" s="227">
        <v>45246</v>
      </c>
      <c r="L2341" s="151" t="s">
        <v>1820</v>
      </c>
      <c r="M2341" s="49">
        <v>45246.708611111113</v>
      </c>
      <c r="N2341" s="47" t="s">
        <v>438</v>
      </c>
      <c r="O2341" s="47" t="s">
        <v>439</v>
      </c>
    </row>
    <row r="2342" spans="1:15" ht="12.75" customHeight="1" collapsed="1">
      <c r="J2342" s="133">
        <f>SUM(J2336:J2341)</f>
        <v>-7102519.4800000004</v>
      </c>
    </row>
    <row r="2344" spans="1:15" ht="12.75" customHeight="1">
      <c r="A2344" s="55" t="s">
        <v>3375</v>
      </c>
    </row>
    <row r="2345" spans="1:15" ht="38.25" hidden="1" outlineLevel="1">
      <c r="B2345" s="226">
        <v>2024</v>
      </c>
      <c r="C2345" s="226">
        <v>5</v>
      </c>
      <c r="D2345" s="149" t="s">
        <v>5</v>
      </c>
      <c r="E2345" s="149" t="s">
        <v>6</v>
      </c>
      <c r="F2345" s="149" t="s">
        <v>3376</v>
      </c>
      <c r="G2345" s="227">
        <v>45239</v>
      </c>
      <c r="H2345" s="149" t="s">
        <v>11</v>
      </c>
      <c r="I2345" s="47" t="str">
        <f>VLOOKUP(H2345,'Source Codes'!A23:B106,2,FALSE)</f>
        <v>AR Payments</v>
      </c>
      <c r="J2345" s="232">
        <v>2989054.89</v>
      </c>
      <c r="K2345" s="227">
        <v>45247</v>
      </c>
      <c r="L2345" s="151" t="s">
        <v>3384</v>
      </c>
      <c r="M2345" s="49">
        <v>45247.751666666663</v>
      </c>
      <c r="N2345" s="47" t="s">
        <v>410</v>
      </c>
      <c r="O2345" s="47" t="s">
        <v>408</v>
      </c>
    </row>
    <row r="2346" spans="1:15" ht="25.5" hidden="1" outlineLevel="1">
      <c r="B2346" s="226">
        <v>2024</v>
      </c>
      <c r="C2346" s="226">
        <v>5</v>
      </c>
      <c r="D2346" s="149" t="s">
        <v>5</v>
      </c>
      <c r="E2346" s="149" t="s">
        <v>6</v>
      </c>
      <c r="F2346" s="149" t="s">
        <v>3377</v>
      </c>
      <c r="G2346" s="227">
        <v>45243</v>
      </c>
      <c r="H2346" s="149" t="s">
        <v>9</v>
      </c>
      <c r="I2346" s="47" t="str">
        <f>VLOOKUP(H2346,'Source Codes'!A24:B107,2,FALSE)</f>
        <v>On Line Journal Entries</v>
      </c>
      <c r="J2346" s="232">
        <v>9257412</v>
      </c>
      <c r="K2346" s="227">
        <v>45247</v>
      </c>
      <c r="L2346" s="151" t="s">
        <v>351</v>
      </c>
      <c r="M2346" s="49">
        <v>45247.86959490741</v>
      </c>
      <c r="N2346" s="47" t="s">
        <v>410</v>
      </c>
      <c r="O2346" s="47" t="s">
        <v>415</v>
      </c>
    </row>
    <row r="2347" spans="1:15" ht="25.5" hidden="1" outlineLevel="1">
      <c r="B2347" s="226">
        <v>2024</v>
      </c>
      <c r="C2347" s="226">
        <v>5</v>
      </c>
      <c r="D2347" s="149" t="s">
        <v>5</v>
      </c>
      <c r="E2347" s="149" t="s">
        <v>6</v>
      </c>
      <c r="F2347" s="149" t="s">
        <v>3378</v>
      </c>
      <c r="G2347" s="227">
        <v>45246</v>
      </c>
      <c r="H2347" s="149" t="s">
        <v>9</v>
      </c>
      <c r="I2347" s="47" t="str">
        <f>VLOOKUP(H2347,'Source Codes'!A25:B108,2,FALSE)</f>
        <v>On Line Journal Entries</v>
      </c>
      <c r="J2347" s="232">
        <v>8258900</v>
      </c>
      <c r="K2347" s="227">
        <v>45247</v>
      </c>
      <c r="L2347" s="151" t="s">
        <v>351</v>
      </c>
      <c r="M2347" s="49">
        <v>45247.86959490741</v>
      </c>
      <c r="N2347" s="47" t="s">
        <v>410</v>
      </c>
      <c r="O2347" s="47" t="s">
        <v>415</v>
      </c>
    </row>
    <row r="2348" spans="1:15" ht="63.75" hidden="1" outlineLevel="1">
      <c r="B2348" s="226">
        <v>2024</v>
      </c>
      <c r="C2348" s="226">
        <v>5</v>
      </c>
      <c r="D2348" s="149" t="s">
        <v>5</v>
      </c>
      <c r="E2348" s="149" t="s">
        <v>6</v>
      </c>
      <c r="F2348" s="149" t="s">
        <v>3379</v>
      </c>
      <c r="G2348" s="227">
        <v>45245</v>
      </c>
      <c r="H2348" s="149" t="s">
        <v>9</v>
      </c>
      <c r="I2348" s="47" t="str">
        <f>VLOOKUP(H2348,'Source Codes'!A26:B109,2,FALSE)</f>
        <v>On Line Journal Entries</v>
      </c>
      <c r="J2348" s="232">
        <v>5746716</v>
      </c>
      <c r="K2348" s="227">
        <v>45247</v>
      </c>
      <c r="L2348" s="151" t="s">
        <v>3383</v>
      </c>
      <c r="M2348" s="49">
        <v>45247.86959490741</v>
      </c>
      <c r="N2348" s="47" t="s">
        <v>410</v>
      </c>
      <c r="O2348" s="47" t="s">
        <v>415</v>
      </c>
    </row>
    <row r="2349" spans="1:15" ht="41.25" hidden="1" customHeight="1" outlineLevel="1">
      <c r="B2349" s="226">
        <v>2024</v>
      </c>
      <c r="C2349" s="226">
        <v>5</v>
      </c>
      <c r="D2349" s="149" t="s">
        <v>5</v>
      </c>
      <c r="E2349" s="149" t="s">
        <v>6</v>
      </c>
      <c r="F2349" s="149" t="s">
        <v>3380</v>
      </c>
      <c r="G2349" s="227">
        <v>45238</v>
      </c>
      <c r="H2349" s="149" t="s">
        <v>9</v>
      </c>
      <c r="I2349" s="47" t="str">
        <f>VLOOKUP(H2349,'Source Codes'!A27:B110,2,FALSE)</f>
        <v>On Line Journal Entries</v>
      </c>
      <c r="J2349" s="232">
        <v>1632459</v>
      </c>
      <c r="K2349" s="227">
        <v>45247</v>
      </c>
      <c r="L2349" s="151" t="s">
        <v>349</v>
      </c>
      <c r="M2349" s="49">
        <v>45247.86959490741</v>
      </c>
      <c r="N2349" s="47" t="s">
        <v>410</v>
      </c>
      <c r="O2349" s="47" t="s">
        <v>415</v>
      </c>
    </row>
    <row r="2350" spans="1:15" ht="25.5" hidden="1" outlineLevel="1">
      <c r="B2350" s="226">
        <v>2024</v>
      </c>
      <c r="C2350" s="226">
        <v>5</v>
      </c>
      <c r="D2350" s="149" t="s">
        <v>5</v>
      </c>
      <c r="E2350" s="149" t="s">
        <v>6</v>
      </c>
      <c r="F2350" s="149" t="s">
        <v>3381</v>
      </c>
      <c r="G2350" s="227">
        <v>45244</v>
      </c>
      <c r="H2350" s="149" t="s">
        <v>16</v>
      </c>
      <c r="I2350" s="47" t="str">
        <f>VLOOKUP(H2350,'Source Codes'!A28:B111,2,FALSE)</f>
        <v>Property Tax Interface</v>
      </c>
      <c r="J2350" s="232">
        <v>1560873.77</v>
      </c>
      <c r="K2350" s="227">
        <v>45247</v>
      </c>
      <c r="L2350" s="151" t="s">
        <v>3382</v>
      </c>
      <c r="M2350" s="49">
        <v>45247.431134259263</v>
      </c>
      <c r="N2350" s="47" t="s">
        <v>411</v>
      </c>
      <c r="O2350" s="47" t="s">
        <v>471</v>
      </c>
    </row>
    <row r="2351" spans="1:15" ht="12.75" customHeight="1" collapsed="1">
      <c r="J2351" s="133">
        <f>SUM(J2345:J2350)</f>
        <v>29445415.66</v>
      </c>
    </row>
    <row r="2353" spans="1:15" ht="12.75" customHeight="1">
      <c r="A2353" s="55" t="s">
        <v>3385</v>
      </c>
    </row>
    <row r="2354" spans="1:15" ht="12.75" hidden="1" customHeight="1" outlineLevel="1">
      <c r="B2354" s="226">
        <v>2024</v>
      </c>
      <c r="C2354" s="226">
        <v>5</v>
      </c>
      <c r="D2354" s="149" t="s">
        <v>5</v>
      </c>
      <c r="E2354" s="149" t="s">
        <v>6</v>
      </c>
      <c r="F2354" s="149" t="s">
        <v>3386</v>
      </c>
      <c r="G2354" s="227">
        <v>45246</v>
      </c>
      <c r="H2354" s="149" t="s">
        <v>12</v>
      </c>
      <c r="I2354" s="47" t="str">
        <f>VLOOKUP(H2354,'Source Codes'!A$2:B$115,2,FALSE)</f>
        <v>AR Direct Cash Journal</v>
      </c>
      <c r="J2354" s="232">
        <v>1744508.95</v>
      </c>
      <c r="K2354" s="227">
        <v>45250</v>
      </c>
      <c r="L2354" s="151" t="s">
        <v>3389</v>
      </c>
      <c r="M2354" s="49">
        <v>45250.751620370371</v>
      </c>
      <c r="N2354" s="47" t="s">
        <v>412</v>
      </c>
      <c r="O2354" s="47" t="s">
        <v>413</v>
      </c>
    </row>
    <row r="2355" spans="1:15" ht="76.5" hidden="1" outlineLevel="1">
      <c r="B2355" s="226">
        <v>2024</v>
      </c>
      <c r="C2355" s="226">
        <v>5</v>
      </c>
      <c r="D2355" s="149" t="s">
        <v>5</v>
      </c>
      <c r="E2355" s="149" t="s">
        <v>6</v>
      </c>
      <c r="F2355" s="149" t="s">
        <v>3387</v>
      </c>
      <c r="G2355" s="227">
        <v>45232</v>
      </c>
      <c r="H2355" s="149" t="s">
        <v>12</v>
      </c>
      <c r="I2355" s="47" t="str">
        <f>VLOOKUP(H2355,'Source Codes'!A$2:B$115,2,FALSE)</f>
        <v>AR Direct Cash Journal</v>
      </c>
      <c r="J2355" s="232">
        <v>1039861.07</v>
      </c>
      <c r="K2355" s="227">
        <v>45250</v>
      </c>
      <c r="L2355" s="151" t="s">
        <v>3390</v>
      </c>
      <c r="M2355" s="49">
        <v>45250.751620370371</v>
      </c>
      <c r="N2355" s="47" t="s">
        <v>410</v>
      </c>
      <c r="O2355" s="47" t="s">
        <v>419</v>
      </c>
    </row>
    <row r="2356" spans="1:15" ht="25.5" hidden="1" outlineLevel="1">
      <c r="B2356" s="226">
        <v>2024</v>
      </c>
      <c r="C2356" s="226">
        <v>5</v>
      </c>
      <c r="D2356" s="149" t="s">
        <v>5</v>
      </c>
      <c r="E2356" s="149" t="s">
        <v>6</v>
      </c>
      <c r="F2356" s="149" t="s">
        <v>3388</v>
      </c>
      <c r="G2356" s="227">
        <v>45246</v>
      </c>
      <c r="H2356" s="149" t="s">
        <v>9</v>
      </c>
      <c r="I2356" s="47" t="str">
        <f>VLOOKUP(H2356,'Source Codes'!A$2:B$115,2,FALSE)</f>
        <v>On Line Journal Entries</v>
      </c>
      <c r="J2356" s="232">
        <v>1080786.28</v>
      </c>
      <c r="K2356" s="227">
        <v>45250</v>
      </c>
      <c r="L2356" s="151" t="s">
        <v>3391</v>
      </c>
      <c r="M2356" s="49">
        <v>45250.869259259256</v>
      </c>
      <c r="N2356" s="47" t="s">
        <v>412</v>
      </c>
      <c r="O2356" s="47" t="s">
        <v>2467</v>
      </c>
    </row>
    <row r="2357" spans="1:15" ht="12.75" customHeight="1" collapsed="1">
      <c r="J2357" s="133">
        <f>SUM(J2354:J2356)</f>
        <v>3865156.3</v>
      </c>
    </row>
    <row r="2359" spans="1:15" ht="12.75" customHeight="1">
      <c r="A2359" s="55" t="s">
        <v>3392</v>
      </c>
    </row>
    <row r="2360" spans="1:15" ht="12.75" hidden="1" customHeight="1" outlineLevel="1">
      <c r="B2360" s="226">
        <v>2024</v>
      </c>
      <c r="C2360" s="226">
        <v>5</v>
      </c>
      <c r="D2360" s="149" t="s">
        <v>5</v>
      </c>
      <c r="E2360" s="149" t="s">
        <v>6</v>
      </c>
      <c r="F2360" s="149" t="s">
        <v>3393</v>
      </c>
      <c r="G2360" s="227">
        <v>45246</v>
      </c>
      <c r="H2360" s="149" t="s">
        <v>12</v>
      </c>
      <c r="I2360" s="47" t="str">
        <f>VLOOKUP(H2360,'Source Codes'!A$2:B$115,2,FALSE)</f>
        <v>AR Direct Cash Journal</v>
      </c>
      <c r="J2360" s="232">
        <v>50000000</v>
      </c>
      <c r="K2360" s="227">
        <v>45251</v>
      </c>
      <c r="L2360" s="151" t="s">
        <v>3068</v>
      </c>
      <c r="M2360" s="49">
        <v>45251.751805555556</v>
      </c>
      <c r="N2360" s="47" t="s">
        <v>411</v>
      </c>
      <c r="O2360" s="47" t="s">
        <v>409</v>
      </c>
    </row>
    <row r="2361" spans="1:15" ht="12.75" hidden="1" customHeight="1" outlineLevel="1">
      <c r="B2361" s="226">
        <v>2024</v>
      </c>
      <c r="C2361" s="226">
        <v>5</v>
      </c>
      <c r="D2361" s="149" t="s">
        <v>5</v>
      </c>
      <c r="E2361" s="149" t="s">
        <v>6</v>
      </c>
      <c r="F2361" s="149" t="s">
        <v>3394</v>
      </c>
      <c r="G2361" s="227">
        <v>45246</v>
      </c>
      <c r="H2361" s="149" t="s">
        <v>340</v>
      </c>
      <c r="I2361" s="47" t="str">
        <f>VLOOKUP(H2361,'Source Codes'!A$2:B$115,2,FALSE)</f>
        <v>Facilities Mngmnt Intfc Jrnls</v>
      </c>
      <c r="J2361" s="232">
        <v>-1370182.92</v>
      </c>
      <c r="K2361" s="227">
        <v>45251</v>
      </c>
      <c r="L2361" s="151" t="s">
        <v>3397</v>
      </c>
      <c r="M2361" s="49">
        <v>45251.869120370371</v>
      </c>
      <c r="N2361" s="47" t="s">
        <v>410</v>
      </c>
      <c r="O2361" s="47" t="s">
        <v>418</v>
      </c>
    </row>
    <row r="2362" spans="1:15" ht="12.75" hidden="1" customHeight="1" outlineLevel="1">
      <c r="B2362" s="226">
        <v>2024</v>
      </c>
      <c r="C2362" s="226">
        <v>5</v>
      </c>
      <c r="D2362" s="149" t="s">
        <v>5</v>
      </c>
      <c r="E2362" s="149" t="s">
        <v>6</v>
      </c>
      <c r="F2362" s="149" t="s">
        <v>3395</v>
      </c>
      <c r="G2362" s="227">
        <v>45246</v>
      </c>
      <c r="H2362" s="149" t="s">
        <v>340</v>
      </c>
      <c r="I2362" s="47" t="str">
        <f>VLOOKUP(H2362,'Source Codes'!A$2:B$115,2,FALSE)</f>
        <v>Facilities Mngmnt Intfc Jrnls</v>
      </c>
      <c r="J2362" s="232">
        <v>-1370182.92</v>
      </c>
      <c r="K2362" s="227">
        <v>45251</v>
      </c>
      <c r="L2362" s="151" t="s">
        <v>3398</v>
      </c>
      <c r="M2362" s="49">
        <v>45251.869120370371</v>
      </c>
      <c r="N2362" s="47" t="s">
        <v>410</v>
      </c>
      <c r="O2362" s="47" t="s">
        <v>418</v>
      </c>
    </row>
    <row r="2363" spans="1:15" ht="12.75" hidden="1" customHeight="1" outlineLevel="1">
      <c r="B2363" s="226">
        <v>2024</v>
      </c>
      <c r="C2363" s="226">
        <v>5</v>
      </c>
      <c r="D2363" s="149" t="s">
        <v>5</v>
      </c>
      <c r="E2363" s="149" t="s">
        <v>6</v>
      </c>
      <c r="F2363" s="149" t="s">
        <v>3396</v>
      </c>
      <c r="G2363" s="227">
        <v>45245</v>
      </c>
      <c r="H2363" s="149" t="s">
        <v>7</v>
      </c>
      <c r="I2363" s="47" t="str">
        <f>VLOOKUP(H2363,'Source Codes'!A$2:B$115,2,FALSE)</f>
        <v>HRMS Interface Journals</v>
      </c>
      <c r="J2363" s="232">
        <v>-63248596.520000003</v>
      </c>
      <c r="K2363" s="227">
        <v>45251</v>
      </c>
      <c r="L2363" s="151" t="s">
        <v>355</v>
      </c>
      <c r="M2363" s="49">
        <v>45251.707685185182</v>
      </c>
      <c r="N2363" s="47" t="s">
        <v>438</v>
      </c>
      <c r="O2363" s="47" t="s">
        <v>439</v>
      </c>
    </row>
    <row r="2364" spans="1:15" ht="12.75" customHeight="1" collapsed="1">
      <c r="J2364" s="133">
        <f>SUM(J2360:J2363)</f>
        <v>-15988962.360000007</v>
      </c>
    </row>
    <row r="2366" spans="1:15" ht="12.75" customHeight="1">
      <c r="A2366" s="55" t="s">
        <v>3399</v>
      </c>
    </row>
    <row r="2367" spans="1:15" ht="38.25" hidden="1" outlineLevel="1">
      <c r="B2367" s="226">
        <v>2024</v>
      </c>
      <c r="C2367" s="226">
        <v>5</v>
      </c>
      <c r="D2367" s="149" t="s">
        <v>5</v>
      </c>
      <c r="E2367" s="149" t="s">
        <v>6</v>
      </c>
      <c r="F2367" s="149" t="s">
        <v>3400</v>
      </c>
      <c r="G2367" s="227">
        <v>45257</v>
      </c>
      <c r="H2367" s="149" t="s">
        <v>14</v>
      </c>
      <c r="I2367" s="47" t="str">
        <f>VLOOKUP(H2367,'Source Codes'!A$2:B$115,2,FALSE)</f>
        <v>AP Warrant Issuance</v>
      </c>
      <c r="J2367" s="232">
        <v>-1428463</v>
      </c>
      <c r="K2367" s="227">
        <v>45257</v>
      </c>
      <c r="L2367" s="151" t="s">
        <v>3406</v>
      </c>
      <c r="M2367" s="49">
        <v>45257.79346064815</v>
      </c>
      <c r="N2367" s="47" t="s">
        <v>410</v>
      </c>
      <c r="O2367" s="47" t="s">
        <v>419</v>
      </c>
    </row>
    <row r="2368" spans="1:15" ht="38.25" hidden="1" outlineLevel="1">
      <c r="B2368" s="226">
        <v>2024</v>
      </c>
      <c r="C2368" s="226">
        <v>5</v>
      </c>
      <c r="D2368" s="149" t="s">
        <v>5</v>
      </c>
      <c r="E2368" s="149" t="s">
        <v>6</v>
      </c>
      <c r="F2368" s="149" t="s">
        <v>3401</v>
      </c>
      <c r="G2368" s="227">
        <v>45259</v>
      </c>
      <c r="H2368" s="149" t="s">
        <v>14</v>
      </c>
      <c r="I2368" s="47" t="str">
        <f>VLOOKUP(H2368,'Source Codes'!A$2:B$115,2,FALSE)</f>
        <v>AP Warrant Issuance</v>
      </c>
      <c r="J2368" s="232">
        <v>-1240041.6499999999</v>
      </c>
      <c r="K2368" s="227">
        <v>45257</v>
      </c>
      <c r="L2368" s="151" t="s">
        <v>3407</v>
      </c>
      <c r="M2368" s="49">
        <v>45257.79346064815</v>
      </c>
      <c r="N2368" s="47" t="s">
        <v>410</v>
      </c>
      <c r="O2368" s="47" t="s">
        <v>419</v>
      </c>
    </row>
    <row r="2369" spans="1:15" ht="51" hidden="1" outlineLevel="1">
      <c r="B2369" s="226">
        <v>2024</v>
      </c>
      <c r="C2369" s="226">
        <v>5</v>
      </c>
      <c r="D2369" s="149" t="s">
        <v>5</v>
      </c>
      <c r="E2369" s="149" t="s">
        <v>6</v>
      </c>
      <c r="F2369" s="149" t="s">
        <v>3402</v>
      </c>
      <c r="G2369" s="227">
        <v>45257</v>
      </c>
      <c r="H2369" s="149" t="s">
        <v>14</v>
      </c>
      <c r="I2369" s="47" t="str">
        <f>VLOOKUP(H2369,'Source Codes'!A$2:B$115,2,FALSE)</f>
        <v>AP Warrant Issuance</v>
      </c>
      <c r="J2369" s="232">
        <v>-1094562.54</v>
      </c>
      <c r="K2369" s="227">
        <v>45257</v>
      </c>
      <c r="L2369" s="151" t="s">
        <v>3408</v>
      </c>
      <c r="M2369" s="49">
        <v>45257.79346064815</v>
      </c>
      <c r="N2369" s="47" t="s">
        <v>410</v>
      </c>
      <c r="O2369" s="47" t="s">
        <v>415</v>
      </c>
    </row>
    <row r="2370" spans="1:15" ht="25.5" hidden="1" outlineLevel="1">
      <c r="B2370" s="226">
        <v>2024</v>
      </c>
      <c r="C2370" s="226">
        <v>5</v>
      </c>
      <c r="D2370" s="149" t="s">
        <v>5</v>
      </c>
      <c r="E2370" s="149" t="s">
        <v>6</v>
      </c>
      <c r="F2370" s="149" t="s">
        <v>3403</v>
      </c>
      <c r="G2370" s="227">
        <v>45251</v>
      </c>
      <c r="H2370" s="149" t="s">
        <v>9</v>
      </c>
      <c r="I2370" s="47" t="str">
        <f>VLOOKUP(H2370,'Source Codes'!A$2:B$115,2,FALSE)</f>
        <v>On Line Journal Entries</v>
      </c>
      <c r="J2370" s="232">
        <v>1497535</v>
      </c>
      <c r="K2370" s="227">
        <v>45257</v>
      </c>
      <c r="L2370" s="151" t="s">
        <v>351</v>
      </c>
      <c r="M2370" s="49">
        <v>45257.869537037041</v>
      </c>
      <c r="N2370" s="47" t="s">
        <v>410</v>
      </c>
      <c r="O2370" s="47" t="s">
        <v>415</v>
      </c>
    </row>
    <row r="2371" spans="1:15" ht="25.5" hidden="1" outlineLevel="1">
      <c r="B2371" s="226">
        <v>2024</v>
      </c>
      <c r="C2371" s="226">
        <v>5</v>
      </c>
      <c r="D2371" s="149" t="s">
        <v>5</v>
      </c>
      <c r="E2371" s="149" t="s">
        <v>6</v>
      </c>
      <c r="F2371" s="149" t="s">
        <v>3404</v>
      </c>
      <c r="G2371" s="227">
        <v>45231</v>
      </c>
      <c r="H2371" s="149" t="s">
        <v>9</v>
      </c>
      <c r="I2371" s="47" t="str">
        <f>VLOOKUP(H2371,'Source Codes'!A$2:B$115,2,FALSE)</f>
        <v>On Line Journal Entries</v>
      </c>
      <c r="J2371" s="232">
        <v>-4626972.74</v>
      </c>
      <c r="K2371" s="227">
        <v>45257</v>
      </c>
      <c r="L2371" s="151" t="s">
        <v>3405</v>
      </c>
      <c r="M2371" s="49">
        <v>45257.869537037041</v>
      </c>
      <c r="N2371" s="47" t="s">
        <v>410</v>
      </c>
      <c r="O2371" s="47" t="s">
        <v>425</v>
      </c>
    </row>
    <row r="2372" spans="1:15" ht="12.75" customHeight="1" collapsed="1">
      <c r="J2372" s="133">
        <f>SUM(J2367:J2371)</f>
        <v>-6892504.9299999997</v>
      </c>
    </row>
    <row r="2374" spans="1:15" ht="12.75" customHeight="1">
      <c r="A2374" s="55" t="s">
        <v>3409</v>
      </c>
    </row>
    <row r="2375" spans="1:15" ht="76.5" hidden="1" outlineLevel="1">
      <c r="B2375" s="226">
        <v>2024</v>
      </c>
      <c r="C2375" s="226">
        <v>5</v>
      </c>
      <c r="D2375" s="149" t="s">
        <v>5</v>
      </c>
      <c r="E2375" s="149" t="s">
        <v>6</v>
      </c>
      <c r="F2375" s="149" t="s">
        <v>3410</v>
      </c>
      <c r="G2375" s="227">
        <v>45251</v>
      </c>
      <c r="H2375" s="149" t="s">
        <v>12</v>
      </c>
      <c r="I2375" s="47" t="str">
        <f>VLOOKUP(H2375,'Source Codes'!A$2:B$115,2,FALSE)</f>
        <v>AR Direct Cash Journal</v>
      </c>
      <c r="J2375" s="232">
        <v>19459852.329999998</v>
      </c>
      <c r="K2375" s="227">
        <v>45258</v>
      </c>
      <c r="L2375" s="151" t="s">
        <v>3417</v>
      </c>
      <c r="M2375" s="49">
        <v>45258.751504629632</v>
      </c>
      <c r="N2375" s="47" t="s">
        <v>410</v>
      </c>
      <c r="O2375" s="47" t="s">
        <v>419</v>
      </c>
    </row>
    <row r="2376" spans="1:15" ht="38.25" hidden="1" outlineLevel="1">
      <c r="B2376" s="226">
        <v>2024</v>
      </c>
      <c r="C2376" s="226">
        <v>5</v>
      </c>
      <c r="D2376" s="149" t="s">
        <v>5</v>
      </c>
      <c r="E2376" s="149" t="s">
        <v>6</v>
      </c>
      <c r="F2376" s="149" t="s">
        <v>3411</v>
      </c>
      <c r="G2376" s="227">
        <v>45252</v>
      </c>
      <c r="H2376" s="149" t="s">
        <v>12</v>
      </c>
      <c r="I2376" s="47" t="str">
        <f>VLOOKUP(H2376,'Source Codes'!A$2:B$115,2,FALSE)</f>
        <v>AR Direct Cash Journal</v>
      </c>
      <c r="J2376" s="232">
        <v>17428411.170000002</v>
      </c>
      <c r="K2376" s="227">
        <v>45258</v>
      </c>
      <c r="L2376" s="151" t="s">
        <v>3425</v>
      </c>
      <c r="M2376" s="49">
        <v>45258.751504629632</v>
      </c>
      <c r="N2376" s="47" t="s">
        <v>410</v>
      </c>
      <c r="O2376" s="47" t="s">
        <v>419</v>
      </c>
    </row>
    <row r="2377" spans="1:15" ht="38.25" hidden="1" outlineLevel="1">
      <c r="B2377" s="226">
        <v>2024</v>
      </c>
      <c r="C2377" s="226">
        <v>5</v>
      </c>
      <c r="D2377" s="149" t="s">
        <v>5</v>
      </c>
      <c r="E2377" s="149" t="s">
        <v>6</v>
      </c>
      <c r="F2377" s="149" t="s">
        <v>3412</v>
      </c>
      <c r="G2377" s="227">
        <v>45258</v>
      </c>
      <c r="H2377" s="149" t="s">
        <v>12</v>
      </c>
      <c r="I2377" s="47" t="str">
        <f>VLOOKUP(H2377,'Source Codes'!A$2:B$115,2,FALSE)</f>
        <v>AR Direct Cash Journal</v>
      </c>
      <c r="J2377" s="232">
        <v>7447823.1500000004</v>
      </c>
      <c r="K2377" s="227">
        <v>45258</v>
      </c>
      <c r="L2377" s="151" t="s">
        <v>3418</v>
      </c>
      <c r="M2377" s="49">
        <v>45258.751504629632</v>
      </c>
      <c r="N2377" s="47" t="s">
        <v>410</v>
      </c>
      <c r="O2377" s="47" t="s">
        <v>422</v>
      </c>
    </row>
    <row r="2378" spans="1:15" ht="51" hidden="1" outlineLevel="1">
      <c r="B2378" s="226">
        <v>2024</v>
      </c>
      <c r="C2378" s="226">
        <v>5</v>
      </c>
      <c r="D2378" s="149" t="s">
        <v>5</v>
      </c>
      <c r="E2378" s="149" t="s">
        <v>6</v>
      </c>
      <c r="F2378" s="149" t="s">
        <v>3413</v>
      </c>
      <c r="G2378" s="227">
        <v>45238</v>
      </c>
      <c r="H2378" s="149" t="s">
        <v>12</v>
      </c>
      <c r="I2378" s="47" t="str">
        <f>VLOOKUP(H2378,'Source Codes'!A$2:B$115,2,FALSE)</f>
        <v>AR Direct Cash Journal</v>
      </c>
      <c r="J2378" s="232">
        <v>2844386.69</v>
      </c>
      <c r="K2378" s="227">
        <v>45258</v>
      </c>
      <c r="L2378" s="151" t="s">
        <v>3419</v>
      </c>
      <c r="M2378" s="49">
        <v>45258.751504629632</v>
      </c>
      <c r="N2378" s="47" t="s">
        <v>410</v>
      </c>
      <c r="O2378" s="47" t="s">
        <v>419</v>
      </c>
    </row>
    <row r="2379" spans="1:15" ht="25.5" hidden="1" outlineLevel="1">
      <c r="B2379" s="226">
        <v>2024</v>
      </c>
      <c r="C2379" s="226">
        <v>5</v>
      </c>
      <c r="D2379" s="149" t="s">
        <v>5</v>
      </c>
      <c r="E2379" s="149" t="s">
        <v>6</v>
      </c>
      <c r="F2379" s="149" t="s">
        <v>3414</v>
      </c>
      <c r="G2379" s="227">
        <v>45251</v>
      </c>
      <c r="H2379" s="149" t="s">
        <v>9</v>
      </c>
      <c r="I2379" s="47" t="str">
        <f>VLOOKUP(H2379,'Source Codes'!A$2:B$115,2,FALSE)</f>
        <v>On Line Journal Entries</v>
      </c>
      <c r="J2379" s="232">
        <v>8000000</v>
      </c>
      <c r="K2379" s="227">
        <v>45258</v>
      </c>
      <c r="L2379" s="151" t="s">
        <v>3199</v>
      </c>
      <c r="M2379" s="49">
        <v>45258.869085648148</v>
      </c>
      <c r="N2379" s="47" t="s">
        <v>516</v>
      </c>
      <c r="O2379" s="47" t="s">
        <v>422</v>
      </c>
    </row>
    <row r="2380" spans="1:15" ht="12.75" hidden="1" customHeight="1" outlineLevel="1">
      <c r="B2380" s="226">
        <v>2024</v>
      </c>
      <c r="C2380" s="226">
        <v>5</v>
      </c>
      <c r="D2380" s="149" t="s">
        <v>5</v>
      </c>
      <c r="E2380" s="149" t="s">
        <v>6</v>
      </c>
      <c r="F2380" s="149" t="s">
        <v>3415</v>
      </c>
      <c r="G2380" s="227">
        <v>45245</v>
      </c>
      <c r="H2380" s="149" t="s">
        <v>9</v>
      </c>
      <c r="I2380" s="47" t="str">
        <f>VLOOKUP(H2380,'Source Codes'!A$2:B$115,2,FALSE)</f>
        <v>On Line Journal Entries</v>
      </c>
      <c r="J2380" s="232">
        <v>4462598</v>
      </c>
      <c r="K2380" s="227">
        <v>45258</v>
      </c>
      <c r="L2380" s="151" t="s">
        <v>3416</v>
      </c>
      <c r="M2380" s="49">
        <v>45258.869085648148</v>
      </c>
      <c r="N2380" s="47" t="s">
        <v>410</v>
      </c>
      <c r="O2380" s="47" t="s">
        <v>420</v>
      </c>
    </row>
    <row r="2381" spans="1:15" ht="12.75" customHeight="1" collapsed="1">
      <c r="J2381" s="133">
        <f>SUM(J2375:J2380)</f>
        <v>59643071.339999996</v>
      </c>
    </row>
    <row r="2383" spans="1:15" ht="12.75" customHeight="1">
      <c r="A2383" s="55" t="s">
        <v>3420</v>
      </c>
    </row>
    <row r="2384" spans="1:15" ht="38.25" hidden="1" outlineLevel="1">
      <c r="B2384" s="226">
        <v>2024</v>
      </c>
      <c r="C2384" s="226">
        <v>6</v>
      </c>
      <c r="D2384" s="149" t="s">
        <v>5</v>
      </c>
      <c r="E2384" s="149" t="s">
        <v>6</v>
      </c>
      <c r="F2384" s="149" t="s">
        <v>3421</v>
      </c>
      <c r="G2384" s="227">
        <v>45261</v>
      </c>
      <c r="H2384" s="149" t="s">
        <v>14</v>
      </c>
      <c r="I2384" s="47" t="str">
        <f>VLOOKUP(H2384,'Source Codes'!A$2:B$115,2,FALSE)</f>
        <v>AP Warrant Issuance</v>
      </c>
      <c r="J2384" s="232">
        <v>-1488292.04</v>
      </c>
      <c r="K2384" s="227">
        <v>45259</v>
      </c>
      <c r="L2384" s="151" t="s">
        <v>3423</v>
      </c>
      <c r="M2384" s="49">
        <v>45259.793275462966</v>
      </c>
      <c r="N2384" s="47" t="s">
        <v>410</v>
      </c>
      <c r="O2384" s="47" t="s">
        <v>419</v>
      </c>
    </row>
    <row r="2385" spans="1:15" ht="63.75" hidden="1" outlineLevel="1">
      <c r="B2385" s="226">
        <v>2024</v>
      </c>
      <c r="C2385" s="226">
        <v>5</v>
      </c>
      <c r="D2385" s="149" t="s">
        <v>5</v>
      </c>
      <c r="E2385" s="149" t="s">
        <v>6</v>
      </c>
      <c r="F2385" s="149" t="s">
        <v>3422</v>
      </c>
      <c r="G2385" s="227">
        <v>45259</v>
      </c>
      <c r="H2385" s="149" t="s">
        <v>14</v>
      </c>
      <c r="I2385" s="47" t="str">
        <f>VLOOKUP(H2385,'Source Codes'!A$2:B$115,2,FALSE)</f>
        <v>AP Warrant Issuance</v>
      </c>
      <c r="J2385" s="232">
        <v>-1158260.01</v>
      </c>
      <c r="K2385" s="227">
        <v>45259</v>
      </c>
      <c r="L2385" s="151" t="s">
        <v>3424</v>
      </c>
      <c r="M2385" s="49">
        <v>45259.793275462966</v>
      </c>
      <c r="N2385" s="47" t="s">
        <v>411</v>
      </c>
      <c r="O2385" s="47" t="s">
        <v>408</v>
      </c>
    </row>
    <row r="2386" spans="1:15" ht="12.75" customHeight="1" collapsed="1">
      <c r="J2386" s="133">
        <f>SUM(J2384:J2385)</f>
        <v>-2646552.0499999998</v>
      </c>
    </row>
    <row r="2388" spans="1:15" ht="12.75" customHeight="1">
      <c r="A2388" s="55" t="s">
        <v>3426</v>
      </c>
    </row>
    <row r="2389" spans="1:15" ht="38.25" hidden="1" outlineLevel="1">
      <c r="B2389" s="226">
        <v>2024</v>
      </c>
      <c r="C2389" s="226">
        <v>6</v>
      </c>
      <c r="D2389" s="149" t="s">
        <v>5</v>
      </c>
      <c r="E2389" s="149" t="s">
        <v>6</v>
      </c>
      <c r="F2389" s="149" t="s">
        <v>3427</v>
      </c>
      <c r="G2389" s="227">
        <v>45264</v>
      </c>
      <c r="H2389" s="149" t="s">
        <v>14</v>
      </c>
      <c r="I2389" s="47" t="str">
        <f>VLOOKUP(H2389,'Source Codes'!A$2:B$115,2,FALSE)</f>
        <v>AP Warrant Issuance</v>
      </c>
      <c r="J2389" s="232">
        <v>-1403443.9</v>
      </c>
      <c r="K2389" s="227">
        <v>45260</v>
      </c>
      <c r="L2389" s="151" t="s">
        <v>3433</v>
      </c>
      <c r="M2389" s="49">
        <v>45260.793217592596</v>
      </c>
      <c r="N2389" s="47" t="s">
        <v>410</v>
      </c>
      <c r="O2389" s="47" t="s">
        <v>419</v>
      </c>
    </row>
    <row r="2390" spans="1:15" ht="25.5" hidden="1" outlineLevel="1">
      <c r="B2390" s="226">
        <v>2024</v>
      </c>
      <c r="C2390" s="226">
        <v>5</v>
      </c>
      <c r="D2390" s="149" t="s">
        <v>5</v>
      </c>
      <c r="E2390" s="149" t="s">
        <v>6</v>
      </c>
      <c r="F2390" s="149" t="s">
        <v>3428</v>
      </c>
      <c r="G2390" s="227">
        <v>45246</v>
      </c>
      <c r="H2390" s="149" t="s">
        <v>12</v>
      </c>
      <c r="I2390" s="47" t="str">
        <f>VLOOKUP(H2390,'Source Codes'!A$2:B$115,2,FALSE)</f>
        <v>AR Direct Cash Journal</v>
      </c>
      <c r="J2390" s="232">
        <v>6187615.6200000001</v>
      </c>
      <c r="K2390" s="227">
        <v>45260</v>
      </c>
      <c r="L2390" s="151" t="s">
        <v>3434</v>
      </c>
      <c r="M2390" s="49">
        <v>45260.752002314817</v>
      </c>
      <c r="N2390" s="47" t="s">
        <v>410</v>
      </c>
      <c r="O2390" s="47" t="s">
        <v>421</v>
      </c>
    </row>
    <row r="2391" spans="1:15" ht="25.5" hidden="1" outlineLevel="1">
      <c r="B2391" s="226">
        <v>2024</v>
      </c>
      <c r="C2391" s="226">
        <v>5</v>
      </c>
      <c r="D2391" s="149" t="s">
        <v>5</v>
      </c>
      <c r="E2391" s="149" t="s">
        <v>6</v>
      </c>
      <c r="F2391" s="149" t="s">
        <v>3429</v>
      </c>
      <c r="G2391" s="227">
        <v>45231</v>
      </c>
      <c r="H2391" s="149" t="s">
        <v>9</v>
      </c>
      <c r="I2391" s="47" t="str">
        <f>VLOOKUP(H2391,'Source Codes'!A$2:B$115,2,FALSE)</f>
        <v>On Line Journal Entries</v>
      </c>
      <c r="J2391" s="232">
        <v>1039241.02</v>
      </c>
      <c r="K2391" s="227">
        <v>45260</v>
      </c>
      <c r="L2391" s="151" t="s">
        <v>3432</v>
      </c>
      <c r="M2391" s="49">
        <v>45260.869039351855</v>
      </c>
      <c r="N2391" s="47" t="s">
        <v>411</v>
      </c>
      <c r="O2391" s="47" t="s">
        <v>409</v>
      </c>
    </row>
    <row r="2392" spans="1:15" ht="12.75" hidden="1" customHeight="1" outlineLevel="1">
      <c r="B2392" s="226">
        <v>2024</v>
      </c>
      <c r="C2392" s="226">
        <v>5</v>
      </c>
      <c r="D2392" s="149" t="s">
        <v>5</v>
      </c>
      <c r="E2392" s="149" t="s">
        <v>6</v>
      </c>
      <c r="F2392" s="149" t="s">
        <v>3430</v>
      </c>
      <c r="G2392" s="227">
        <v>45259</v>
      </c>
      <c r="H2392" s="149" t="s">
        <v>7</v>
      </c>
      <c r="I2392" s="47" t="str">
        <f>VLOOKUP(H2392,'Source Codes'!A$2:B$115,2,FALSE)</f>
        <v>HRMS Interface Journals</v>
      </c>
      <c r="J2392" s="232">
        <v>-2108633.86</v>
      </c>
      <c r="K2392" s="227">
        <v>45260</v>
      </c>
      <c r="L2392" s="151" t="s">
        <v>357</v>
      </c>
      <c r="M2392" s="49">
        <v>45260.889594907407</v>
      </c>
      <c r="N2392" s="47" t="s">
        <v>438</v>
      </c>
      <c r="O2392" s="47" t="s">
        <v>439</v>
      </c>
    </row>
    <row r="2393" spans="1:15" ht="12.75" hidden="1" customHeight="1" outlineLevel="1">
      <c r="B2393" s="226">
        <v>2024</v>
      </c>
      <c r="C2393" s="226">
        <v>5</v>
      </c>
      <c r="D2393" s="149" t="s">
        <v>5</v>
      </c>
      <c r="E2393" s="149" t="s">
        <v>6</v>
      </c>
      <c r="F2393" s="149" t="s">
        <v>3431</v>
      </c>
      <c r="G2393" s="227">
        <v>45259</v>
      </c>
      <c r="H2393" s="149" t="s">
        <v>7</v>
      </c>
      <c r="I2393" s="47" t="str">
        <f>VLOOKUP(H2393,'Source Codes'!A$2:B$115,2,FALSE)</f>
        <v>HRMS Interface Journals</v>
      </c>
      <c r="J2393" s="232">
        <v>-10287431.640000001</v>
      </c>
      <c r="K2393" s="227">
        <v>45260</v>
      </c>
      <c r="L2393" s="151" t="s">
        <v>356</v>
      </c>
      <c r="M2393" s="49">
        <v>45260.887337962966</v>
      </c>
      <c r="N2393" s="47" t="s">
        <v>438</v>
      </c>
      <c r="O2393" s="47" t="s">
        <v>439</v>
      </c>
    </row>
    <row r="2394" spans="1:15" ht="12.75" customHeight="1" collapsed="1">
      <c r="J2394" s="133">
        <f>SUM(J2389:J2393)</f>
        <v>-6572652.7599999998</v>
      </c>
    </row>
    <row r="2396" spans="1:15" ht="12.75" customHeight="1">
      <c r="A2396" s="55" t="s">
        <v>3435</v>
      </c>
    </row>
    <row r="2397" spans="1:15" ht="25.5" hidden="1" outlineLevel="1">
      <c r="B2397" s="226">
        <v>2024</v>
      </c>
      <c r="C2397" s="226">
        <v>5</v>
      </c>
      <c r="D2397" s="149" t="s">
        <v>5</v>
      </c>
      <c r="E2397" s="149" t="s">
        <v>6</v>
      </c>
      <c r="F2397" s="149" t="s">
        <v>3436</v>
      </c>
      <c r="G2397" s="227">
        <v>45258</v>
      </c>
      <c r="H2397" s="149" t="s">
        <v>9</v>
      </c>
      <c r="I2397" s="47" t="str">
        <f>VLOOKUP(H2397,'Source Codes'!A$2:B$115,2,FALSE)</f>
        <v>On Line Journal Entries</v>
      </c>
      <c r="J2397" s="232">
        <v>27717609.030000001</v>
      </c>
      <c r="K2397" s="227">
        <v>45261</v>
      </c>
      <c r="L2397" s="151" t="s">
        <v>3440</v>
      </c>
      <c r="M2397" s="49">
        <v>45261.869062500002</v>
      </c>
      <c r="N2397" s="47" t="s">
        <v>410</v>
      </c>
      <c r="O2397" s="47" t="s">
        <v>422</v>
      </c>
    </row>
    <row r="2398" spans="1:15" ht="38.25" hidden="1" outlineLevel="1">
      <c r="B2398" s="226">
        <v>2024</v>
      </c>
      <c r="C2398" s="226">
        <v>5</v>
      </c>
      <c r="D2398" s="149" t="s">
        <v>5</v>
      </c>
      <c r="E2398" s="149" t="s">
        <v>6</v>
      </c>
      <c r="F2398" s="149" t="s">
        <v>3437</v>
      </c>
      <c r="G2398" s="227">
        <v>45258</v>
      </c>
      <c r="H2398" s="149" t="s">
        <v>9</v>
      </c>
      <c r="I2398" s="47" t="str">
        <f>VLOOKUP(H2398,'Source Codes'!A$2:B$115,2,FALSE)</f>
        <v>On Line Journal Entries</v>
      </c>
      <c r="J2398" s="232">
        <v>12309938.199999999</v>
      </c>
      <c r="K2398" s="227">
        <v>45261</v>
      </c>
      <c r="L2398" s="151" t="s">
        <v>3441</v>
      </c>
      <c r="M2398" s="49">
        <v>45261.869062500002</v>
      </c>
      <c r="N2398" s="47" t="s">
        <v>410</v>
      </c>
      <c r="O2398" s="47" t="s">
        <v>422</v>
      </c>
    </row>
    <row r="2399" spans="1:15" ht="63.75" hidden="1" outlineLevel="1">
      <c r="B2399" s="226">
        <v>2024</v>
      </c>
      <c r="C2399" s="226">
        <v>5</v>
      </c>
      <c r="D2399" s="149" t="s">
        <v>5</v>
      </c>
      <c r="E2399" s="149" t="s">
        <v>6</v>
      </c>
      <c r="F2399" s="149" t="s">
        <v>3438</v>
      </c>
      <c r="G2399" s="227">
        <v>45258</v>
      </c>
      <c r="H2399" s="149" t="s">
        <v>9</v>
      </c>
      <c r="I2399" s="47" t="str">
        <f>VLOOKUP(H2399,'Source Codes'!A$2:B$115,2,FALSE)</f>
        <v>On Line Journal Entries</v>
      </c>
      <c r="J2399" s="232">
        <v>3348859.09</v>
      </c>
      <c r="K2399" s="227">
        <v>45261</v>
      </c>
      <c r="L2399" s="151" t="s">
        <v>3442</v>
      </c>
      <c r="M2399" s="49">
        <v>45261.869062500002</v>
      </c>
      <c r="N2399" s="47" t="s">
        <v>410</v>
      </c>
      <c r="O2399" s="47" t="s">
        <v>422</v>
      </c>
    </row>
    <row r="2400" spans="1:15" hidden="1" outlineLevel="1">
      <c r="B2400" s="226">
        <v>2024</v>
      </c>
      <c r="C2400" s="226">
        <v>5</v>
      </c>
      <c r="D2400" s="149" t="s">
        <v>5</v>
      </c>
      <c r="E2400" s="149" t="s">
        <v>6</v>
      </c>
      <c r="F2400" s="149" t="s">
        <v>3439</v>
      </c>
      <c r="G2400" s="227">
        <v>45258</v>
      </c>
      <c r="H2400" s="149" t="s">
        <v>9</v>
      </c>
      <c r="I2400" s="47" t="str">
        <f>VLOOKUP(H2400,'Source Codes'!A$2:B$115,2,FALSE)</f>
        <v>On Line Journal Entries</v>
      </c>
      <c r="J2400" s="232">
        <v>1944275.62</v>
      </c>
      <c r="K2400" s="227">
        <v>45261</v>
      </c>
      <c r="L2400" s="151" t="s">
        <v>3443</v>
      </c>
      <c r="M2400" s="49">
        <v>45261.869062500002</v>
      </c>
      <c r="N2400" s="47" t="s">
        <v>410</v>
      </c>
      <c r="O2400" s="47" t="s">
        <v>422</v>
      </c>
    </row>
    <row r="2401" spans="1:15" ht="38.25" hidden="1" outlineLevel="1">
      <c r="B2401" s="226">
        <v>2024</v>
      </c>
      <c r="C2401" s="226">
        <v>5</v>
      </c>
      <c r="D2401" s="149" t="s">
        <v>5</v>
      </c>
      <c r="E2401" s="149" t="s">
        <v>6</v>
      </c>
      <c r="F2401" s="149" t="s">
        <v>3444</v>
      </c>
      <c r="G2401" s="227">
        <v>45258</v>
      </c>
      <c r="H2401" s="149" t="s">
        <v>9</v>
      </c>
      <c r="I2401" s="47" t="str">
        <f>VLOOKUP(H2401,'Source Codes'!A$2:B$115,2,FALSE)</f>
        <v>On Line Journal Entries</v>
      </c>
      <c r="J2401" s="232">
        <v>-1262663.8799999999</v>
      </c>
      <c r="K2401" s="227">
        <v>45261</v>
      </c>
      <c r="L2401" s="151" t="s">
        <v>3447</v>
      </c>
      <c r="M2401" s="49">
        <v>45261.869062500002</v>
      </c>
      <c r="N2401" s="47" t="s">
        <v>410</v>
      </c>
      <c r="O2401" s="47" t="s">
        <v>422</v>
      </c>
    </row>
    <row r="2402" spans="1:15" hidden="1" outlineLevel="1">
      <c r="B2402" s="226">
        <v>2024</v>
      </c>
      <c r="C2402" s="226">
        <v>5</v>
      </c>
      <c r="D2402" s="149" t="s">
        <v>5</v>
      </c>
      <c r="E2402" s="149" t="s">
        <v>6</v>
      </c>
      <c r="F2402" s="149" t="s">
        <v>3445</v>
      </c>
      <c r="G2402" s="227">
        <v>45235</v>
      </c>
      <c r="H2402" s="149" t="s">
        <v>340</v>
      </c>
      <c r="I2402" s="47" t="str">
        <f>VLOOKUP(H2402,'Source Codes'!A$2:B$115,2,FALSE)</f>
        <v>Facilities Mngmnt Intfc Jrnls</v>
      </c>
      <c r="J2402" s="232">
        <v>-1418922.5</v>
      </c>
      <c r="K2402" s="227">
        <v>45261</v>
      </c>
      <c r="L2402" s="151" t="s">
        <v>3448</v>
      </c>
      <c r="M2402" s="49">
        <v>45261.869085648148</v>
      </c>
      <c r="N2402" s="47" t="s">
        <v>410</v>
      </c>
      <c r="O2402" s="47" t="s">
        <v>418</v>
      </c>
    </row>
    <row r="2403" spans="1:15" hidden="1" outlineLevel="1">
      <c r="B2403" s="226">
        <v>2024</v>
      </c>
      <c r="C2403" s="226">
        <v>5</v>
      </c>
      <c r="D2403" s="149" t="s">
        <v>5</v>
      </c>
      <c r="E2403" s="149" t="s">
        <v>6</v>
      </c>
      <c r="F2403" s="149" t="s">
        <v>3446</v>
      </c>
      <c r="G2403" s="227">
        <v>45250</v>
      </c>
      <c r="H2403" s="149" t="s">
        <v>340</v>
      </c>
      <c r="I2403" s="47" t="str">
        <f>VLOOKUP(H2403,'Source Codes'!A$2:B$115,2,FALSE)</f>
        <v>Facilities Mngmnt Intfc Jrnls</v>
      </c>
      <c r="J2403" s="232">
        <v>-3903294.22</v>
      </c>
      <c r="K2403" s="227">
        <v>45261</v>
      </c>
      <c r="L2403" s="151" t="s">
        <v>3449</v>
      </c>
      <c r="M2403" s="49">
        <v>45261.869085648148</v>
      </c>
      <c r="N2403" s="47" t="s">
        <v>410</v>
      </c>
      <c r="O2403" s="47" t="s">
        <v>418</v>
      </c>
    </row>
    <row r="2404" spans="1:15" ht="12.75" customHeight="1" collapsed="1">
      <c r="J2404" s="133">
        <f>SUM(J2397:J2403)</f>
        <v>38735801.340000004</v>
      </c>
    </row>
    <row r="2406" spans="1:15" ht="12.75" customHeight="1">
      <c r="A2406" s="55" t="s">
        <v>3450</v>
      </c>
    </row>
    <row r="2407" spans="1:15" ht="38.25" hidden="1" outlineLevel="1">
      <c r="B2407" s="226">
        <v>2024</v>
      </c>
      <c r="C2407" s="226">
        <v>6</v>
      </c>
      <c r="D2407" s="149" t="s">
        <v>5</v>
      </c>
      <c r="E2407" s="149" t="s">
        <v>6</v>
      </c>
      <c r="F2407" s="149" t="s">
        <v>3451</v>
      </c>
      <c r="G2407" s="227">
        <v>45264</v>
      </c>
      <c r="H2407" s="149" t="s">
        <v>14</v>
      </c>
      <c r="I2407" s="47" t="str">
        <f>VLOOKUP(H2407,'Source Codes'!A$2:B$115,2,FALSE)</f>
        <v>AP Warrant Issuance</v>
      </c>
      <c r="J2407" s="232">
        <v>-1093334.01</v>
      </c>
      <c r="K2407" s="227">
        <v>45264</v>
      </c>
      <c r="L2407" s="151" t="s">
        <v>3455</v>
      </c>
      <c r="M2407" s="49">
        <v>45264.793726851851</v>
      </c>
      <c r="N2407" s="47" t="s">
        <v>411</v>
      </c>
      <c r="O2407" s="47" t="s">
        <v>408</v>
      </c>
    </row>
    <row r="2408" spans="1:15" ht="25.5" hidden="1" outlineLevel="1">
      <c r="B2408" s="226">
        <v>2024</v>
      </c>
      <c r="C2408" s="226">
        <v>5</v>
      </c>
      <c r="D2408" s="149" t="s">
        <v>5</v>
      </c>
      <c r="E2408" s="149" t="s">
        <v>6</v>
      </c>
      <c r="F2408" s="149" t="s">
        <v>3452</v>
      </c>
      <c r="G2408" s="227">
        <v>45231</v>
      </c>
      <c r="H2408" s="149" t="s">
        <v>9</v>
      </c>
      <c r="I2408" s="47" t="str">
        <f>VLOOKUP(H2408,'Source Codes'!A$2:B$115,2,FALSE)</f>
        <v>On Line Journal Entries</v>
      </c>
      <c r="J2408" s="232">
        <v>17842106</v>
      </c>
      <c r="K2408" s="227">
        <v>45264</v>
      </c>
      <c r="L2408" s="151" t="s">
        <v>351</v>
      </c>
      <c r="M2408" s="49">
        <v>45264.869201388887</v>
      </c>
      <c r="N2408" s="47" t="s">
        <v>410</v>
      </c>
      <c r="O2408" s="47" t="s">
        <v>415</v>
      </c>
    </row>
    <row r="2409" spans="1:15" ht="25.5" hidden="1" outlineLevel="1">
      <c r="B2409" s="226">
        <v>2024</v>
      </c>
      <c r="C2409" s="226">
        <v>5</v>
      </c>
      <c r="D2409" s="149" t="s">
        <v>5</v>
      </c>
      <c r="E2409" s="149" t="s">
        <v>6</v>
      </c>
      <c r="F2409" s="149" t="s">
        <v>3453</v>
      </c>
      <c r="G2409" s="227">
        <v>45233</v>
      </c>
      <c r="H2409" s="149" t="s">
        <v>9</v>
      </c>
      <c r="I2409" s="47" t="str">
        <f>VLOOKUP(H2409,'Source Codes'!A$2:B$115,2,FALSE)</f>
        <v>On Line Journal Entries</v>
      </c>
      <c r="J2409" s="232">
        <v>12739679.98</v>
      </c>
      <c r="K2409" s="227">
        <v>45264</v>
      </c>
      <c r="L2409" s="151" t="s">
        <v>351</v>
      </c>
      <c r="M2409" s="49">
        <v>45264.869201388887</v>
      </c>
      <c r="N2409" s="47" t="s">
        <v>410</v>
      </c>
      <c r="O2409" s="47" t="s">
        <v>415</v>
      </c>
    </row>
    <row r="2410" spans="1:15" ht="25.5" hidden="1" outlineLevel="1">
      <c r="B2410" s="226">
        <v>2024</v>
      </c>
      <c r="C2410" s="226">
        <v>5</v>
      </c>
      <c r="D2410" s="149" t="s">
        <v>5</v>
      </c>
      <c r="E2410" s="149" t="s">
        <v>6</v>
      </c>
      <c r="F2410" s="149" t="s">
        <v>3454</v>
      </c>
      <c r="G2410" s="227">
        <v>45251</v>
      </c>
      <c r="H2410" s="149" t="s">
        <v>9</v>
      </c>
      <c r="I2410" s="47" t="str">
        <f>VLOOKUP(H2410,'Source Codes'!A$2:B$115,2,FALSE)</f>
        <v>On Line Journal Entries</v>
      </c>
      <c r="J2410" s="232">
        <v>4163956</v>
      </c>
      <c r="K2410" s="227">
        <v>45264</v>
      </c>
      <c r="L2410" s="151" t="s">
        <v>351</v>
      </c>
      <c r="M2410" s="49">
        <v>45264.869201388887</v>
      </c>
      <c r="N2410" s="47" t="s">
        <v>410</v>
      </c>
      <c r="O2410" s="47" t="s">
        <v>415</v>
      </c>
    </row>
    <row r="2411" spans="1:15" ht="12.75" customHeight="1" collapsed="1">
      <c r="J2411" s="133">
        <f>SUM(J2407:J2410)</f>
        <v>33652407.969999999</v>
      </c>
    </row>
    <row r="2413" spans="1:15" ht="12.75" customHeight="1">
      <c r="A2413" s="55" t="s">
        <v>3456</v>
      </c>
    </row>
    <row r="2414" spans="1:15" ht="25.5" hidden="1" outlineLevel="1">
      <c r="B2414" s="226">
        <v>2024</v>
      </c>
      <c r="C2414" s="226">
        <v>6</v>
      </c>
      <c r="D2414" s="149" t="s">
        <v>5</v>
      </c>
      <c r="E2414" s="149" t="s">
        <v>6</v>
      </c>
      <c r="F2414" s="149" t="s">
        <v>3457</v>
      </c>
      <c r="G2414" s="227">
        <v>45265</v>
      </c>
      <c r="H2414" s="149" t="s">
        <v>11</v>
      </c>
      <c r="I2414" s="47" t="str">
        <f>VLOOKUP(H2414,'Source Codes'!A$2:B$115,2,FALSE)</f>
        <v>AR Payments</v>
      </c>
      <c r="J2414" s="232">
        <v>2973864.61</v>
      </c>
      <c r="K2414" s="227">
        <v>45265</v>
      </c>
      <c r="L2414" s="151" t="s">
        <v>3464</v>
      </c>
      <c r="M2414" s="49">
        <v>45265.751550925925</v>
      </c>
      <c r="N2414" s="47" t="s">
        <v>410</v>
      </c>
      <c r="O2414" s="47" t="s">
        <v>408</v>
      </c>
    </row>
    <row r="2415" spans="1:15" ht="38.25" hidden="1" outlineLevel="1">
      <c r="B2415" s="226">
        <v>2024</v>
      </c>
      <c r="C2415" s="226">
        <v>5</v>
      </c>
      <c r="D2415" s="149" t="s">
        <v>5</v>
      </c>
      <c r="E2415" s="149" t="s">
        <v>6</v>
      </c>
      <c r="F2415" s="149" t="s">
        <v>3458</v>
      </c>
      <c r="G2415" s="227">
        <v>45260</v>
      </c>
      <c r="H2415" s="149" t="s">
        <v>11</v>
      </c>
      <c r="I2415" s="47" t="str">
        <f>VLOOKUP(H2415,'Source Codes'!A$2:B$115,2,FALSE)</f>
        <v>AR Payments</v>
      </c>
      <c r="J2415" s="232">
        <v>1678407.7</v>
      </c>
      <c r="K2415" s="227">
        <v>45265</v>
      </c>
      <c r="L2415" s="151" t="s">
        <v>3465</v>
      </c>
      <c r="M2415" s="49">
        <v>45265.751550925925</v>
      </c>
      <c r="N2415" s="47" t="s">
        <v>410</v>
      </c>
      <c r="O2415" s="47" t="s">
        <v>408</v>
      </c>
    </row>
    <row r="2416" spans="1:15" ht="25.5" hidden="1" outlineLevel="1">
      <c r="B2416" s="226">
        <v>2024</v>
      </c>
      <c r="C2416" s="226">
        <v>5</v>
      </c>
      <c r="D2416" s="149" t="s">
        <v>5</v>
      </c>
      <c r="E2416" s="149" t="s">
        <v>6</v>
      </c>
      <c r="F2416" s="149" t="s">
        <v>3459</v>
      </c>
      <c r="G2416" s="227">
        <v>45244</v>
      </c>
      <c r="H2416" s="149" t="s">
        <v>9</v>
      </c>
      <c r="I2416" s="47" t="str">
        <f>VLOOKUP(H2416,'Source Codes'!A$2:B$115,2,FALSE)</f>
        <v>On Line Journal Entries</v>
      </c>
      <c r="J2416" s="232">
        <v>17049633</v>
      </c>
      <c r="K2416" s="227">
        <v>45265</v>
      </c>
      <c r="L2416" s="151" t="s">
        <v>3463</v>
      </c>
      <c r="M2416" s="49">
        <v>45265.604768518519</v>
      </c>
      <c r="N2416" s="47" t="s">
        <v>410</v>
      </c>
      <c r="O2416" s="47" t="s">
        <v>419</v>
      </c>
    </row>
    <row r="2417" spans="1:15" ht="25.5" hidden="1" outlineLevel="1">
      <c r="B2417" s="226">
        <v>2024</v>
      </c>
      <c r="C2417" s="226">
        <v>5</v>
      </c>
      <c r="D2417" s="149" t="s">
        <v>5</v>
      </c>
      <c r="E2417" s="149" t="s">
        <v>6</v>
      </c>
      <c r="F2417" s="149" t="s">
        <v>3460</v>
      </c>
      <c r="G2417" s="227">
        <v>45252</v>
      </c>
      <c r="H2417" s="149" t="s">
        <v>9</v>
      </c>
      <c r="I2417" s="47" t="str">
        <f>VLOOKUP(H2417,'Source Codes'!A$2:B$115,2,FALSE)</f>
        <v>On Line Journal Entries</v>
      </c>
      <c r="J2417" s="232">
        <v>7588700</v>
      </c>
      <c r="K2417" s="227">
        <v>45265</v>
      </c>
      <c r="L2417" s="151" t="s">
        <v>351</v>
      </c>
      <c r="M2417" s="49">
        <v>45265.869108796294</v>
      </c>
      <c r="N2417" s="47" t="s">
        <v>410</v>
      </c>
      <c r="O2417" s="47" t="s">
        <v>415</v>
      </c>
    </row>
    <row r="2418" spans="1:15" ht="38.25" hidden="1" outlineLevel="1">
      <c r="B2418" s="226">
        <v>2024</v>
      </c>
      <c r="C2418" s="226">
        <v>5</v>
      </c>
      <c r="D2418" s="149" t="s">
        <v>5</v>
      </c>
      <c r="E2418" s="149" t="s">
        <v>6</v>
      </c>
      <c r="F2418" s="149" t="s">
        <v>3461</v>
      </c>
      <c r="G2418" s="227">
        <v>45252</v>
      </c>
      <c r="H2418" s="149" t="s">
        <v>9</v>
      </c>
      <c r="I2418" s="47" t="str">
        <f>VLOOKUP(H2418,'Source Codes'!A$2:B$115,2,FALSE)</f>
        <v>On Line Journal Entries</v>
      </c>
      <c r="J2418" s="232">
        <v>5212313</v>
      </c>
      <c r="K2418" s="227">
        <v>45265</v>
      </c>
      <c r="L2418" s="151" t="s">
        <v>337</v>
      </c>
      <c r="M2418" s="49">
        <v>45265.641631944447</v>
      </c>
      <c r="N2418" s="47" t="s">
        <v>410</v>
      </c>
      <c r="O2418" s="47" t="s">
        <v>415</v>
      </c>
    </row>
    <row r="2419" spans="1:15" hidden="1" outlineLevel="1">
      <c r="B2419" s="226">
        <v>2024</v>
      </c>
      <c r="C2419" s="226">
        <v>5</v>
      </c>
      <c r="D2419" s="149" t="s">
        <v>5</v>
      </c>
      <c r="E2419" s="149" t="s">
        <v>6</v>
      </c>
      <c r="F2419" s="149" t="s">
        <v>3462</v>
      </c>
      <c r="G2419" s="227">
        <v>45252</v>
      </c>
      <c r="H2419" s="149" t="s">
        <v>340</v>
      </c>
      <c r="I2419" s="47" t="str">
        <f>VLOOKUP(H2419,'Source Codes'!A$2:B$115,2,FALSE)</f>
        <v>Facilities Mngmnt Intfc Jrnls</v>
      </c>
      <c r="J2419" s="232">
        <v>1153628.6499999999</v>
      </c>
      <c r="K2419" s="227">
        <v>45265</v>
      </c>
      <c r="L2419" s="151" t="s">
        <v>3466</v>
      </c>
      <c r="M2419" s="49">
        <v>45265.561805555553</v>
      </c>
      <c r="N2419" s="47" t="s">
        <v>410</v>
      </c>
      <c r="O2419" s="47" t="s">
        <v>418</v>
      </c>
    </row>
    <row r="2420" spans="1:15" ht="12.75" customHeight="1" collapsed="1">
      <c r="J2420" s="133">
        <f>SUM(J2414:J2419)</f>
        <v>35656546.960000001</v>
      </c>
    </row>
    <row r="2422" spans="1:15" ht="12.75" customHeight="1">
      <c r="A2422" s="55" t="s">
        <v>3467</v>
      </c>
    </row>
    <row r="2423" spans="1:15" ht="25.5" hidden="1" outlineLevel="1">
      <c r="B2423" s="226">
        <v>2024</v>
      </c>
      <c r="C2423" s="226">
        <v>6</v>
      </c>
      <c r="D2423" s="149" t="s">
        <v>5</v>
      </c>
      <c r="E2423" s="149" t="s">
        <v>6</v>
      </c>
      <c r="F2423" s="149" t="s">
        <v>3468</v>
      </c>
      <c r="G2423" s="227">
        <v>45261</v>
      </c>
      <c r="H2423" s="149" t="s">
        <v>9</v>
      </c>
      <c r="I2423" s="47" t="str">
        <f>VLOOKUP(H2423,'Source Codes'!A$2:B$115,2,FALSE)</f>
        <v>On Line Journal Entries</v>
      </c>
      <c r="J2423" s="232">
        <v>-1752043</v>
      </c>
      <c r="K2423" s="227">
        <v>45266</v>
      </c>
      <c r="L2423" s="151" t="s">
        <v>3472</v>
      </c>
      <c r="M2423" s="49">
        <v>45266.869895833333</v>
      </c>
      <c r="N2423" s="47" t="s">
        <v>411</v>
      </c>
      <c r="O2423" s="47" t="s">
        <v>409</v>
      </c>
    </row>
    <row r="2424" spans="1:15" ht="38.25" hidden="1" outlineLevel="1">
      <c r="B2424" s="226">
        <v>2024</v>
      </c>
      <c r="C2424" s="226">
        <v>6</v>
      </c>
      <c r="D2424" s="149" t="s">
        <v>5</v>
      </c>
      <c r="E2424" s="149" t="s">
        <v>6</v>
      </c>
      <c r="F2424" s="149" t="s">
        <v>3469</v>
      </c>
      <c r="G2424" s="227">
        <v>45261</v>
      </c>
      <c r="H2424" s="149" t="s">
        <v>9</v>
      </c>
      <c r="I2424" s="47" t="str">
        <f>VLOOKUP(H2424,'Source Codes'!A$2:B$115,2,FALSE)</f>
        <v>On Line Journal Entries</v>
      </c>
      <c r="J2424" s="232">
        <v>-6247128</v>
      </c>
      <c r="K2424" s="227">
        <v>45266</v>
      </c>
      <c r="L2424" s="151" t="s">
        <v>3471</v>
      </c>
      <c r="M2424" s="49">
        <v>45266.869895833333</v>
      </c>
      <c r="N2424" s="47" t="s">
        <v>411</v>
      </c>
      <c r="O2424" s="47" t="s">
        <v>409</v>
      </c>
    </row>
    <row r="2425" spans="1:15" ht="12.75" hidden="1" customHeight="1" outlineLevel="1">
      <c r="B2425" s="226">
        <v>2024</v>
      </c>
      <c r="C2425" s="226">
        <v>5</v>
      </c>
      <c r="D2425" s="149" t="s">
        <v>5</v>
      </c>
      <c r="E2425" s="149" t="s">
        <v>6</v>
      </c>
      <c r="F2425" s="149" t="s">
        <v>3470</v>
      </c>
      <c r="G2425" s="227">
        <v>45259</v>
      </c>
      <c r="H2425" s="149" t="s">
        <v>7</v>
      </c>
      <c r="I2425" s="47" t="str">
        <f>VLOOKUP(H2425,'Source Codes'!A$2:B$115,2,FALSE)</f>
        <v>HRMS Interface Journals</v>
      </c>
      <c r="J2425" s="232">
        <v>-57528429.880000003</v>
      </c>
      <c r="K2425" s="227">
        <v>45266</v>
      </c>
      <c r="L2425" s="151" t="s">
        <v>355</v>
      </c>
      <c r="M2425" s="49">
        <v>45266.32335648148</v>
      </c>
      <c r="N2425" s="47" t="s">
        <v>438</v>
      </c>
      <c r="O2425" s="47" t="s">
        <v>439</v>
      </c>
    </row>
    <row r="2426" spans="1:15" ht="12.75" customHeight="1" collapsed="1">
      <c r="J2426" s="133">
        <f>SUM(J2423:J2425)</f>
        <v>-65527600.880000003</v>
      </c>
    </row>
    <row r="2428" spans="1:15" ht="12.75" customHeight="1">
      <c r="A2428" s="55" t="s">
        <v>3476</v>
      </c>
      <c r="F2428" s="149"/>
    </row>
    <row r="2429" spans="1:15" ht="25.5" hidden="1" outlineLevel="1">
      <c r="B2429" s="226">
        <v>2024</v>
      </c>
      <c r="C2429" s="226">
        <v>6</v>
      </c>
      <c r="D2429" s="149" t="s">
        <v>5</v>
      </c>
      <c r="E2429" s="149" t="s">
        <v>6</v>
      </c>
      <c r="F2429" s="149" t="s">
        <v>3477</v>
      </c>
      <c r="G2429" s="227">
        <v>45267</v>
      </c>
      <c r="H2429" s="149" t="s">
        <v>14</v>
      </c>
      <c r="I2429" s="47" t="str">
        <f>VLOOKUP(H2429,'Source Codes'!A$2:B$115,2,FALSE)</f>
        <v>AP Warrant Issuance</v>
      </c>
      <c r="J2429" s="232">
        <v>-2117167.48</v>
      </c>
      <c r="K2429" s="227">
        <v>45267</v>
      </c>
      <c r="L2429" s="151" t="s">
        <v>3503</v>
      </c>
      <c r="M2429" s="49">
        <v>45267.794386574074</v>
      </c>
      <c r="N2429" s="47" t="s">
        <v>410</v>
      </c>
      <c r="O2429" s="47" t="s">
        <v>419</v>
      </c>
    </row>
    <row r="2430" spans="1:15" ht="38.25" hidden="1" outlineLevel="1">
      <c r="B2430" s="226">
        <v>2024</v>
      </c>
      <c r="C2430" s="226">
        <v>6</v>
      </c>
      <c r="D2430" s="149" t="s">
        <v>5</v>
      </c>
      <c r="E2430" s="149" t="s">
        <v>6</v>
      </c>
      <c r="F2430" s="149" t="s">
        <v>3478</v>
      </c>
      <c r="G2430" s="227">
        <v>45261</v>
      </c>
      <c r="H2430" s="149" t="s">
        <v>11</v>
      </c>
      <c r="I2430" s="47" t="str">
        <f>VLOOKUP(H2430,'Source Codes'!A$2:B$115,2,FALSE)</f>
        <v>AR Payments</v>
      </c>
      <c r="J2430" s="232">
        <v>1168805</v>
      </c>
      <c r="K2430" s="227">
        <v>45267</v>
      </c>
      <c r="L2430" s="151" t="s">
        <v>3485</v>
      </c>
      <c r="M2430" s="49">
        <v>45267.751736111109</v>
      </c>
      <c r="N2430" s="47" t="s">
        <v>410</v>
      </c>
      <c r="O2430" s="47" t="s">
        <v>408</v>
      </c>
    </row>
    <row r="2431" spans="1:15" ht="12.75" hidden="1" customHeight="1" outlineLevel="1">
      <c r="B2431" s="226">
        <v>2024</v>
      </c>
      <c r="C2431" s="226">
        <v>6</v>
      </c>
      <c r="D2431" s="149" t="s">
        <v>5</v>
      </c>
      <c r="E2431" s="149" t="s">
        <v>6</v>
      </c>
      <c r="F2431" s="149" t="s">
        <v>3479</v>
      </c>
      <c r="G2431" s="227">
        <v>45261</v>
      </c>
      <c r="H2431" s="149" t="s">
        <v>13</v>
      </c>
      <c r="I2431" s="47" t="str">
        <f>VLOOKUP(H2431,'Source Codes'!A$2:B$115,2,FALSE)</f>
        <v>C-IV Voucher/Payments/EBT</v>
      </c>
      <c r="J2431" s="232">
        <v>-15653448.619999999</v>
      </c>
      <c r="K2431" s="227">
        <v>45267</v>
      </c>
      <c r="L2431" s="151" t="s">
        <v>3482</v>
      </c>
      <c r="M2431" s="49">
        <v>45267.869687500002</v>
      </c>
      <c r="N2431" s="47" t="s">
        <v>407</v>
      </c>
      <c r="O2431" s="47" t="s">
        <v>415</v>
      </c>
    </row>
    <row r="2432" spans="1:15" ht="12.75" hidden="1" customHeight="1" outlineLevel="1">
      <c r="B2432" s="226">
        <v>2024</v>
      </c>
      <c r="C2432" s="226">
        <v>6</v>
      </c>
      <c r="D2432" s="149" t="s">
        <v>5</v>
      </c>
      <c r="E2432" s="149" t="s">
        <v>6</v>
      </c>
      <c r="F2432" s="149" t="s">
        <v>3480</v>
      </c>
      <c r="G2432" s="227">
        <v>45261</v>
      </c>
      <c r="H2432" s="149" t="s">
        <v>13</v>
      </c>
      <c r="I2432" s="47" t="str">
        <f>VLOOKUP(H2432,'Source Codes'!A$2:B$115,2,FALSE)</f>
        <v>C-IV Voucher/Payments/EBT</v>
      </c>
      <c r="J2432" s="232">
        <v>-11108012.779999999</v>
      </c>
      <c r="K2432" s="227">
        <v>45267</v>
      </c>
      <c r="L2432" s="151" t="s">
        <v>3483</v>
      </c>
      <c r="M2432" s="49">
        <v>45267.869687500002</v>
      </c>
      <c r="N2432" s="47" t="s">
        <v>407</v>
      </c>
      <c r="O2432" s="47" t="s">
        <v>415</v>
      </c>
    </row>
    <row r="2433" spans="1:15" ht="12.75" hidden="1" customHeight="1" outlineLevel="1">
      <c r="B2433" s="226">
        <v>2024</v>
      </c>
      <c r="C2433" s="226">
        <v>6</v>
      </c>
      <c r="D2433" s="149" t="s">
        <v>5</v>
      </c>
      <c r="E2433" s="149" t="s">
        <v>6</v>
      </c>
      <c r="F2433" s="149" t="s">
        <v>3481</v>
      </c>
      <c r="G2433" s="227">
        <v>45261</v>
      </c>
      <c r="H2433" s="149" t="s">
        <v>13</v>
      </c>
      <c r="I2433" s="47" t="str">
        <f>VLOOKUP(H2433,'Source Codes'!A$2:B$115,2,FALSE)</f>
        <v>C-IV Voucher/Payments/EBT</v>
      </c>
      <c r="J2433" s="232">
        <v>-9737079.7200000007</v>
      </c>
      <c r="K2433" s="227">
        <v>45267</v>
      </c>
      <c r="L2433" s="151" t="s">
        <v>3484</v>
      </c>
      <c r="M2433" s="49">
        <v>45267.869687500002</v>
      </c>
      <c r="N2433" s="47" t="s">
        <v>407</v>
      </c>
      <c r="O2433" s="47" t="s">
        <v>415</v>
      </c>
    </row>
    <row r="2434" spans="1:15" ht="12.75" customHeight="1" collapsed="1">
      <c r="J2434" s="133">
        <f>SUM(J2429:J2433)</f>
        <v>-37446903.600000001</v>
      </c>
    </row>
    <row r="2436" spans="1:15" ht="12.75" customHeight="1">
      <c r="A2436" s="55" t="s">
        <v>3486</v>
      </c>
    </row>
    <row r="2437" spans="1:15" ht="12.75" hidden="1" customHeight="1" outlineLevel="1">
      <c r="B2437" s="226">
        <v>2024</v>
      </c>
      <c r="C2437" s="226">
        <v>6</v>
      </c>
      <c r="D2437" s="149" t="s">
        <v>5</v>
      </c>
      <c r="E2437" s="149" t="s">
        <v>6</v>
      </c>
      <c r="F2437" s="149" t="s">
        <v>3487</v>
      </c>
      <c r="G2437" s="227">
        <v>45264</v>
      </c>
      <c r="H2437" s="149" t="s">
        <v>16</v>
      </c>
      <c r="I2437" s="47" t="str">
        <f>VLOOKUP(H2437,'Source Codes'!A$2:B$115,2,FALSE)</f>
        <v>Property Tax Interface</v>
      </c>
      <c r="J2437" s="232">
        <v>97132759.379999995</v>
      </c>
      <c r="K2437" s="227">
        <v>45268</v>
      </c>
      <c r="L2437" s="151" t="s">
        <v>3489</v>
      </c>
      <c r="M2437" s="49">
        <v>45268.379675925928</v>
      </c>
      <c r="N2437" s="47" t="s">
        <v>412</v>
      </c>
      <c r="O2437" s="47" t="s">
        <v>471</v>
      </c>
    </row>
    <row r="2438" spans="1:15" ht="12.75" hidden="1" customHeight="1" outlineLevel="1">
      <c r="B2438" s="226">
        <v>2024</v>
      </c>
      <c r="C2438" s="226">
        <v>6</v>
      </c>
      <c r="D2438" s="149" t="s">
        <v>5</v>
      </c>
      <c r="E2438" s="149" t="s">
        <v>6</v>
      </c>
      <c r="F2438" s="149" t="s">
        <v>3488</v>
      </c>
      <c r="G2438" s="227">
        <v>45267</v>
      </c>
      <c r="H2438" s="149" t="s">
        <v>340</v>
      </c>
      <c r="I2438" s="47" t="str">
        <f>VLOOKUP(H2438,'Source Codes'!A$2:B$115,2,FALSE)</f>
        <v>Facilities Mngmnt Intfc Jrnls</v>
      </c>
      <c r="J2438" s="232">
        <v>-1370182.92</v>
      </c>
      <c r="K2438" s="227">
        <v>45268</v>
      </c>
      <c r="L2438" s="151" t="s">
        <v>3490</v>
      </c>
      <c r="M2438" s="49">
        <v>45268.869131944448</v>
      </c>
      <c r="N2438" s="47" t="s">
        <v>407</v>
      </c>
      <c r="O2438" s="47" t="s">
        <v>418</v>
      </c>
    </row>
    <row r="2439" spans="1:15" ht="12.75" customHeight="1" collapsed="1">
      <c r="J2439" s="133">
        <f>SUM(J2437:J2438)</f>
        <v>95762576.459999993</v>
      </c>
    </row>
    <row r="2441" spans="1:15" ht="12.75" customHeight="1">
      <c r="A2441" s="55" t="s">
        <v>3491</v>
      </c>
    </row>
    <row r="2442" spans="1:15" ht="89.25" hidden="1" outlineLevel="1">
      <c r="B2442" s="226">
        <v>2024</v>
      </c>
      <c r="C2442" s="226">
        <v>6</v>
      </c>
      <c r="D2442" s="149" t="s">
        <v>5</v>
      </c>
      <c r="E2442" s="149" t="s">
        <v>6</v>
      </c>
      <c r="F2442" s="149" t="s">
        <v>3492</v>
      </c>
      <c r="G2442" s="227">
        <v>45271</v>
      </c>
      <c r="H2442" s="149" t="s">
        <v>14</v>
      </c>
      <c r="I2442" s="47" t="str">
        <f>VLOOKUP(H2442,'Source Codes'!A$2:B$115,2,FALSE)</f>
        <v>AP Warrant Issuance</v>
      </c>
      <c r="J2442" s="232">
        <v>-5743340.2699999996</v>
      </c>
      <c r="K2442" s="227">
        <v>45271</v>
      </c>
      <c r="L2442" s="151" t="s">
        <v>3496</v>
      </c>
      <c r="M2442" s="49">
        <v>45271.793819444443</v>
      </c>
      <c r="N2442" s="47" t="s">
        <v>410</v>
      </c>
      <c r="O2442" s="47" t="s">
        <v>419</v>
      </c>
    </row>
    <row r="2443" spans="1:15" ht="63.75" hidden="1" outlineLevel="1">
      <c r="B2443" s="226">
        <v>2024</v>
      </c>
      <c r="C2443" s="226">
        <v>6</v>
      </c>
      <c r="D2443" s="149" t="s">
        <v>5</v>
      </c>
      <c r="E2443" s="149" t="s">
        <v>6</v>
      </c>
      <c r="F2443" s="149" t="s">
        <v>3493</v>
      </c>
      <c r="G2443" s="227">
        <v>45271</v>
      </c>
      <c r="H2443" s="149" t="s">
        <v>14</v>
      </c>
      <c r="I2443" s="47" t="str">
        <f>VLOOKUP(H2443,'Source Codes'!A$2:B$115,2,FALSE)</f>
        <v>AP Warrant Issuance</v>
      </c>
      <c r="J2443" s="232">
        <v>-2113917.62</v>
      </c>
      <c r="K2443" s="227">
        <v>45271</v>
      </c>
      <c r="L2443" s="151" t="s">
        <v>3497</v>
      </c>
      <c r="M2443" s="49">
        <v>45271.793819444443</v>
      </c>
      <c r="N2443" s="47" t="s">
        <v>411</v>
      </c>
      <c r="O2443" s="47" t="s">
        <v>408</v>
      </c>
    </row>
    <row r="2444" spans="1:15" ht="25.5" hidden="1" outlineLevel="1">
      <c r="B2444" s="226">
        <v>2024</v>
      </c>
      <c r="C2444" s="226">
        <v>6</v>
      </c>
      <c r="D2444" s="149" t="s">
        <v>5</v>
      </c>
      <c r="E2444" s="149" t="s">
        <v>6</v>
      </c>
      <c r="F2444" s="149" t="s">
        <v>3494</v>
      </c>
      <c r="G2444" s="227">
        <v>45267</v>
      </c>
      <c r="H2444" s="149" t="s">
        <v>16</v>
      </c>
      <c r="I2444" s="47" t="str">
        <f>VLOOKUP(H2444,'Source Codes'!A$2:B$115,2,FALSE)</f>
        <v>Property Tax Interface</v>
      </c>
      <c r="J2444" s="232">
        <v>1028831.58</v>
      </c>
      <c r="K2444" s="227">
        <v>45271</v>
      </c>
      <c r="L2444" s="151" t="s">
        <v>3495</v>
      </c>
      <c r="M2444" s="49">
        <v>45271.504189814812</v>
      </c>
      <c r="N2444" s="47" t="s">
        <v>411</v>
      </c>
      <c r="O2444" s="47" t="s">
        <v>471</v>
      </c>
    </row>
    <row r="2445" spans="1:15" ht="12.75" customHeight="1" collapsed="1">
      <c r="J2445" s="133">
        <f>SUM(J2442:J2444)</f>
        <v>-6828426.3099999996</v>
      </c>
    </row>
    <row r="2447" spans="1:15" ht="12.75" customHeight="1">
      <c r="A2447" s="55" t="s">
        <v>3498</v>
      </c>
    </row>
    <row r="2448" spans="1:15" ht="25.5" hidden="1" outlineLevel="1">
      <c r="B2448" s="226">
        <v>2024</v>
      </c>
      <c r="C2448" s="226">
        <v>6</v>
      </c>
      <c r="D2448" s="149" t="s">
        <v>5</v>
      </c>
      <c r="E2448" s="149" t="s">
        <v>6</v>
      </c>
      <c r="F2448" s="149" t="s">
        <v>3499</v>
      </c>
      <c r="G2448" s="227">
        <v>45275</v>
      </c>
      <c r="H2448" s="149" t="s">
        <v>14</v>
      </c>
      <c r="I2448" s="47" t="str">
        <f>VLOOKUP(H2448,'Source Codes'!A$2:B$115,2,FALSE)</f>
        <v>AP Warrant Issuance</v>
      </c>
      <c r="J2448" s="232">
        <v>-4548764.2699999996</v>
      </c>
      <c r="K2448" s="227">
        <v>45273</v>
      </c>
      <c r="L2448" s="151" t="s">
        <v>3502</v>
      </c>
      <c r="M2448" s="49">
        <v>45273.793761574074</v>
      </c>
      <c r="N2448" s="47" t="s">
        <v>410</v>
      </c>
      <c r="O2448" s="47" t="s">
        <v>419</v>
      </c>
    </row>
    <row r="2449" spans="1:15" ht="38.25" hidden="1" outlineLevel="1">
      <c r="B2449" s="226">
        <v>2024</v>
      </c>
      <c r="C2449" s="226">
        <v>6</v>
      </c>
      <c r="D2449" s="149" t="s">
        <v>5</v>
      </c>
      <c r="E2449" s="149" t="s">
        <v>6</v>
      </c>
      <c r="F2449" s="149" t="s">
        <v>3500</v>
      </c>
      <c r="G2449" s="227">
        <v>45273</v>
      </c>
      <c r="H2449" s="149" t="s">
        <v>12</v>
      </c>
      <c r="I2449" s="47" t="str">
        <f>VLOOKUP(H2449,'Source Codes'!A$2:B$115,2,FALSE)</f>
        <v>AR Direct Cash Journal</v>
      </c>
      <c r="J2449" s="232">
        <v>2589533</v>
      </c>
      <c r="K2449" s="227">
        <v>45273</v>
      </c>
      <c r="L2449" s="151" t="s">
        <v>3504</v>
      </c>
      <c r="M2449" s="49">
        <v>45273.751759259256</v>
      </c>
      <c r="N2449" s="47" t="s">
        <v>411</v>
      </c>
      <c r="O2449" s="47" t="s">
        <v>822</v>
      </c>
    </row>
    <row r="2450" spans="1:15" ht="51" hidden="1" outlineLevel="1">
      <c r="B2450" s="226">
        <v>2024</v>
      </c>
      <c r="C2450" s="226">
        <v>6</v>
      </c>
      <c r="D2450" s="149" t="s">
        <v>5</v>
      </c>
      <c r="E2450" s="149" t="s">
        <v>6</v>
      </c>
      <c r="F2450" s="149" t="s">
        <v>3501</v>
      </c>
      <c r="G2450" s="227">
        <v>45271</v>
      </c>
      <c r="H2450" s="149" t="s">
        <v>11</v>
      </c>
      <c r="I2450" s="47" t="str">
        <f>VLOOKUP(H2450,'Source Codes'!A$2:B$115,2,FALSE)</f>
        <v>AR Payments</v>
      </c>
      <c r="J2450" s="232">
        <v>1745354.59</v>
      </c>
      <c r="K2450" s="227">
        <v>45273</v>
      </c>
      <c r="L2450" s="151" t="s">
        <v>3505</v>
      </c>
      <c r="M2450" s="49">
        <v>45273.751759259256</v>
      </c>
      <c r="N2450" s="47" t="s">
        <v>410</v>
      </c>
      <c r="O2450" s="47" t="s">
        <v>408</v>
      </c>
    </row>
    <row r="2451" spans="1:15" ht="12.75" customHeight="1" collapsed="1">
      <c r="J2451" s="133">
        <f>SUM(J2448:J2450)</f>
        <v>-213876.67999999947</v>
      </c>
    </row>
    <row r="2453" spans="1:15" ht="12.75" customHeight="1">
      <c r="A2453" s="55" t="s">
        <v>3506</v>
      </c>
    </row>
    <row r="2454" spans="1:15" ht="51" hidden="1" outlineLevel="1">
      <c r="B2454" s="226">
        <v>2024</v>
      </c>
      <c r="C2454" s="226">
        <v>6</v>
      </c>
      <c r="D2454" s="149" t="s">
        <v>5</v>
      </c>
      <c r="E2454" s="149" t="s">
        <v>6</v>
      </c>
      <c r="F2454" s="149" t="s">
        <v>3507</v>
      </c>
      <c r="G2454" s="227">
        <v>45278</v>
      </c>
      <c r="H2454" s="149" t="s">
        <v>14</v>
      </c>
      <c r="I2454" s="47" t="str">
        <f>VLOOKUP(H2454,'Source Codes'!A$2:B$115,2,FALSE)</f>
        <v>AP Warrant Issuance</v>
      </c>
      <c r="J2454" s="232">
        <v>-4491142.96</v>
      </c>
      <c r="K2454" s="227">
        <v>45274</v>
      </c>
      <c r="L2454" s="151" t="s">
        <v>3509</v>
      </c>
      <c r="M2454" s="49">
        <v>45274.793726851851</v>
      </c>
      <c r="N2454" s="47" t="s">
        <v>410</v>
      </c>
      <c r="O2454" s="47" t="s">
        <v>415</v>
      </c>
    </row>
    <row r="2455" spans="1:15" ht="12.75" hidden="1" customHeight="1" outlineLevel="1">
      <c r="B2455" s="226">
        <v>2024</v>
      </c>
      <c r="C2455" s="226">
        <v>6</v>
      </c>
      <c r="D2455" s="149" t="s">
        <v>5</v>
      </c>
      <c r="E2455" s="149" t="s">
        <v>6</v>
      </c>
      <c r="F2455" s="149" t="s">
        <v>3508</v>
      </c>
      <c r="G2455" s="227">
        <v>45273</v>
      </c>
      <c r="H2455" s="149" t="s">
        <v>7</v>
      </c>
      <c r="I2455" s="47" t="str">
        <f>VLOOKUP(H2455,'Source Codes'!A$2:B$115,2,FALSE)</f>
        <v>HRMS Interface Journals</v>
      </c>
      <c r="J2455" s="232">
        <v>-2041564.56</v>
      </c>
      <c r="K2455" s="227">
        <v>45274</v>
      </c>
      <c r="L2455" s="151" t="s">
        <v>357</v>
      </c>
      <c r="M2455" s="49">
        <v>45274.64166666667</v>
      </c>
      <c r="N2455" s="47" t="s">
        <v>438</v>
      </c>
      <c r="O2455" s="47" t="s">
        <v>439</v>
      </c>
    </row>
    <row r="2456" spans="1:15" ht="12.75" customHeight="1" collapsed="1">
      <c r="J2456" s="133">
        <f>SUM(J2454:J2455)</f>
        <v>-6532707.5199999996</v>
      </c>
    </row>
    <row r="2458" spans="1:15" ht="12.75" customHeight="1">
      <c r="A2458" s="55" t="s">
        <v>3510</v>
      </c>
    </row>
    <row r="2459" spans="1:15" ht="102" hidden="1" outlineLevel="1">
      <c r="B2459" s="226">
        <v>2024</v>
      </c>
      <c r="C2459" s="226">
        <v>6</v>
      </c>
      <c r="D2459" s="149" t="s">
        <v>5</v>
      </c>
      <c r="E2459" s="149" t="s">
        <v>6</v>
      </c>
      <c r="F2459" s="149" t="s">
        <v>3511</v>
      </c>
      <c r="G2459" s="227">
        <v>45267</v>
      </c>
      <c r="H2459" s="149" t="s">
        <v>12</v>
      </c>
      <c r="I2459" s="47" t="str">
        <f>VLOOKUP(H2459,'Source Codes'!A$2:B$115,2,FALSE)</f>
        <v>AR Direct Cash Journal</v>
      </c>
      <c r="J2459" s="232">
        <v>11202278.83</v>
      </c>
      <c r="K2459" s="227">
        <v>45275</v>
      </c>
      <c r="L2459" s="151" t="s">
        <v>3512</v>
      </c>
      <c r="M2459" s="49">
        <v>45275.751377314817</v>
      </c>
      <c r="N2459" s="47" t="s">
        <v>410</v>
      </c>
      <c r="O2459" s="47" t="s">
        <v>419</v>
      </c>
    </row>
    <row r="2460" spans="1:15" ht="12.75" customHeight="1" collapsed="1">
      <c r="J2460" s="133">
        <f>SUM(J2459)</f>
        <v>11202278.83</v>
      </c>
    </row>
    <row r="2462" spans="1:15" ht="12.75" customHeight="1">
      <c r="A2462" s="55" t="s">
        <v>3513</v>
      </c>
    </row>
    <row r="2463" spans="1:15" ht="63.75" hidden="1" outlineLevel="1">
      <c r="B2463" s="226">
        <v>2024</v>
      </c>
      <c r="C2463" s="226">
        <v>6</v>
      </c>
      <c r="D2463" s="149" t="s">
        <v>5</v>
      </c>
      <c r="E2463" s="149" t="s">
        <v>6</v>
      </c>
      <c r="F2463" s="149" t="s">
        <v>3514</v>
      </c>
      <c r="G2463" s="227">
        <v>45278</v>
      </c>
      <c r="H2463" s="149" t="s">
        <v>14</v>
      </c>
      <c r="I2463" s="47" t="str">
        <f>VLOOKUP(H2463,'Source Codes'!A$2:B$115,2,FALSE)</f>
        <v>AP Warrant Issuance</v>
      </c>
      <c r="J2463" s="232">
        <v>-1247124.8</v>
      </c>
      <c r="K2463" s="227">
        <v>45278</v>
      </c>
      <c r="L2463" s="151" t="s">
        <v>3516</v>
      </c>
      <c r="M2463" s="49">
        <v>45278.793530092589</v>
      </c>
      <c r="N2463" s="47" t="s">
        <v>411</v>
      </c>
      <c r="O2463" s="47" t="s">
        <v>408</v>
      </c>
    </row>
    <row r="2464" spans="1:15" ht="25.5" hidden="1" outlineLevel="1">
      <c r="B2464" s="226">
        <v>2024</v>
      </c>
      <c r="C2464" s="226">
        <v>6</v>
      </c>
      <c r="D2464" s="149" t="s">
        <v>5</v>
      </c>
      <c r="E2464" s="149" t="s">
        <v>6</v>
      </c>
      <c r="F2464" s="149" t="s">
        <v>3515</v>
      </c>
      <c r="G2464" s="227">
        <v>45280</v>
      </c>
      <c r="H2464" s="149" t="s">
        <v>14</v>
      </c>
      <c r="I2464" s="47" t="str">
        <f>VLOOKUP(H2464,'Source Codes'!A$2:B$115,2,FALSE)</f>
        <v>AP Warrant Issuance</v>
      </c>
      <c r="J2464" s="232">
        <v>-1070604.6000000001</v>
      </c>
      <c r="K2464" s="227">
        <v>45278</v>
      </c>
      <c r="L2464" s="151" t="s">
        <v>3517</v>
      </c>
      <c r="M2464" s="49">
        <v>45278.793530092589</v>
      </c>
      <c r="N2464" s="47" t="s">
        <v>410</v>
      </c>
      <c r="O2464" s="47" t="s">
        <v>419</v>
      </c>
    </row>
    <row r="2465" spans="1:15" ht="12.75" customHeight="1" collapsed="1">
      <c r="J2465" s="133">
        <f>SUM(J2463:J2464)</f>
        <v>-2317729.4000000004</v>
      </c>
    </row>
    <row r="2467" spans="1:15" ht="12.75" customHeight="1">
      <c r="A2467" s="55" t="s">
        <v>3518</v>
      </c>
    </row>
    <row r="2468" spans="1:15" ht="63.75" hidden="1" outlineLevel="1">
      <c r="B2468" s="226">
        <v>2024</v>
      </c>
      <c r="C2468" s="226">
        <v>6</v>
      </c>
      <c r="D2468" s="149" t="s">
        <v>5</v>
      </c>
      <c r="E2468" s="149" t="s">
        <v>6</v>
      </c>
      <c r="F2468" s="149" t="s">
        <v>3519</v>
      </c>
      <c r="G2468" s="227">
        <v>45279</v>
      </c>
      <c r="H2468" s="149" t="s">
        <v>14</v>
      </c>
      <c r="I2468" s="47" t="str">
        <f>VLOOKUP(H2468,'Source Codes'!A$2:B$115,2,FALSE)</f>
        <v>AP Warrant Issuance</v>
      </c>
      <c r="J2468" s="232">
        <v>-2215701.5499999998</v>
      </c>
      <c r="K2468" s="227">
        <v>45279</v>
      </c>
      <c r="L2468" s="151" t="s">
        <v>3522</v>
      </c>
      <c r="M2468" s="49">
        <v>45279.793773148151</v>
      </c>
      <c r="N2468" s="47" t="s">
        <v>411</v>
      </c>
      <c r="O2468" s="47" t="s">
        <v>408</v>
      </c>
    </row>
    <row r="2469" spans="1:15" ht="51" hidden="1" outlineLevel="1">
      <c r="B2469" s="226">
        <v>2024</v>
      </c>
      <c r="C2469" s="226">
        <v>6</v>
      </c>
      <c r="D2469" s="149" t="s">
        <v>5</v>
      </c>
      <c r="E2469" s="149" t="s">
        <v>6</v>
      </c>
      <c r="F2469" s="149" t="s">
        <v>3520</v>
      </c>
      <c r="G2469" s="227">
        <v>45273</v>
      </c>
      <c r="H2469" s="149" t="s">
        <v>11</v>
      </c>
      <c r="I2469" s="47" t="str">
        <f>VLOOKUP(H2469,'Source Codes'!A$2:B$115,2,FALSE)</f>
        <v>AR Payments</v>
      </c>
      <c r="J2469" s="232">
        <v>2940231.49</v>
      </c>
      <c r="K2469" s="227">
        <v>45279</v>
      </c>
      <c r="L2469" s="151" t="s">
        <v>3523</v>
      </c>
      <c r="M2469" s="49">
        <v>45279.751574074071</v>
      </c>
      <c r="N2469" s="47" t="s">
        <v>410</v>
      </c>
      <c r="O2469" s="47" t="s">
        <v>408</v>
      </c>
    </row>
    <row r="2470" spans="1:15" ht="12.75" hidden="1" customHeight="1" outlineLevel="1">
      <c r="B2470" s="226">
        <v>2024</v>
      </c>
      <c r="C2470" s="226">
        <v>6</v>
      </c>
      <c r="D2470" s="149" t="s">
        <v>5</v>
      </c>
      <c r="E2470" s="149" t="s">
        <v>6</v>
      </c>
      <c r="F2470" s="149" t="s">
        <v>3521</v>
      </c>
      <c r="G2470" s="227">
        <v>45273</v>
      </c>
      <c r="H2470" s="149" t="s">
        <v>7</v>
      </c>
      <c r="I2470" s="47" t="str">
        <f>VLOOKUP(H2470,'Source Codes'!A$2:B$115,2,FALSE)</f>
        <v>HRMS Interface Journals</v>
      </c>
      <c r="J2470" s="232">
        <v>-10349965.220000001</v>
      </c>
      <c r="K2470" s="227">
        <v>45279</v>
      </c>
      <c r="L2470" s="151" t="s">
        <v>356</v>
      </c>
      <c r="M2470" s="49">
        <v>45279.317997685182</v>
      </c>
      <c r="N2470" s="47" t="s">
        <v>438</v>
      </c>
      <c r="O2470" s="47" t="s">
        <v>439</v>
      </c>
    </row>
    <row r="2471" spans="1:15" ht="12.75" customHeight="1" collapsed="1">
      <c r="J2471" s="133">
        <f>SUM(J2468:J2470)</f>
        <v>-9625435.2800000012</v>
      </c>
    </row>
    <row r="2473" spans="1:15" ht="12.75" customHeight="1">
      <c r="A2473" s="55" t="s">
        <v>3524</v>
      </c>
    </row>
    <row r="2474" spans="1:15" ht="25.5" hidden="1" outlineLevel="1">
      <c r="B2474" s="226">
        <v>2024</v>
      </c>
      <c r="C2474" s="226">
        <v>6</v>
      </c>
      <c r="D2474" s="149" t="s">
        <v>5</v>
      </c>
      <c r="E2474" s="149" t="s">
        <v>6</v>
      </c>
      <c r="F2474" s="149" t="s">
        <v>3525</v>
      </c>
      <c r="G2474" s="227">
        <v>45282</v>
      </c>
      <c r="H2474" s="149" t="s">
        <v>14</v>
      </c>
      <c r="I2474" s="47" t="str">
        <f>VLOOKUP(H2474,'Source Codes'!A$2:B$115,2,FALSE)</f>
        <v>AP Warrant Issuance</v>
      </c>
      <c r="J2474" s="232">
        <v>-3982429.39</v>
      </c>
      <c r="K2474" s="227">
        <v>45280</v>
      </c>
      <c r="L2474" s="151" t="s">
        <v>3529</v>
      </c>
      <c r="M2474" s="49">
        <v>45280.793692129628</v>
      </c>
      <c r="N2474" s="47" t="s">
        <v>410</v>
      </c>
      <c r="O2474" s="47" t="s">
        <v>419</v>
      </c>
    </row>
    <row r="2475" spans="1:15" ht="25.5" hidden="1" outlineLevel="1">
      <c r="B2475" s="226">
        <v>2024</v>
      </c>
      <c r="C2475" s="226">
        <v>6</v>
      </c>
      <c r="D2475" s="149" t="s">
        <v>5</v>
      </c>
      <c r="E2475" s="149" t="s">
        <v>6</v>
      </c>
      <c r="F2475" s="149" t="s">
        <v>3526</v>
      </c>
      <c r="G2475" s="227">
        <v>45278</v>
      </c>
      <c r="H2475" s="149" t="s">
        <v>8</v>
      </c>
      <c r="I2475" s="47" t="str">
        <f>VLOOKUP(H2475,'Source Codes'!A$2:B$115,2,FALSE)</f>
        <v>Prch,Cntrl Mail,Flt,Prntg,Sply</v>
      </c>
      <c r="J2475" s="232">
        <v>-2655700.86</v>
      </c>
      <c r="K2475" s="227">
        <v>45280</v>
      </c>
      <c r="L2475" s="151" t="s">
        <v>3528</v>
      </c>
      <c r="M2475" s="49">
        <v>45280.469386574077</v>
      </c>
      <c r="N2475" s="47" t="s">
        <v>410</v>
      </c>
      <c r="O2475" s="47" t="s">
        <v>455</v>
      </c>
    </row>
    <row r="2476" spans="1:15" ht="12.75" hidden="1" customHeight="1" outlineLevel="1">
      <c r="B2476" s="226">
        <v>2024</v>
      </c>
      <c r="C2476" s="226">
        <v>6</v>
      </c>
      <c r="D2476" s="149" t="s">
        <v>5</v>
      </c>
      <c r="E2476" s="149" t="s">
        <v>6</v>
      </c>
      <c r="F2476" s="149" t="s">
        <v>3527</v>
      </c>
      <c r="G2476" s="227">
        <v>45273</v>
      </c>
      <c r="H2476" s="149" t="s">
        <v>7</v>
      </c>
      <c r="I2476" s="47" t="str">
        <f>VLOOKUP(H2476,'Source Codes'!A$2:B$115,2,FALSE)</f>
        <v>HRMS Interface Journals</v>
      </c>
      <c r="J2476" s="232">
        <v>-65398269.359999999</v>
      </c>
      <c r="K2476" s="227">
        <v>45280</v>
      </c>
      <c r="L2476" s="151" t="s">
        <v>355</v>
      </c>
      <c r="M2476" s="49">
        <v>45280.327256944445</v>
      </c>
      <c r="N2476" s="47" t="s">
        <v>438</v>
      </c>
      <c r="O2476" s="47" t="s">
        <v>439</v>
      </c>
    </row>
    <row r="2477" spans="1:15" ht="12.75" customHeight="1" collapsed="1">
      <c r="J2477" s="133">
        <f>SUM(J2474:J2476)</f>
        <v>-72036399.609999999</v>
      </c>
    </row>
    <row r="2479" spans="1:15" ht="12.75" customHeight="1">
      <c r="A2479" s="55" t="s">
        <v>3530</v>
      </c>
    </row>
    <row r="2480" spans="1:15" ht="63.75" hidden="1" outlineLevel="1">
      <c r="B2480" s="226">
        <v>2024</v>
      </c>
      <c r="C2480" s="226">
        <v>6</v>
      </c>
      <c r="D2480" s="149" t="s">
        <v>5</v>
      </c>
      <c r="E2480" s="149" t="s">
        <v>6</v>
      </c>
      <c r="F2480" s="149" t="s">
        <v>3531</v>
      </c>
      <c r="G2480" s="227">
        <v>45281</v>
      </c>
      <c r="H2480" s="149" t="s">
        <v>14</v>
      </c>
      <c r="I2480" s="47" t="str">
        <f>VLOOKUP(H2480,'Source Codes'!A$2:B$115,2,FALSE)</f>
        <v>AP Warrant Issuance</v>
      </c>
      <c r="J2480" s="232">
        <v>-7035584</v>
      </c>
      <c r="K2480" s="227">
        <v>45281</v>
      </c>
      <c r="L2480" s="151" t="s">
        <v>3540</v>
      </c>
      <c r="M2480" s="49">
        <v>45281.793668981481</v>
      </c>
      <c r="N2480" s="47" t="s">
        <v>412</v>
      </c>
      <c r="O2480" s="47" t="s">
        <v>3539</v>
      </c>
    </row>
    <row r="2481" spans="1:15" ht="25.5" hidden="1" outlineLevel="1">
      <c r="B2481" s="226">
        <v>2024</v>
      </c>
      <c r="C2481" s="226">
        <v>6</v>
      </c>
      <c r="D2481" s="149" t="s">
        <v>5</v>
      </c>
      <c r="E2481" s="149" t="s">
        <v>6</v>
      </c>
      <c r="F2481" s="149" t="s">
        <v>3532</v>
      </c>
      <c r="G2481" s="227">
        <v>45286</v>
      </c>
      <c r="H2481" s="149" t="s">
        <v>14</v>
      </c>
      <c r="I2481" s="47" t="str">
        <f>VLOOKUP(H2481,'Source Codes'!A$2:B$115,2,FALSE)</f>
        <v>AP Warrant Issuance</v>
      </c>
      <c r="J2481" s="232">
        <v>-2523308.0499999998</v>
      </c>
      <c r="K2481" s="227">
        <v>45281</v>
      </c>
      <c r="L2481" s="151" t="s">
        <v>3551</v>
      </c>
      <c r="M2481" s="49">
        <v>45281.793668981481</v>
      </c>
      <c r="N2481" s="47" t="s">
        <v>410</v>
      </c>
      <c r="O2481" s="47" t="s">
        <v>419</v>
      </c>
    </row>
    <row r="2482" spans="1:15" ht="25.5" hidden="1" outlineLevel="1">
      <c r="B2482" s="226">
        <v>2024</v>
      </c>
      <c r="C2482" s="226">
        <v>6</v>
      </c>
      <c r="D2482" s="149" t="s">
        <v>5</v>
      </c>
      <c r="E2482" s="149" t="s">
        <v>6</v>
      </c>
      <c r="F2482" s="149" t="s">
        <v>3533</v>
      </c>
      <c r="G2482" s="227">
        <v>45265</v>
      </c>
      <c r="H2482" s="149" t="s">
        <v>9</v>
      </c>
      <c r="I2482" s="47" t="str">
        <f>VLOOKUP(H2482,'Source Codes'!A$2:B$115,2,FALSE)</f>
        <v>On Line Journal Entries</v>
      </c>
      <c r="J2482" s="232">
        <v>-2164446</v>
      </c>
      <c r="K2482" s="227">
        <v>45281</v>
      </c>
      <c r="L2482" s="165" t="s">
        <v>3538</v>
      </c>
      <c r="M2482" s="49">
        <v>45281.86990740741</v>
      </c>
      <c r="N2482" s="47" t="s">
        <v>407</v>
      </c>
      <c r="O2482" s="47" t="s">
        <v>419</v>
      </c>
    </row>
    <row r="2483" spans="1:15" ht="25.5" hidden="1" outlineLevel="1">
      <c r="B2483" s="226">
        <v>2024</v>
      </c>
      <c r="C2483" s="226">
        <v>6</v>
      </c>
      <c r="D2483" s="149" t="s">
        <v>5</v>
      </c>
      <c r="E2483" s="149" t="s">
        <v>6</v>
      </c>
      <c r="F2483" s="149" t="s">
        <v>3534</v>
      </c>
      <c r="G2483" s="227">
        <v>45275</v>
      </c>
      <c r="H2483" s="149" t="s">
        <v>9</v>
      </c>
      <c r="I2483" s="47" t="str">
        <f>VLOOKUP(H2483,'Source Codes'!A$2:B$115,2,FALSE)</f>
        <v>On Line Journal Entries</v>
      </c>
      <c r="J2483" s="232">
        <v>2566299</v>
      </c>
      <c r="K2483" s="227">
        <v>45281</v>
      </c>
      <c r="L2483" s="165" t="s">
        <v>351</v>
      </c>
      <c r="M2483" s="49">
        <v>45281.86990740741</v>
      </c>
      <c r="N2483" s="47" t="s">
        <v>410</v>
      </c>
      <c r="O2483" s="47" t="s">
        <v>415</v>
      </c>
    </row>
    <row r="2484" spans="1:15" ht="25.5" hidden="1" outlineLevel="1">
      <c r="B2484" s="226">
        <v>2024</v>
      </c>
      <c r="C2484" s="226">
        <v>6</v>
      </c>
      <c r="D2484" s="149" t="s">
        <v>5</v>
      </c>
      <c r="E2484" s="149" t="s">
        <v>6</v>
      </c>
      <c r="F2484" s="149" t="s">
        <v>3535</v>
      </c>
      <c r="G2484" s="227">
        <v>45273</v>
      </c>
      <c r="H2484" s="149" t="s">
        <v>9</v>
      </c>
      <c r="I2484" s="47" t="str">
        <f>VLOOKUP(H2484,'Source Codes'!A$2:B$115,2,FALSE)</f>
        <v>On Line Journal Entries</v>
      </c>
      <c r="J2484" s="232">
        <v>7903692</v>
      </c>
      <c r="K2484" s="227">
        <v>45281</v>
      </c>
      <c r="L2484" s="165" t="s">
        <v>351</v>
      </c>
      <c r="M2484" s="49">
        <v>45281.86990740741</v>
      </c>
      <c r="N2484" s="47" t="s">
        <v>410</v>
      </c>
      <c r="O2484" s="47" t="s">
        <v>415</v>
      </c>
    </row>
    <row r="2485" spans="1:15" ht="89.25" hidden="1" outlineLevel="1">
      <c r="B2485" s="226">
        <v>2024</v>
      </c>
      <c r="C2485" s="226">
        <v>6</v>
      </c>
      <c r="D2485" s="149" t="s">
        <v>5</v>
      </c>
      <c r="E2485" s="149" t="s">
        <v>6</v>
      </c>
      <c r="F2485" s="149" t="s">
        <v>3536</v>
      </c>
      <c r="G2485" s="227">
        <v>45278</v>
      </c>
      <c r="H2485" s="149" t="s">
        <v>9</v>
      </c>
      <c r="I2485" s="47" t="str">
        <f>VLOOKUP(H2485,'Source Codes'!A$2:B$115,2,FALSE)</f>
        <v>On Line Journal Entries</v>
      </c>
      <c r="J2485" s="232">
        <v>11752277.74</v>
      </c>
      <c r="K2485" s="227">
        <v>45281</v>
      </c>
      <c r="L2485" s="165" t="s">
        <v>3537</v>
      </c>
      <c r="M2485" s="49">
        <v>45281.86990740741</v>
      </c>
      <c r="N2485" s="47" t="s">
        <v>410</v>
      </c>
      <c r="O2485" s="47" t="s">
        <v>415</v>
      </c>
    </row>
    <row r="2486" spans="1:15" ht="12.75" customHeight="1" collapsed="1">
      <c r="J2486" s="133">
        <f>SUM(J2480:J2485)</f>
        <v>10498930.689999999</v>
      </c>
    </row>
    <row r="2488" spans="1:15" ht="12.75" customHeight="1">
      <c r="A2488" s="55" t="s">
        <v>3541</v>
      </c>
    </row>
    <row r="2489" spans="1:15" ht="25.5" hidden="1" outlineLevel="1">
      <c r="B2489" s="226">
        <v>2024</v>
      </c>
      <c r="C2489" s="226">
        <v>6</v>
      </c>
      <c r="D2489" s="149" t="s">
        <v>5</v>
      </c>
      <c r="E2489" s="149" t="s">
        <v>6</v>
      </c>
      <c r="F2489" s="149" t="s">
        <v>3542</v>
      </c>
      <c r="G2489" s="227">
        <v>45287</v>
      </c>
      <c r="H2489" s="149" t="s">
        <v>14</v>
      </c>
      <c r="I2489" s="47" t="str">
        <f>VLOOKUP(H2489,'Source Codes'!A$2:B$115,2,FALSE)</f>
        <v>AP Warrant Issuance</v>
      </c>
      <c r="J2489" s="232">
        <v>-1718981.15</v>
      </c>
      <c r="K2489" s="227">
        <v>45282</v>
      </c>
      <c r="L2489" s="151" t="s">
        <v>3552</v>
      </c>
      <c r="M2489" s="49">
        <v>45282.793506944443</v>
      </c>
      <c r="N2489" s="47" t="s">
        <v>410</v>
      </c>
      <c r="O2489" s="47" t="s">
        <v>419</v>
      </c>
    </row>
    <row r="2490" spans="1:15" ht="63.75" hidden="1" outlineLevel="1">
      <c r="B2490" s="226">
        <v>2024</v>
      </c>
      <c r="C2490" s="226">
        <v>6</v>
      </c>
      <c r="D2490" s="149" t="s">
        <v>5</v>
      </c>
      <c r="E2490" s="149" t="s">
        <v>6</v>
      </c>
      <c r="F2490" s="149" t="s">
        <v>3543</v>
      </c>
      <c r="G2490" s="227">
        <v>45278</v>
      </c>
      <c r="H2490" s="149" t="s">
        <v>12</v>
      </c>
      <c r="I2490" s="47" t="str">
        <f>VLOOKUP(H2490,'Source Codes'!A$2:B$115,2,FALSE)</f>
        <v>AR Direct Cash Journal</v>
      </c>
      <c r="J2490" s="232">
        <v>13608969.310000001</v>
      </c>
      <c r="K2490" s="227">
        <v>45282</v>
      </c>
      <c r="L2490" s="165" t="s">
        <v>3553</v>
      </c>
      <c r="M2490" s="49">
        <v>45282.752187500002</v>
      </c>
      <c r="N2490" s="47" t="s">
        <v>410</v>
      </c>
      <c r="O2490" s="47" t="s">
        <v>419</v>
      </c>
    </row>
    <row r="2491" spans="1:15" ht="25.5" hidden="1" outlineLevel="1">
      <c r="B2491" s="226">
        <v>2024</v>
      </c>
      <c r="C2491" s="226">
        <v>6</v>
      </c>
      <c r="D2491" s="149" t="s">
        <v>5</v>
      </c>
      <c r="E2491" s="149" t="s">
        <v>6</v>
      </c>
      <c r="F2491" s="149" t="s">
        <v>3544</v>
      </c>
      <c r="G2491" s="227">
        <v>45281</v>
      </c>
      <c r="H2491" s="149" t="s">
        <v>11</v>
      </c>
      <c r="I2491" s="47" t="str">
        <f>VLOOKUP(H2491,'Source Codes'!A$2:B$115,2,FALSE)</f>
        <v>AR Payments</v>
      </c>
      <c r="J2491" s="232">
        <v>3627764.35</v>
      </c>
      <c r="K2491" s="227">
        <v>45282</v>
      </c>
      <c r="L2491" s="151" t="s">
        <v>805</v>
      </c>
      <c r="M2491" s="49">
        <v>45282.752187500002</v>
      </c>
      <c r="N2491" s="47" t="s">
        <v>410</v>
      </c>
      <c r="O2491" s="47" t="s">
        <v>408</v>
      </c>
    </row>
    <row r="2492" spans="1:15" ht="25.5" hidden="1" outlineLevel="1">
      <c r="B2492" s="226">
        <v>2024</v>
      </c>
      <c r="C2492" s="226">
        <v>6</v>
      </c>
      <c r="D2492" s="149" t="s">
        <v>5</v>
      </c>
      <c r="E2492" s="149" t="s">
        <v>6</v>
      </c>
      <c r="F2492" s="149" t="s">
        <v>3545</v>
      </c>
      <c r="G2492" s="227">
        <v>45281</v>
      </c>
      <c r="H2492" s="149" t="s">
        <v>9</v>
      </c>
      <c r="I2492" s="47" t="str">
        <f>VLOOKUP(H2492,'Source Codes'!A$2:B$115,2,FALSE)</f>
        <v>On Line Journal Entries</v>
      </c>
      <c r="J2492" s="232">
        <v>1833152</v>
      </c>
      <c r="K2492" s="227">
        <v>45282</v>
      </c>
      <c r="L2492" s="165" t="s">
        <v>3548</v>
      </c>
      <c r="M2492" s="49">
        <v>45282.869583333333</v>
      </c>
      <c r="N2492" s="47" t="s">
        <v>412</v>
      </c>
      <c r="O2492" s="47" t="s">
        <v>448</v>
      </c>
    </row>
    <row r="2493" spans="1:15" ht="12.75" hidden="1" customHeight="1" outlineLevel="1">
      <c r="B2493" s="226">
        <v>2024</v>
      </c>
      <c r="C2493" s="226">
        <v>6</v>
      </c>
      <c r="D2493" s="149" t="s">
        <v>5</v>
      </c>
      <c r="E2493" s="149" t="s">
        <v>6</v>
      </c>
      <c r="F2493" s="149" t="s">
        <v>3546</v>
      </c>
      <c r="G2493" s="227">
        <v>45270</v>
      </c>
      <c r="H2493" s="149" t="s">
        <v>340</v>
      </c>
      <c r="I2493" s="47" t="str">
        <f>VLOOKUP(H2493,'Source Codes'!A$2:B$115,2,FALSE)</f>
        <v>Facilities Mngmnt Intfc Jrnls</v>
      </c>
      <c r="J2493" s="232">
        <v>-3778559.53</v>
      </c>
      <c r="K2493" s="227">
        <v>45282</v>
      </c>
      <c r="L2493" s="165" t="s">
        <v>3549</v>
      </c>
      <c r="M2493" s="49">
        <v>45282.869675925926</v>
      </c>
      <c r="N2493" s="47" t="s">
        <v>410</v>
      </c>
      <c r="O2493" s="47" t="s">
        <v>418</v>
      </c>
    </row>
    <row r="2494" spans="1:15" ht="12.75" hidden="1" customHeight="1" outlineLevel="1">
      <c r="B2494" s="226">
        <v>2024</v>
      </c>
      <c r="C2494" s="226">
        <v>6</v>
      </c>
      <c r="D2494" s="149" t="s">
        <v>5</v>
      </c>
      <c r="E2494" s="149" t="s">
        <v>6</v>
      </c>
      <c r="F2494" s="149" t="s">
        <v>3547</v>
      </c>
      <c r="G2494" s="227">
        <v>45261</v>
      </c>
      <c r="H2494" s="149" t="s">
        <v>9</v>
      </c>
      <c r="I2494" s="47" t="str">
        <f>VLOOKUP(H2494,'Source Codes'!A$2:B$115,2,FALSE)</f>
        <v>On Line Journal Entries</v>
      </c>
      <c r="J2494" s="232">
        <v>-4626972.74</v>
      </c>
      <c r="K2494" s="227">
        <v>45282</v>
      </c>
      <c r="L2494" s="165" t="s">
        <v>3550</v>
      </c>
      <c r="M2494" s="49">
        <v>45282.869583333333</v>
      </c>
      <c r="N2494" s="47" t="s">
        <v>410</v>
      </c>
      <c r="O2494" s="47" t="s">
        <v>425</v>
      </c>
    </row>
    <row r="2495" spans="1:15" ht="12.75" customHeight="1" collapsed="1">
      <c r="J2495" s="133">
        <f>SUM(J2489:J2494)</f>
        <v>8945372.2399999984</v>
      </c>
    </row>
    <row r="2497" spans="1:15" ht="12.75" customHeight="1">
      <c r="A2497" s="55" t="s">
        <v>3554</v>
      </c>
    </row>
    <row r="2498" spans="1:15" ht="89.25" hidden="1" outlineLevel="1">
      <c r="B2498" s="226">
        <v>2024</v>
      </c>
      <c r="C2498" s="226">
        <v>6</v>
      </c>
      <c r="D2498" s="149" t="s">
        <v>5</v>
      </c>
      <c r="E2498" s="149" t="s">
        <v>6</v>
      </c>
      <c r="F2498" s="149" t="s">
        <v>3555</v>
      </c>
      <c r="G2498" s="227">
        <v>45279</v>
      </c>
      <c r="H2498" s="149" t="s">
        <v>11</v>
      </c>
      <c r="I2498" s="47" t="str">
        <f>VLOOKUP(H2498,'Source Codes'!A$2:B$115,2,FALSE)</f>
        <v>AR Payments</v>
      </c>
      <c r="J2498" s="232">
        <v>3547992.5</v>
      </c>
      <c r="K2498" s="227">
        <v>45286</v>
      </c>
      <c r="L2498" s="151" t="s">
        <v>3557</v>
      </c>
      <c r="M2498" s="49">
        <v>45286.752395833333</v>
      </c>
      <c r="N2498" s="47" t="s">
        <v>410</v>
      </c>
      <c r="O2498" s="47" t="s">
        <v>408</v>
      </c>
    </row>
    <row r="2499" spans="1:15" ht="63.75" hidden="1" outlineLevel="1">
      <c r="B2499" s="226">
        <v>2024</v>
      </c>
      <c r="C2499" s="226">
        <v>6</v>
      </c>
      <c r="D2499" s="149" t="s">
        <v>5</v>
      </c>
      <c r="E2499" s="149" t="s">
        <v>6</v>
      </c>
      <c r="F2499" s="149" t="s">
        <v>3556</v>
      </c>
      <c r="G2499" s="227">
        <v>45280</v>
      </c>
      <c r="H2499" s="149" t="s">
        <v>11</v>
      </c>
      <c r="I2499" s="47" t="str">
        <f>VLOOKUP(H2499,'Source Codes'!A$2:B$115,2,FALSE)</f>
        <v>AR Payments</v>
      </c>
      <c r="J2499" s="232">
        <v>2847126.28</v>
      </c>
      <c r="K2499" s="227">
        <v>45286</v>
      </c>
      <c r="L2499" s="151" t="s">
        <v>3558</v>
      </c>
      <c r="M2499" s="49">
        <v>45286.752395833333</v>
      </c>
      <c r="N2499" s="47" t="s">
        <v>410</v>
      </c>
      <c r="O2499" s="47" t="s">
        <v>408</v>
      </c>
    </row>
    <row r="2500" spans="1:15" ht="12.75" customHeight="1" collapsed="1">
      <c r="J2500" s="133">
        <f>SUM(J2498:J2499)</f>
        <v>6395118.7799999993</v>
      </c>
    </row>
    <row r="2502" spans="1:15" ht="12.75" customHeight="1">
      <c r="A2502" s="55" t="s">
        <v>3559</v>
      </c>
    </row>
    <row r="2503" spans="1:15" ht="38.25" hidden="1" outlineLevel="1">
      <c r="B2503" s="226">
        <v>2024</v>
      </c>
      <c r="C2503" s="226">
        <v>6</v>
      </c>
      <c r="D2503" s="149" t="s">
        <v>5</v>
      </c>
      <c r="E2503" s="149" t="s">
        <v>6</v>
      </c>
      <c r="F2503" s="149" t="s">
        <v>3560</v>
      </c>
      <c r="G2503" s="227">
        <v>45287</v>
      </c>
      <c r="H2503" s="149" t="s">
        <v>14</v>
      </c>
      <c r="I2503" s="47" t="str">
        <f>VLOOKUP(H2503,'Source Codes'!A$2:B$115,2,FALSE)</f>
        <v>AP Warrant Issuance</v>
      </c>
      <c r="J2503" s="232">
        <v>-1221386.31</v>
      </c>
      <c r="K2503" s="227">
        <v>45287</v>
      </c>
      <c r="L2503" s="151" t="s">
        <v>3565</v>
      </c>
      <c r="M2503" s="49">
        <v>45287.793877314813</v>
      </c>
      <c r="N2503" s="47" t="s">
        <v>411</v>
      </c>
      <c r="O2503" s="47" t="s">
        <v>408</v>
      </c>
    </row>
    <row r="2504" spans="1:15" ht="12.75" hidden="1" customHeight="1" outlineLevel="1">
      <c r="B2504" s="226">
        <v>2024</v>
      </c>
      <c r="C2504" s="226">
        <v>6</v>
      </c>
      <c r="D2504" s="149" t="s">
        <v>5</v>
      </c>
      <c r="E2504" s="149" t="s">
        <v>6</v>
      </c>
      <c r="F2504" s="149" t="s">
        <v>3561</v>
      </c>
      <c r="G2504" s="227">
        <v>45286</v>
      </c>
      <c r="H2504" s="149" t="s">
        <v>16</v>
      </c>
      <c r="I2504" s="47" t="str">
        <f>VLOOKUP(H2504,'Source Codes'!A$2:B$115,2,FALSE)</f>
        <v>Property Tax Interface</v>
      </c>
      <c r="J2504" s="232">
        <v>5306332.75</v>
      </c>
      <c r="K2504" s="227">
        <v>45287</v>
      </c>
      <c r="L2504" s="151" t="s">
        <v>3563</v>
      </c>
      <c r="M2504" s="49">
        <v>45287.678680555553</v>
      </c>
      <c r="N2504" s="47" t="s">
        <v>430</v>
      </c>
      <c r="O2504" s="47" t="s">
        <v>471</v>
      </c>
    </row>
    <row r="2505" spans="1:15" ht="12.75" hidden="1" customHeight="1" outlineLevel="1">
      <c r="B2505" s="226">
        <v>2024</v>
      </c>
      <c r="C2505" s="226">
        <v>6</v>
      </c>
      <c r="D2505" s="149" t="s">
        <v>5</v>
      </c>
      <c r="E2505" s="149" t="s">
        <v>6</v>
      </c>
      <c r="F2505" s="149" t="s">
        <v>3562</v>
      </c>
      <c r="G2505" s="227">
        <v>45282</v>
      </c>
      <c r="H2505" s="149" t="s">
        <v>9</v>
      </c>
      <c r="I2505" s="47" t="str">
        <f>VLOOKUP(H2505,'Source Codes'!A$2:B$115,2,FALSE)</f>
        <v>On Line Journal Entries</v>
      </c>
      <c r="J2505" s="232">
        <v>2632048</v>
      </c>
      <c r="K2505" s="227">
        <v>45287</v>
      </c>
      <c r="L2505" s="151" t="s">
        <v>3564</v>
      </c>
      <c r="M2505" s="49">
        <v>45287.870694444442</v>
      </c>
      <c r="N2505" s="47" t="s">
        <v>410</v>
      </c>
      <c r="O2505" s="47" t="s">
        <v>420</v>
      </c>
    </row>
    <row r="2506" spans="1:15" ht="12.75" customHeight="1" collapsed="1">
      <c r="J2506" s="133">
        <f>SUM(J2503:J2505)</f>
        <v>6716994.4399999995</v>
      </c>
    </row>
    <row r="2508" spans="1:15" ht="12.75" customHeight="1">
      <c r="A2508" s="55" t="s">
        <v>3567</v>
      </c>
    </row>
    <row r="2509" spans="1:15" ht="25.5" hidden="1" outlineLevel="1">
      <c r="B2509" s="226">
        <v>2024</v>
      </c>
      <c r="C2509" s="226">
        <v>6</v>
      </c>
      <c r="D2509" s="149" t="s">
        <v>5</v>
      </c>
      <c r="E2509" s="149" t="s">
        <v>6</v>
      </c>
      <c r="F2509" s="149" t="s">
        <v>3568</v>
      </c>
      <c r="G2509" s="227">
        <v>45288</v>
      </c>
      <c r="H2509" s="149" t="s">
        <v>11</v>
      </c>
      <c r="I2509" s="47" t="str">
        <f>VLOOKUP(H2509,'Source Codes'!A$2:B$115,2,FALSE)</f>
        <v>AR Payments</v>
      </c>
      <c r="J2509" s="232">
        <v>7653388.1200000001</v>
      </c>
      <c r="K2509" s="227">
        <v>45288</v>
      </c>
      <c r="L2509" s="151" t="s">
        <v>805</v>
      </c>
      <c r="M2509" s="49">
        <v>45288.751875000002</v>
      </c>
      <c r="N2509" s="47" t="s">
        <v>410</v>
      </c>
      <c r="O2509" s="47" t="s">
        <v>408</v>
      </c>
    </row>
    <row r="2510" spans="1:15" ht="25.5" hidden="1" outlineLevel="1">
      <c r="B2510" s="226">
        <v>2024</v>
      </c>
      <c r="C2510" s="226">
        <v>6</v>
      </c>
      <c r="D2510" s="149" t="s">
        <v>5</v>
      </c>
      <c r="E2510" s="149" t="s">
        <v>6</v>
      </c>
      <c r="F2510" s="149" t="s">
        <v>3569</v>
      </c>
      <c r="G2510" s="227">
        <v>45288</v>
      </c>
      <c r="H2510" s="149" t="s">
        <v>12</v>
      </c>
      <c r="I2510" s="47" t="str">
        <f>VLOOKUP(H2510,'Source Codes'!A$2:B$115,2,FALSE)</f>
        <v>AR Direct Cash Journal</v>
      </c>
      <c r="J2510" s="232">
        <v>2034318.65</v>
      </c>
      <c r="K2510" s="227">
        <v>45288</v>
      </c>
      <c r="L2510" s="151" t="s">
        <v>1136</v>
      </c>
      <c r="M2510" s="49">
        <v>45288.751875000002</v>
      </c>
      <c r="N2510" s="47" t="s">
        <v>407</v>
      </c>
      <c r="O2510" s="47" t="s">
        <v>422</v>
      </c>
    </row>
    <row r="2511" spans="1:15" hidden="1" outlineLevel="1">
      <c r="B2511" s="226">
        <v>2024</v>
      </c>
      <c r="C2511" s="226">
        <v>6</v>
      </c>
      <c r="D2511" s="149" t="s">
        <v>5</v>
      </c>
      <c r="E2511" s="149" t="s">
        <v>6</v>
      </c>
      <c r="F2511" s="149" t="s">
        <v>3570</v>
      </c>
      <c r="G2511" s="227">
        <v>45288</v>
      </c>
      <c r="H2511" s="149" t="s">
        <v>110</v>
      </c>
      <c r="I2511" s="47" t="str">
        <f>VLOOKUP(H2511,'Source Codes'!A$2:B$115,2,FALSE)</f>
        <v>Treasurers Interest Apportion</v>
      </c>
      <c r="J2511" s="232">
        <v>11236316.49</v>
      </c>
      <c r="K2511" s="227">
        <v>45288</v>
      </c>
      <c r="L2511" s="151" t="s">
        <v>3576</v>
      </c>
      <c r="M2511" s="49">
        <v>45288.432916666665</v>
      </c>
      <c r="N2511" s="47" t="s">
        <v>412</v>
      </c>
      <c r="O2511" s="47" t="s">
        <v>422</v>
      </c>
    </row>
    <row r="2512" spans="1:15" ht="38.25" hidden="1" outlineLevel="1">
      <c r="B2512" s="226">
        <v>2024</v>
      </c>
      <c r="C2512" s="226">
        <v>6</v>
      </c>
      <c r="D2512" s="149" t="s">
        <v>5</v>
      </c>
      <c r="E2512" s="149" t="s">
        <v>6</v>
      </c>
      <c r="F2512" s="149" t="s">
        <v>3571</v>
      </c>
      <c r="G2512" s="227">
        <v>45287</v>
      </c>
      <c r="H2512" s="149" t="s">
        <v>9</v>
      </c>
      <c r="I2512" s="47" t="str">
        <f>VLOOKUP(H2512,'Source Codes'!A$2:B$115,2,FALSE)</f>
        <v>On Line Journal Entries</v>
      </c>
      <c r="J2512" s="232">
        <v>6156154.29</v>
      </c>
      <c r="K2512" s="227">
        <v>45288</v>
      </c>
      <c r="L2512" s="151" t="s">
        <v>3577</v>
      </c>
      <c r="M2512" s="49">
        <v>45288.87096064815</v>
      </c>
      <c r="N2512" s="47" t="s">
        <v>516</v>
      </c>
      <c r="O2512" s="47" t="s">
        <v>429</v>
      </c>
    </row>
    <row r="2513" spans="1:15" ht="38.25" hidden="1" outlineLevel="1">
      <c r="B2513" s="226">
        <v>2024</v>
      </c>
      <c r="C2513" s="226">
        <v>6</v>
      </c>
      <c r="D2513" s="149" t="s">
        <v>5</v>
      </c>
      <c r="E2513" s="149" t="s">
        <v>6</v>
      </c>
      <c r="F2513" s="149" t="s">
        <v>3572</v>
      </c>
      <c r="G2513" s="227">
        <v>45287</v>
      </c>
      <c r="H2513" s="149" t="s">
        <v>9</v>
      </c>
      <c r="I2513" s="47" t="str">
        <f>VLOOKUP(H2513,'Source Codes'!A$2:B$115,2,FALSE)</f>
        <v>On Line Journal Entries</v>
      </c>
      <c r="J2513" s="232">
        <v>2783206.58</v>
      </c>
      <c r="K2513" s="227">
        <v>45288</v>
      </c>
      <c r="L2513" s="151" t="s">
        <v>3578</v>
      </c>
      <c r="M2513" s="49">
        <v>45288.87096064815</v>
      </c>
      <c r="N2513" s="47" t="s">
        <v>516</v>
      </c>
      <c r="O2513" s="47" t="s">
        <v>429</v>
      </c>
    </row>
    <row r="2514" spans="1:15" ht="38.25" hidden="1" outlineLevel="1">
      <c r="B2514" s="226">
        <v>2024</v>
      </c>
      <c r="C2514" s="226">
        <v>6</v>
      </c>
      <c r="D2514" s="149" t="s">
        <v>5</v>
      </c>
      <c r="E2514" s="149" t="s">
        <v>6</v>
      </c>
      <c r="F2514" s="149" t="s">
        <v>3573</v>
      </c>
      <c r="G2514" s="227">
        <v>45287</v>
      </c>
      <c r="H2514" s="149" t="s">
        <v>9</v>
      </c>
      <c r="I2514" s="47" t="str">
        <f>VLOOKUP(H2514,'Source Codes'!A$2:B$115,2,FALSE)</f>
        <v>On Line Journal Entries</v>
      </c>
      <c r="J2514" s="232">
        <v>2447246.29</v>
      </c>
      <c r="K2514" s="227">
        <v>45288</v>
      </c>
      <c r="L2514" s="151" t="s">
        <v>3579</v>
      </c>
      <c r="M2514" s="49">
        <v>45288.87096064815</v>
      </c>
      <c r="N2514" s="47" t="s">
        <v>412</v>
      </c>
      <c r="O2514" s="47" t="s">
        <v>429</v>
      </c>
    </row>
    <row r="2515" spans="1:15" ht="38.25" hidden="1" outlineLevel="1">
      <c r="B2515" s="226">
        <v>2024</v>
      </c>
      <c r="C2515" s="226">
        <v>6</v>
      </c>
      <c r="D2515" s="149" t="s">
        <v>5</v>
      </c>
      <c r="E2515" s="149" t="s">
        <v>6</v>
      </c>
      <c r="F2515" s="149" t="s">
        <v>3574</v>
      </c>
      <c r="G2515" s="227">
        <v>45287</v>
      </c>
      <c r="H2515" s="149" t="s">
        <v>9</v>
      </c>
      <c r="I2515" s="47" t="str">
        <f>VLOOKUP(H2515,'Source Codes'!A$2:B$115,2,FALSE)</f>
        <v>On Line Journal Entries</v>
      </c>
      <c r="J2515" s="232">
        <v>2124681.64</v>
      </c>
      <c r="K2515" s="227">
        <v>45288</v>
      </c>
      <c r="L2515" s="151" t="s">
        <v>3580</v>
      </c>
      <c r="M2515" s="49">
        <v>45288.87096064815</v>
      </c>
      <c r="N2515" s="47" t="s">
        <v>2244</v>
      </c>
      <c r="O2515" s="47" t="s">
        <v>429</v>
      </c>
    </row>
    <row r="2516" spans="1:15" hidden="1" outlineLevel="1">
      <c r="B2516" s="226">
        <v>2024</v>
      </c>
      <c r="C2516" s="226">
        <v>6</v>
      </c>
      <c r="D2516" s="149" t="s">
        <v>5</v>
      </c>
      <c r="E2516" s="149" t="s">
        <v>6</v>
      </c>
      <c r="F2516" s="149" t="s">
        <v>3575</v>
      </c>
      <c r="G2516" s="227">
        <v>45288</v>
      </c>
      <c r="H2516" s="149" t="s">
        <v>7</v>
      </c>
      <c r="I2516" s="47" t="str">
        <f>VLOOKUP(H2516,'Source Codes'!A$2:B$115,2,FALSE)</f>
        <v>HRMS Interface Journals</v>
      </c>
      <c r="J2516" s="232">
        <v>-1606713.66</v>
      </c>
      <c r="K2516" s="227">
        <v>45288</v>
      </c>
      <c r="L2516" s="151" t="s">
        <v>355</v>
      </c>
      <c r="M2516" s="49">
        <v>45288.575856481482</v>
      </c>
      <c r="N2516" s="47" t="s">
        <v>438</v>
      </c>
      <c r="O2516" s="47" t="s">
        <v>439</v>
      </c>
    </row>
    <row r="2517" spans="1:15" ht="12.75" customHeight="1" collapsed="1">
      <c r="J2517" s="133">
        <f>SUM(J2509:J2516)</f>
        <v>32828598.399999995</v>
      </c>
    </row>
    <row r="2519" spans="1:15" ht="12.75" customHeight="1">
      <c r="A2519" s="55" t="s">
        <v>3581</v>
      </c>
    </row>
    <row r="2520" spans="1:15" ht="25.5" hidden="1" outlineLevel="1">
      <c r="B2520" s="226">
        <v>2024</v>
      </c>
      <c r="C2520" s="226">
        <v>6</v>
      </c>
      <c r="D2520" s="149" t="s">
        <v>5</v>
      </c>
      <c r="E2520" s="149" t="s">
        <v>6</v>
      </c>
      <c r="F2520" s="149" t="s">
        <v>3582</v>
      </c>
      <c r="G2520" s="227">
        <v>45268</v>
      </c>
      <c r="H2520" s="149" t="s">
        <v>9</v>
      </c>
      <c r="I2520" s="47" t="str">
        <f>VLOOKUP(H2520,'Source Codes'!A$2:B$115,2,FALSE)</f>
        <v>On Line Journal Entries</v>
      </c>
      <c r="J2520" s="232">
        <v>17049633</v>
      </c>
      <c r="K2520" s="227">
        <v>45289</v>
      </c>
      <c r="L2520" s="151" t="s">
        <v>3585</v>
      </c>
      <c r="M2520" s="49">
        <v>45289.870879629627</v>
      </c>
      <c r="N2520" s="47" t="s">
        <v>407</v>
      </c>
      <c r="O2520" s="47" t="s">
        <v>419</v>
      </c>
    </row>
    <row r="2521" spans="1:15" ht="12.75" hidden="1" customHeight="1" outlineLevel="1">
      <c r="B2521" s="226">
        <v>2024</v>
      </c>
      <c r="C2521" s="226">
        <v>6</v>
      </c>
      <c r="D2521" s="149" t="s">
        <v>5</v>
      </c>
      <c r="E2521" s="149" t="s">
        <v>6</v>
      </c>
      <c r="F2521" s="149" t="s">
        <v>3583</v>
      </c>
      <c r="G2521" s="227">
        <v>45287</v>
      </c>
      <c r="H2521" s="149" t="s">
        <v>7</v>
      </c>
      <c r="I2521" s="47" t="str">
        <f>VLOOKUP(H2521,'Source Codes'!A$2:B$115,2,FALSE)</f>
        <v>HRMS Interface Journals</v>
      </c>
      <c r="J2521" s="232">
        <v>-1994514.07</v>
      </c>
      <c r="K2521" s="227">
        <v>45289</v>
      </c>
      <c r="L2521" s="151" t="s">
        <v>357</v>
      </c>
      <c r="M2521" s="49">
        <v>45289.449571759258</v>
      </c>
      <c r="N2521" s="47" t="s">
        <v>438</v>
      </c>
      <c r="O2521" s="47" t="s">
        <v>439</v>
      </c>
    </row>
    <row r="2522" spans="1:15" ht="12.75" hidden="1" customHeight="1" outlineLevel="1">
      <c r="B2522" s="226">
        <v>2024</v>
      </c>
      <c r="C2522" s="226">
        <v>6</v>
      </c>
      <c r="D2522" s="149" t="s">
        <v>5</v>
      </c>
      <c r="E2522" s="149" t="s">
        <v>6</v>
      </c>
      <c r="F2522" s="149" t="s">
        <v>3584</v>
      </c>
      <c r="G2522" s="227">
        <v>45287</v>
      </c>
      <c r="H2522" s="149" t="s">
        <v>7</v>
      </c>
      <c r="I2522" s="47" t="str">
        <f>VLOOKUP(H2522,'Source Codes'!A$2:B$115,2,FALSE)</f>
        <v>HRMS Interface Journals</v>
      </c>
      <c r="J2522" s="232">
        <v>-10123501.49</v>
      </c>
      <c r="K2522" s="227">
        <v>45289</v>
      </c>
      <c r="L2522" s="151" t="s">
        <v>356</v>
      </c>
      <c r="M2522" s="49">
        <v>45289.447569444441</v>
      </c>
      <c r="N2522" s="47" t="s">
        <v>438</v>
      </c>
      <c r="O2522" s="47" t="s">
        <v>439</v>
      </c>
    </row>
    <row r="2523" spans="1:15" ht="12.75" customHeight="1" collapsed="1">
      <c r="J2523" s="133">
        <f>SUM(J2520:J2522)</f>
        <v>4931617.4399999995</v>
      </c>
    </row>
    <row r="2525" spans="1:15" ht="12.75" customHeight="1">
      <c r="A2525" s="55" t="s">
        <v>3586</v>
      </c>
    </row>
    <row r="2526" spans="1:15" ht="25.5" hidden="1" outlineLevel="1">
      <c r="B2526" s="226">
        <v>2024</v>
      </c>
      <c r="C2526" s="226">
        <v>7</v>
      </c>
      <c r="D2526" s="149" t="s">
        <v>5</v>
      </c>
      <c r="E2526" s="149" t="s">
        <v>6</v>
      </c>
      <c r="F2526" s="149" t="s">
        <v>3587</v>
      </c>
      <c r="G2526" s="227">
        <v>45295</v>
      </c>
      <c r="H2526" s="149" t="s">
        <v>14</v>
      </c>
      <c r="I2526" s="47" t="str">
        <f>VLOOKUP(H2526,'Source Codes'!A$2:B$115,2,FALSE)</f>
        <v>AP Warrant Issuance</v>
      </c>
      <c r="J2526" s="232">
        <v>-2510305.7200000002</v>
      </c>
      <c r="K2526" s="227">
        <v>45293</v>
      </c>
      <c r="L2526" s="151" t="s">
        <v>3592</v>
      </c>
      <c r="M2526" s="49">
        <v>45293.794004629628</v>
      </c>
      <c r="N2526" s="47" t="s">
        <v>407</v>
      </c>
      <c r="O2526" s="47" t="s">
        <v>419</v>
      </c>
    </row>
    <row r="2527" spans="1:15" ht="25.5" hidden="1" outlineLevel="1">
      <c r="B2527" s="226">
        <v>2024</v>
      </c>
      <c r="C2527" s="226">
        <v>7</v>
      </c>
      <c r="D2527" s="149" t="s">
        <v>5</v>
      </c>
      <c r="E2527" s="149" t="s">
        <v>6</v>
      </c>
      <c r="F2527" s="149" t="s">
        <v>3588</v>
      </c>
      <c r="G2527" s="227">
        <v>45293</v>
      </c>
      <c r="H2527" s="149" t="s">
        <v>14</v>
      </c>
      <c r="I2527" s="47" t="str">
        <f>VLOOKUP(H2527,'Source Codes'!A$2:B$115,2,FALSE)</f>
        <v>AP Warrant Issuance</v>
      </c>
      <c r="J2527" s="232">
        <v>-2509484.9500000002</v>
      </c>
      <c r="K2527" s="227">
        <v>45293</v>
      </c>
      <c r="L2527" s="151" t="s">
        <v>3593</v>
      </c>
      <c r="M2527" s="49">
        <v>45293.794004629628</v>
      </c>
      <c r="N2527" s="47" t="s">
        <v>407</v>
      </c>
      <c r="O2527" s="47" t="s">
        <v>419</v>
      </c>
    </row>
    <row r="2528" spans="1:15" ht="38.25" hidden="1" outlineLevel="1">
      <c r="B2528" s="226">
        <v>2024</v>
      </c>
      <c r="C2528" s="226">
        <v>7</v>
      </c>
      <c r="D2528" s="149" t="s">
        <v>5</v>
      </c>
      <c r="E2528" s="149" t="s">
        <v>6</v>
      </c>
      <c r="F2528" s="149" t="s">
        <v>3589</v>
      </c>
      <c r="G2528" s="227">
        <v>45293</v>
      </c>
      <c r="H2528" s="149" t="s">
        <v>14</v>
      </c>
      <c r="I2528" s="47" t="str">
        <f>VLOOKUP(H2528,'Source Codes'!A$2:B$115,2,FALSE)</f>
        <v>AP Warrant Issuance</v>
      </c>
      <c r="J2528" s="232">
        <v>-1475199.27</v>
      </c>
      <c r="K2528" s="227">
        <v>45293</v>
      </c>
      <c r="L2528" s="151" t="s">
        <v>3594</v>
      </c>
      <c r="M2528" s="49">
        <v>45293.794004629628</v>
      </c>
      <c r="N2528" s="47" t="s">
        <v>411</v>
      </c>
      <c r="O2528" s="47" t="s">
        <v>415</v>
      </c>
    </row>
    <row r="2529" spans="1:15" ht="25.5" hidden="1" outlineLevel="1">
      <c r="B2529" s="226">
        <v>2024</v>
      </c>
      <c r="C2529" s="226">
        <v>6</v>
      </c>
      <c r="D2529" s="149" t="s">
        <v>5</v>
      </c>
      <c r="E2529" s="149" t="s">
        <v>6</v>
      </c>
      <c r="F2529" s="149" t="s">
        <v>3590</v>
      </c>
      <c r="G2529" s="227">
        <v>45287</v>
      </c>
      <c r="H2529" s="149" t="s">
        <v>9</v>
      </c>
      <c r="I2529" s="47" t="str">
        <f>VLOOKUP(H2529,'Source Codes'!A$2:B$115,2,FALSE)</f>
        <v>On Line Journal Entries</v>
      </c>
      <c r="J2529" s="232">
        <v>7309997</v>
      </c>
      <c r="K2529" s="227">
        <v>45293</v>
      </c>
      <c r="L2529" s="151" t="s">
        <v>3591</v>
      </c>
      <c r="M2529" s="49">
        <v>45293.870636574073</v>
      </c>
      <c r="N2529" s="47" t="s">
        <v>412</v>
      </c>
      <c r="O2529" s="47" t="s">
        <v>408</v>
      </c>
    </row>
    <row r="2530" spans="1:15" ht="12.75" customHeight="1" collapsed="1">
      <c r="J2530" s="133">
        <f>SUM(J2526:J2529)</f>
        <v>815007.06000000052</v>
      </c>
    </row>
    <row r="2532" spans="1:15" ht="12.75" customHeight="1">
      <c r="A2532" s="55" t="s">
        <v>3595</v>
      </c>
    </row>
    <row r="2533" spans="1:15" ht="25.5" hidden="1" outlineLevel="1">
      <c r="B2533" s="226">
        <v>2024</v>
      </c>
      <c r="C2533" s="226">
        <v>7</v>
      </c>
      <c r="D2533" s="149" t="s">
        <v>5</v>
      </c>
      <c r="E2533" s="149" t="s">
        <v>6</v>
      </c>
      <c r="F2533" s="149" t="s">
        <v>3596</v>
      </c>
      <c r="G2533" s="227">
        <v>45296</v>
      </c>
      <c r="H2533" s="149" t="s">
        <v>14</v>
      </c>
      <c r="I2533" s="47" t="str">
        <f>VLOOKUP(H2533,'Source Codes'!A$2:B$115,2,FALSE)</f>
        <v>AP Warrant Issuance</v>
      </c>
      <c r="J2533" s="232">
        <v>-3097184.09</v>
      </c>
      <c r="K2533" s="227">
        <v>45294</v>
      </c>
      <c r="L2533" s="151" t="s">
        <v>3619</v>
      </c>
      <c r="M2533" s="49">
        <v>45294.79378472222</v>
      </c>
      <c r="N2533" s="47" t="s">
        <v>407</v>
      </c>
      <c r="O2533" s="47" t="s">
        <v>419</v>
      </c>
    </row>
    <row r="2534" spans="1:15" ht="25.5" hidden="1" outlineLevel="1">
      <c r="B2534" s="226">
        <v>2024</v>
      </c>
      <c r="C2534" s="226">
        <v>7</v>
      </c>
      <c r="D2534" s="149" t="s">
        <v>5</v>
      </c>
      <c r="E2534" s="149" t="s">
        <v>6</v>
      </c>
      <c r="F2534" s="149" t="s">
        <v>3597</v>
      </c>
      <c r="G2534" s="227">
        <v>45294</v>
      </c>
      <c r="H2534" s="149" t="s">
        <v>14</v>
      </c>
      <c r="I2534" s="47" t="str">
        <f>VLOOKUP(H2534,'Source Codes'!A$2:B$115,2,FALSE)</f>
        <v>AP Warrant Issuance</v>
      </c>
      <c r="J2534" s="232">
        <v>-1678172.56</v>
      </c>
      <c r="K2534" s="227">
        <v>45294</v>
      </c>
      <c r="L2534" s="151" t="s">
        <v>3620</v>
      </c>
      <c r="M2534" s="49">
        <v>45294.79378472222</v>
      </c>
      <c r="N2534" s="47" t="s">
        <v>407</v>
      </c>
      <c r="O2534" s="47" t="s">
        <v>419</v>
      </c>
    </row>
    <row r="2535" spans="1:15" ht="89.25" hidden="1" outlineLevel="1">
      <c r="B2535" s="226">
        <v>2024</v>
      </c>
      <c r="C2535" s="226">
        <v>6</v>
      </c>
      <c r="D2535" s="149" t="s">
        <v>5</v>
      </c>
      <c r="E2535" s="149" t="s">
        <v>6</v>
      </c>
      <c r="F2535" s="149" t="s">
        <v>3598</v>
      </c>
      <c r="G2535" s="227">
        <v>45286</v>
      </c>
      <c r="H2535" s="149" t="s">
        <v>9</v>
      </c>
      <c r="I2535" s="47" t="str">
        <f>VLOOKUP(H2535,'Source Codes'!A$2:B$115,2,FALSE)</f>
        <v>On Line Journal Entries</v>
      </c>
      <c r="J2535" s="232">
        <v>15953730</v>
      </c>
      <c r="K2535" s="227">
        <v>45294</v>
      </c>
      <c r="L2535" s="151" t="s">
        <v>342</v>
      </c>
      <c r="M2535" s="49">
        <v>45294.870092592595</v>
      </c>
      <c r="N2535" s="47" t="s">
        <v>407</v>
      </c>
      <c r="O2535" s="47" t="s">
        <v>415</v>
      </c>
    </row>
    <row r="2536" spans="1:15" ht="25.5" hidden="1" outlineLevel="1">
      <c r="B2536" s="226">
        <v>2024</v>
      </c>
      <c r="C2536" s="226">
        <v>6</v>
      </c>
      <c r="D2536" s="149" t="s">
        <v>5</v>
      </c>
      <c r="E2536" s="149" t="s">
        <v>6</v>
      </c>
      <c r="F2536" s="149" t="s">
        <v>3599</v>
      </c>
      <c r="G2536" s="227">
        <v>45281</v>
      </c>
      <c r="H2536" s="149" t="s">
        <v>9</v>
      </c>
      <c r="I2536" s="47" t="str">
        <f>VLOOKUP(H2536,'Source Codes'!A$2:B$115,2,FALSE)</f>
        <v>On Line Journal Entries</v>
      </c>
      <c r="J2536" s="232">
        <v>13126212.189999999</v>
      </c>
      <c r="K2536" s="227">
        <v>45294</v>
      </c>
      <c r="L2536" s="151" t="s">
        <v>351</v>
      </c>
      <c r="M2536" s="49">
        <v>45294.870092592595</v>
      </c>
      <c r="N2536" s="47" t="s">
        <v>407</v>
      </c>
      <c r="O2536" s="47" t="s">
        <v>415</v>
      </c>
    </row>
    <row r="2537" spans="1:15" ht="38.25" hidden="1" outlineLevel="1">
      <c r="B2537" s="226">
        <v>2024</v>
      </c>
      <c r="C2537" s="226">
        <v>6</v>
      </c>
      <c r="D2537" s="149" t="s">
        <v>5</v>
      </c>
      <c r="E2537" s="149" t="s">
        <v>6</v>
      </c>
      <c r="F2537" s="149" t="s">
        <v>3600</v>
      </c>
      <c r="G2537" s="227">
        <v>45289</v>
      </c>
      <c r="H2537" s="149" t="s">
        <v>9</v>
      </c>
      <c r="I2537" s="47" t="str">
        <f>VLOOKUP(H2537,'Source Codes'!A$2:B$115,2,FALSE)</f>
        <v>On Line Journal Entries</v>
      </c>
      <c r="J2537" s="232">
        <v>11074271.25</v>
      </c>
      <c r="K2537" s="227">
        <v>45294</v>
      </c>
      <c r="L2537" s="151" t="s">
        <v>3613</v>
      </c>
      <c r="M2537" s="49">
        <v>45294.870092592595</v>
      </c>
      <c r="N2537" s="47" t="s">
        <v>407</v>
      </c>
      <c r="O2537" s="47" t="s">
        <v>422</v>
      </c>
    </row>
    <row r="2538" spans="1:15" ht="89.25" hidden="1" outlineLevel="1">
      <c r="B2538" s="226">
        <v>2024</v>
      </c>
      <c r="C2538" s="226">
        <v>6</v>
      </c>
      <c r="D2538" s="149" t="s">
        <v>5</v>
      </c>
      <c r="E2538" s="149" t="s">
        <v>6</v>
      </c>
      <c r="F2538" s="149" t="s">
        <v>3601</v>
      </c>
      <c r="G2538" s="227">
        <v>45287</v>
      </c>
      <c r="H2538" s="149" t="s">
        <v>9</v>
      </c>
      <c r="I2538" s="47" t="str">
        <f>VLOOKUP(H2538,'Source Codes'!A$2:B$115,2,FALSE)</f>
        <v>On Line Journal Entries</v>
      </c>
      <c r="J2538" s="232">
        <v>7733633</v>
      </c>
      <c r="K2538" s="227">
        <v>45294</v>
      </c>
      <c r="L2538" s="151" t="s">
        <v>342</v>
      </c>
      <c r="M2538" s="49">
        <v>45294.870092592595</v>
      </c>
      <c r="N2538" s="47" t="s">
        <v>407</v>
      </c>
      <c r="O2538" s="47" t="s">
        <v>415</v>
      </c>
    </row>
    <row r="2539" spans="1:15" ht="38.25" hidden="1" outlineLevel="1">
      <c r="B2539" s="226">
        <v>2024</v>
      </c>
      <c r="C2539" s="226">
        <v>6</v>
      </c>
      <c r="D2539" s="149" t="s">
        <v>5</v>
      </c>
      <c r="E2539" s="149" t="s">
        <v>6</v>
      </c>
      <c r="F2539" s="149" t="s">
        <v>3602</v>
      </c>
      <c r="G2539" s="227">
        <v>45288</v>
      </c>
      <c r="H2539" s="149" t="s">
        <v>9</v>
      </c>
      <c r="I2539" s="47" t="str">
        <f>VLOOKUP(H2539,'Source Codes'!A$2:B$115,2,FALSE)</f>
        <v>On Line Journal Entries</v>
      </c>
      <c r="J2539" s="232">
        <v>7050238.21</v>
      </c>
      <c r="K2539" s="227">
        <v>45294</v>
      </c>
      <c r="L2539" s="151" t="s">
        <v>3622</v>
      </c>
      <c r="M2539" s="49">
        <v>45294.870092592595</v>
      </c>
      <c r="N2539" s="47" t="s">
        <v>412</v>
      </c>
      <c r="O2539" s="47" t="s">
        <v>429</v>
      </c>
    </row>
    <row r="2540" spans="1:15" ht="89.25" hidden="1" outlineLevel="1">
      <c r="B2540" s="226">
        <v>2024</v>
      </c>
      <c r="C2540" s="226">
        <v>6</v>
      </c>
      <c r="D2540" s="149" t="s">
        <v>5</v>
      </c>
      <c r="E2540" s="149" t="s">
        <v>6</v>
      </c>
      <c r="F2540" s="149" t="s">
        <v>3603</v>
      </c>
      <c r="G2540" s="227">
        <v>45287</v>
      </c>
      <c r="H2540" s="149" t="s">
        <v>9</v>
      </c>
      <c r="I2540" s="47" t="str">
        <f>VLOOKUP(H2540,'Source Codes'!A$2:B$115,2,FALSE)</f>
        <v>On Line Journal Entries</v>
      </c>
      <c r="J2540" s="232">
        <v>5964789</v>
      </c>
      <c r="K2540" s="227">
        <v>45294</v>
      </c>
      <c r="L2540" s="151" t="s">
        <v>342</v>
      </c>
      <c r="M2540" s="49">
        <v>45294.870092592595</v>
      </c>
      <c r="N2540" s="47" t="s">
        <v>407</v>
      </c>
      <c r="O2540" s="47" t="s">
        <v>415</v>
      </c>
    </row>
    <row r="2541" spans="1:15" ht="38.25" hidden="1" outlineLevel="1">
      <c r="B2541" s="226">
        <v>2024</v>
      </c>
      <c r="C2541" s="226">
        <v>6</v>
      </c>
      <c r="D2541" s="149" t="s">
        <v>5</v>
      </c>
      <c r="E2541" s="149" t="s">
        <v>6</v>
      </c>
      <c r="F2541" s="149" t="s">
        <v>3604</v>
      </c>
      <c r="G2541" s="227">
        <v>45287</v>
      </c>
      <c r="H2541" s="149" t="s">
        <v>9</v>
      </c>
      <c r="I2541" s="47" t="str">
        <f>VLOOKUP(H2541,'Source Codes'!A$2:B$115,2,FALSE)</f>
        <v>On Line Journal Entries</v>
      </c>
      <c r="J2541" s="232">
        <v>5195727</v>
      </c>
      <c r="K2541" s="227">
        <v>45294</v>
      </c>
      <c r="L2541" s="151" t="s">
        <v>337</v>
      </c>
      <c r="M2541" s="49">
        <v>45294.414699074077</v>
      </c>
      <c r="N2541" s="47" t="s">
        <v>407</v>
      </c>
      <c r="O2541" s="47" t="s">
        <v>415</v>
      </c>
    </row>
    <row r="2542" spans="1:15" ht="51" hidden="1" outlineLevel="1">
      <c r="B2542" s="226">
        <v>2024</v>
      </c>
      <c r="C2542" s="226">
        <v>6</v>
      </c>
      <c r="D2542" s="149" t="s">
        <v>5</v>
      </c>
      <c r="E2542" s="149" t="s">
        <v>6</v>
      </c>
      <c r="F2542" s="149" t="s">
        <v>3605</v>
      </c>
      <c r="G2542" s="227">
        <v>45282</v>
      </c>
      <c r="H2542" s="149" t="s">
        <v>9</v>
      </c>
      <c r="I2542" s="47" t="str">
        <f>VLOOKUP(H2542,'Source Codes'!A$2:B$115,2,FALSE)</f>
        <v>On Line Journal Entries</v>
      </c>
      <c r="J2542" s="232">
        <v>4869631.8899999997</v>
      </c>
      <c r="K2542" s="227">
        <v>45294</v>
      </c>
      <c r="L2542" s="151" t="s">
        <v>354</v>
      </c>
      <c r="M2542" s="49">
        <v>45294.663888888892</v>
      </c>
      <c r="N2542" s="47" t="s">
        <v>407</v>
      </c>
      <c r="O2542" s="47" t="s">
        <v>415</v>
      </c>
    </row>
    <row r="2543" spans="1:15" ht="51" hidden="1" outlineLevel="1">
      <c r="B2543" s="226">
        <v>2024</v>
      </c>
      <c r="C2543" s="226">
        <v>6</v>
      </c>
      <c r="D2543" s="149" t="s">
        <v>5</v>
      </c>
      <c r="E2543" s="149" t="s">
        <v>6</v>
      </c>
      <c r="F2543" s="149" t="s">
        <v>3606</v>
      </c>
      <c r="G2543" s="227">
        <v>45282</v>
      </c>
      <c r="H2543" s="149" t="s">
        <v>9</v>
      </c>
      <c r="I2543" s="47" t="str">
        <f>VLOOKUP(H2543,'Source Codes'!A$2:B$115,2,FALSE)</f>
        <v>On Line Journal Entries</v>
      </c>
      <c r="J2543" s="232">
        <v>4016002.71</v>
      </c>
      <c r="K2543" s="227">
        <v>45294</v>
      </c>
      <c r="L2543" s="151" t="s">
        <v>354</v>
      </c>
      <c r="M2543" s="49">
        <v>45294.416481481479</v>
      </c>
      <c r="N2543" s="47" t="s">
        <v>407</v>
      </c>
      <c r="O2543" s="47" t="s">
        <v>415</v>
      </c>
    </row>
    <row r="2544" spans="1:15" ht="63.75" hidden="1" outlineLevel="1">
      <c r="B2544" s="226">
        <v>2024</v>
      </c>
      <c r="C2544" s="226">
        <v>6</v>
      </c>
      <c r="D2544" s="149" t="s">
        <v>5</v>
      </c>
      <c r="E2544" s="149" t="s">
        <v>6</v>
      </c>
      <c r="F2544" s="149" t="s">
        <v>3607</v>
      </c>
      <c r="G2544" s="227">
        <v>45288</v>
      </c>
      <c r="H2544" s="149" t="s">
        <v>9</v>
      </c>
      <c r="I2544" s="47" t="str">
        <f>VLOOKUP(H2544,'Source Codes'!A$2:B$115,2,FALSE)</f>
        <v>On Line Journal Entries</v>
      </c>
      <c r="J2544" s="232">
        <v>3348859.09</v>
      </c>
      <c r="K2544" s="227">
        <v>45294</v>
      </c>
      <c r="L2544" s="151" t="s">
        <v>3614</v>
      </c>
      <c r="M2544" s="49">
        <v>45294.870092592595</v>
      </c>
      <c r="N2544" s="47" t="s">
        <v>407</v>
      </c>
      <c r="O2544" s="47" t="s">
        <v>422</v>
      </c>
    </row>
    <row r="2545" spans="1:15" ht="38.25" hidden="1" outlineLevel="1">
      <c r="B2545" s="226">
        <v>2024</v>
      </c>
      <c r="C2545" s="226">
        <v>6</v>
      </c>
      <c r="D2545" s="149" t="s">
        <v>5</v>
      </c>
      <c r="E2545" s="149" t="s">
        <v>6</v>
      </c>
      <c r="F2545" s="149" t="s">
        <v>3608</v>
      </c>
      <c r="G2545" s="227">
        <v>45287</v>
      </c>
      <c r="H2545" s="149" t="s">
        <v>9</v>
      </c>
      <c r="I2545" s="47" t="str">
        <f>VLOOKUP(H2545,'Source Codes'!A$2:B$115,2,FALSE)</f>
        <v>On Line Journal Entries</v>
      </c>
      <c r="J2545" s="232">
        <v>2724012.04</v>
      </c>
      <c r="K2545" s="227">
        <v>45294</v>
      </c>
      <c r="L2545" s="151" t="s">
        <v>3621</v>
      </c>
      <c r="M2545" s="49">
        <v>45294.559733796297</v>
      </c>
      <c r="N2545" s="47" t="s">
        <v>412</v>
      </c>
      <c r="O2545" s="47" t="s">
        <v>429</v>
      </c>
    </row>
    <row r="2546" spans="1:15" ht="51" hidden="1" outlineLevel="1">
      <c r="B2546" s="226">
        <v>2024</v>
      </c>
      <c r="C2546" s="226">
        <v>6</v>
      </c>
      <c r="D2546" s="149" t="s">
        <v>5</v>
      </c>
      <c r="E2546" s="149" t="s">
        <v>6</v>
      </c>
      <c r="F2546" s="149" t="s">
        <v>3609</v>
      </c>
      <c r="G2546" s="227">
        <v>45282</v>
      </c>
      <c r="H2546" s="149" t="s">
        <v>9</v>
      </c>
      <c r="I2546" s="47" t="str">
        <f>VLOOKUP(H2546,'Source Codes'!A$2:B$115,2,FALSE)</f>
        <v>On Line Journal Entries</v>
      </c>
      <c r="J2546" s="232">
        <v>2706379.4</v>
      </c>
      <c r="K2546" s="227">
        <v>45294</v>
      </c>
      <c r="L2546" s="151" t="s">
        <v>354</v>
      </c>
      <c r="M2546" s="49">
        <v>45294.415300925924</v>
      </c>
      <c r="N2546" s="47" t="s">
        <v>407</v>
      </c>
      <c r="O2546" s="47" t="s">
        <v>415</v>
      </c>
    </row>
    <row r="2547" spans="1:15" ht="51" hidden="1" outlineLevel="1">
      <c r="B2547" s="226">
        <v>2024</v>
      </c>
      <c r="C2547" s="226">
        <v>6</v>
      </c>
      <c r="D2547" s="149" t="s">
        <v>5</v>
      </c>
      <c r="E2547" s="149" t="s">
        <v>6</v>
      </c>
      <c r="F2547" s="149" t="s">
        <v>3610</v>
      </c>
      <c r="G2547" s="227">
        <v>45282</v>
      </c>
      <c r="H2547" s="149" t="s">
        <v>9</v>
      </c>
      <c r="I2547" s="47" t="str">
        <f>VLOOKUP(H2547,'Source Codes'!A$2:B$115,2,FALSE)</f>
        <v>On Line Journal Entries</v>
      </c>
      <c r="J2547" s="232">
        <v>2431966.5499999998</v>
      </c>
      <c r="K2547" s="227">
        <v>45294</v>
      </c>
      <c r="L2547" s="151" t="s">
        <v>354</v>
      </c>
      <c r="M2547" s="49">
        <v>45294.557175925926</v>
      </c>
      <c r="N2547" s="47" t="s">
        <v>407</v>
      </c>
      <c r="O2547" s="47" t="s">
        <v>415</v>
      </c>
    </row>
    <row r="2548" spans="1:15" hidden="1" outlineLevel="1">
      <c r="B2548" s="226">
        <v>2024</v>
      </c>
      <c r="C2548" s="226">
        <v>6</v>
      </c>
      <c r="D2548" s="149" t="s">
        <v>5</v>
      </c>
      <c r="E2548" s="149" t="s">
        <v>6</v>
      </c>
      <c r="F2548" s="149" t="s">
        <v>3611</v>
      </c>
      <c r="G2548" s="227">
        <v>45288</v>
      </c>
      <c r="H2548" s="149" t="s">
        <v>9</v>
      </c>
      <c r="I2548" s="47" t="str">
        <f>VLOOKUP(H2548,'Source Codes'!A$2:B$115,2,FALSE)</f>
        <v>On Line Journal Entries</v>
      </c>
      <c r="J2548" s="232">
        <v>1621208</v>
      </c>
      <c r="K2548" s="227">
        <v>45294</v>
      </c>
      <c r="L2548" s="151" t="s">
        <v>3615</v>
      </c>
      <c r="M2548" s="49">
        <v>45294.870092592595</v>
      </c>
      <c r="N2548" s="47" t="s">
        <v>407</v>
      </c>
      <c r="O2548" s="47" t="s">
        <v>422</v>
      </c>
    </row>
    <row r="2549" spans="1:15" ht="51" hidden="1" outlineLevel="1">
      <c r="B2549" s="226">
        <v>2024</v>
      </c>
      <c r="C2549" s="226">
        <v>6</v>
      </c>
      <c r="D2549" s="149" t="s">
        <v>5</v>
      </c>
      <c r="E2549" s="149" t="s">
        <v>6</v>
      </c>
      <c r="F2549" s="149" t="s">
        <v>3612</v>
      </c>
      <c r="G2549" s="227">
        <v>45282</v>
      </c>
      <c r="H2549" s="149" t="s">
        <v>9</v>
      </c>
      <c r="I2549" s="47" t="str">
        <f>VLOOKUP(H2549,'Source Codes'!A$2:B$115,2,FALSE)</f>
        <v>On Line Journal Entries</v>
      </c>
      <c r="J2549" s="232">
        <v>1410382.74</v>
      </c>
      <c r="K2549" s="227">
        <v>45294</v>
      </c>
      <c r="L2549" s="151" t="s">
        <v>354</v>
      </c>
      <c r="M2549" s="49">
        <v>45294.416180555556</v>
      </c>
      <c r="N2549" s="47" t="s">
        <v>407</v>
      </c>
      <c r="O2549" s="47" t="s">
        <v>415</v>
      </c>
    </row>
    <row r="2550" spans="1:15" ht="76.5" hidden="1" outlineLevel="1">
      <c r="B2550" s="226">
        <v>2024</v>
      </c>
      <c r="C2550" s="226">
        <v>6</v>
      </c>
      <c r="D2550" s="149" t="s">
        <v>5</v>
      </c>
      <c r="E2550" s="149" t="s">
        <v>6</v>
      </c>
      <c r="F2550" s="149" t="s">
        <v>3616</v>
      </c>
      <c r="G2550" s="227">
        <v>45286</v>
      </c>
      <c r="H2550" s="149" t="s">
        <v>9</v>
      </c>
      <c r="I2550" s="47" t="str">
        <f>VLOOKUP(H2550,'Source Codes'!A$2:B$115,2,FALSE)</f>
        <v>On Line Journal Entries</v>
      </c>
      <c r="J2550" s="232">
        <v>-2500000</v>
      </c>
      <c r="K2550" s="227">
        <v>45294</v>
      </c>
      <c r="L2550" s="151" t="s">
        <v>3618</v>
      </c>
      <c r="M2550" s="49">
        <v>45294.576099537036</v>
      </c>
      <c r="N2550" s="47" t="s">
        <v>411</v>
      </c>
      <c r="O2550" s="47" t="s">
        <v>3623</v>
      </c>
    </row>
    <row r="2551" spans="1:15" hidden="1" outlineLevel="1">
      <c r="B2551" s="226">
        <v>2024</v>
      </c>
      <c r="C2551" s="226">
        <v>6</v>
      </c>
      <c r="D2551" s="149" t="s">
        <v>5</v>
      </c>
      <c r="E2551" s="149" t="s">
        <v>6</v>
      </c>
      <c r="F2551" s="149" t="s">
        <v>3617</v>
      </c>
      <c r="G2551" s="227">
        <v>45287</v>
      </c>
      <c r="H2551" s="149" t="s">
        <v>7</v>
      </c>
      <c r="I2551" s="47" t="str">
        <f>VLOOKUP(H2551,'Source Codes'!A$2:B$115,2,FALSE)</f>
        <v>HRMS Interface Journals</v>
      </c>
      <c r="J2551" s="232">
        <v>-64413953.93</v>
      </c>
      <c r="K2551" s="227">
        <v>45294</v>
      </c>
      <c r="L2551" s="151" t="s">
        <v>355</v>
      </c>
      <c r="M2551" s="49">
        <v>45294.349641203706</v>
      </c>
      <c r="N2551" s="47" t="s">
        <v>438</v>
      </c>
      <c r="O2551" s="47" t="s">
        <v>439</v>
      </c>
    </row>
    <row r="2552" spans="1:15" ht="12.75" customHeight="1" collapsed="1">
      <c r="J2552" s="133">
        <f>SUM(J2533:J2551)</f>
        <v>17537732.490000002</v>
      </c>
    </row>
    <row r="2554" spans="1:15" ht="12.75" customHeight="1">
      <c r="A2554" s="55" t="s">
        <v>3624</v>
      </c>
    </row>
    <row r="2555" spans="1:15" ht="76.5" hidden="1" outlineLevel="1">
      <c r="B2555" s="226">
        <v>2024</v>
      </c>
      <c r="C2555" s="226">
        <v>7</v>
      </c>
      <c r="D2555" s="149" t="s">
        <v>5</v>
      </c>
      <c r="E2555" s="149" t="s">
        <v>6</v>
      </c>
      <c r="F2555" s="149" t="s">
        <v>3625</v>
      </c>
      <c r="G2555" s="227">
        <v>45295</v>
      </c>
      <c r="H2555" s="149" t="s">
        <v>14</v>
      </c>
      <c r="I2555" s="47" t="str">
        <f>VLOOKUP(H2555,'Source Codes'!A$2:B$115,2,FALSE)</f>
        <v>AP Warrant Issuance</v>
      </c>
      <c r="J2555" s="232">
        <v>-57742847.490000002</v>
      </c>
      <c r="K2555" s="227">
        <v>45295</v>
      </c>
      <c r="L2555" s="48" t="s">
        <v>3638</v>
      </c>
      <c r="M2555" s="49">
        <v>45295.794490740744</v>
      </c>
      <c r="N2555" s="47" t="s">
        <v>423</v>
      </c>
      <c r="O2555" s="47" t="s">
        <v>421</v>
      </c>
    </row>
    <row r="2556" spans="1:15" ht="25.5" hidden="1" outlineLevel="1">
      <c r="B2556" s="226">
        <v>2024</v>
      </c>
      <c r="C2556" s="226">
        <v>7</v>
      </c>
      <c r="D2556" s="149" t="s">
        <v>5</v>
      </c>
      <c r="E2556" s="149" t="s">
        <v>6</v>
      </c>
      <c r="F2556" s="149" t="s">
        <v>3626</v>
      </c>
      <c r="G2556" s="227">
        <v>45299</v>
      </c>
      <c r="H2556" s="149" t="s">
        <v>14</v>
      </c>
      <c r="I2556" s="47" t="str">
        <f>VLOOKUP(H2556,'Source Codes'!A$2:B$115,2,FALSE)</f>
        <v>AP Warrant Issuance</v>
      </c>
      <c r="J2556" s="232">
        <v>-1087147.27</v>
      </c>
      <c r="K2556" s="227">
        <v>45295</v>
      </c>
      <c r="L2556" s="151" t="s">
        <v>3639</v>
      </c>
      <c r="M2556" s="49">
        <v>45295.794490740744</v>
      </c>
      <c r="N2556" s="47" t="s">
        <v>407</v>
      </c>
      <c r="O2556" s="47" t="s">
        <v>419</v>
      </c>
    </row>
    <row r="2557" spans="1:15" ht="25.5" hidden="1" outlineLevel="1">
      <c r="B2557" s="226">
        <v>2024</v>
      </c>
      <c r="C2557" s="226">
        <v>7</v>
      </c>
      <c r="D2557" s="149" t="s">
        <v>5</v>
      </c>
      <c r="E2557" s="149" t="s">
        <v>6</v>
      </c>
      <c r="F2557" s="149" t="s">
        <v>3627</v>
      </c>
      <c r="G2557" s="227">
        <v>45294</v>
      </c>
      <c r="H2557" s="149" t="s">
        <v>11</v>
      </c>
      <c r="I2557" s="47" t="str">
        <f>VLOOKUP(H2557,'Source Codes'!A$2:B$115,2,FALSE)</f>
        <v>AR Payments</v>
      </c>
      <c r="J2557" s="232">
        <v>4980621.54</v>
      </c>
      <c r="K2557" s="227">
        <v>45295</v>
      </c>
      <c r="L2557" s="151" t="s">
        <v>3640</v>
      </c>
      <c r="M2557" s="49">
        <v>45295.75204861111</v>
      </c>
      <c r="N2557" s="47" t="s">
        <v>407</v>
      </c>
      <c r="O2557" s="47" t="s">
        <v>408</v>
      </c>
    </row>
    <row r="2558" spans="1:15" ht="12.75" hidden="1" customHeight="1" outlineLevel="1">
      <c r="B2558" s="226">
        <v>2024</v>
      </c>
      <c r="C2558" s="226">
        <v>6</v>
      </c>
      <c r="D2558" s="149" t="s">
        <v>5</v>
      </c>
      <c r="E2558" s="149" t="s">
        <v>6</v>
      </c>
      <c r="F2558" s="149" t="s">
        <v>3628</v>
      </c>
      <c r="G2558" s="227">
        <v>45288</v>
      </c>
      <c r="H2558" s="149" t="s">
        <v>9</v>
      </c>
      <c r="I2558" s="47" t="str">
        <f>VLOOKUP(H2558,'Source Codes'!A$2:B$115,2,FALSE)</f>
        <v>On Line Journal Entries</v>
      </c>
      <c r="J2558" s="232">
        <v>-12309938.199999999</v>
      </c>
      <c r="K2558" s="227">
        <v>45295</v>
      </c>
      <c r="L2558" s="151" t="s">
        <v>3633</v>
      </c>
      <c r="M2558" s="49">
        <v>45295.596041666664</v>
      </c>
      <c r="N2558" s="47" t="s">
        <v>411</v>
      </c>
      <c r="O2558" s="47" t="s">
        <v>422</v>
      </c>
    </row>
    <row r="2559" spans="1:15" ht="38.25" hidden="1" outlineLevel="1">
      <c r="B2559" s="226">
        <v>2024</v>
      </c>
      <c r="C2559" s="226">
        <v>6</v>
      </c>
      <c r="D2559" s="149" t="s">
        <v>5</v>
      </c>
      <c r="E2559" s="149" t="s">
        <v>6</v>
      </c>
      <c r="F2559" s="149" t="s">
        <v>3629</v>
      </c>
      <c r="G2559" s="227">
        <v>45281</v>
      </c>
      <c r="H2559" s="149" t="s">
        <v>9</v>
      </c>
      <c r="I2559" s="47" t="str">
        <f>VLOOKUP(H2559,'Source Codes'!A$2:B$115,2,FALSE)</f>
        <v>On Line Journal Entries</v>
      </c>
      <c r="J2559" s="232">
        <v>1331661.53</v>
      </c>
      <c r="K2559" s="227">
        <v>45295</v>
      </c>
      <c r="L2559" s="151" t="s">
        <v>3634</v>
      </c>
      <c r="M2559" s="49">
        <v>45295.61215277778</v>
      </c>
      <c r="N2559" s="47" t="s">
        <v>411</v>
      </c>
      <c r="O2559" s="47" t="s">
        <v>409</v>
      </c>
    </row>
    <row r="2560" spans="1:15" ht="38.25" hidden="1" outlineLevel="1">
      <c r="B2560" s="226">
        <v>2024</v>
      </c>
      <c r="C2560" s="226">
        <v>6</v>
      </c>
      <c r="D2560" s="149" t="s">
        <v>5</v>
      </c>
      <c r="E2560" s="149" t="s">
        <v>6</v>
      </c>
      <c r="F2560" s="149" t="s">
        <v>3630</v>
      </c>
      <c r="G2560" s="227">
        <v>45287</v>
      </c>
      <c r="H2560" s="149" t="s">
        <v>9</v>
      </c>
      <c r="I2560" s="47" t="str">
        <f>VLOOKUP(H2560,'Source Codes'!A$2:B$115,2,FALSE)</f>
        <v>On Line Journal Entries</v>
      </c>
      <c r="J2560" s="232">
        <v>3376206</v>
      </c>
      <c r="K2560" s="227">
        <v>45295</v>
      </c>
      <c r="L2560" s="165" t="s">
        <v>3635</v>
      </c>
      <c r="M2560" s="49">
        <v>45295.620393518519</v>
      </c>
      <c r="N2560" s="47" t="s">
        <v>411</v>
      </c>
      <c r="O2560" s="47" t="s">
        <v>418</v>
      </c>
    </row>
    <row r="2561" spans="1:15" ht="51" hidden="1" outlineLevel="1">
      <c r="B2561" s="226">
        <v>2024</v>
      </c>
      <c r="C2561" s="226">
        <v>6</v>
      </c>
      <c r="D2561" s="149" t="s">
        <v>5</v>
      </c>
      <c r="E2561" s="149" t="s">
        <v>6</v>
      </c>
      <c r="F2561" s="149" t="s">
        <v>3631</v>
      </c>
      <c r="G2561" s="227">
        <v>45288</v>
      </c>
      <c r="H2561" s="149" t="s">
        <v>9</v>
      </c>
      <c r="I2561" s="47" t="str">
        <f>VLOOKUP(H2561,'Source Codes'!A$2:B$115,2,FALSE)</f>
        <v>On Line Journal Entries</v>
      </c>
      <c r="J2561" s="232">
        <v>12309938.199999999</v>
      </c>
      <c r="K2561" s="227">
        <v>45295</v>
      </c>
      <c r="L2561" s="151" t="s">
        <v>3636</v>
      </c>
      <c r="M2561" s="49">
        <v>45295.597060185188</v>
      </c>
      <c r="N2561" s="47" t="s">
        <v>411</v>
      </c>
      <c r="O2561" s="47" t="s">
        <v>422</v>
      </c>
    </row>
    <row r="2562" spans="1:15" ht="25.5" hidden="1" outlineLevel="1">
      <c r="B2562" s="226">
        <v>2024</v>
      </c>
      <c r="C2562" s="226">
        <v>6</v>
      </c>
      <c r="D2562" s="149" t="s">
        <v>5</v>
      </c>
      <c r="E2562" s="149" t="s">
        <v>6</v>
      </c>
      <c r="F2562" s="149" t="s">
        <v>3632</v>
      </c>
      <c r="G2562" s="227">
        <v>45288</v>
      </c>
      <c r="H2562" s="149" t="s">
        <v>9</v>
      </c>
      <c r="I2562" s="47" t="str">
        <f>VLOOKUP(H2562,'Source Codes'!A$2:B$115,2,FALSE)</f>
        <v>On Line Journal Entries</v>
      </c>
      <c r="J2562" s="232">
        <v>23470970.399999999</v>
      </c>
      <c r="K2562" s="227">
        <v>45295</v>
      </c>
      <c r="L2562" s="151" t="s">
        <v>3637</v>
      </c>
      <c r="M2562" s="49">
        <v>45295.50304398148</v>
      </c>
      <c r="N2562" s="47" t="s">
        <v>410</v>
      </c>
      <c r="O2562" s="47" t="s">
        <v>422</v>
      </c>
    </row>
    <row r="2563" spans="1:15" ht="12.75" customHeight="1" collapsed="1">
      <c r="J2563" s="133">
        <f>SUM(J2555:J2562)</f>
        <v>-25670535.289999999</v>
      </c>
    </row>
    <row r="2565" spans="1:15" ht="12.75" customHeight="1">
      <c r="A2565" s="55" t="s">
        <v>3641</v>
      </c>
    </row>
    <row r="2566" spans="1:15" ht="12.75" hidden="1" customHeight="1" outlineLevel="1">
      <c r="B2566" s="226">
        <v>2024</v>
      </c>
      <c r="C2566" s="226">
        <v>7</v>
      </c>
      <c r="D2566" s="149" t="s">
        <v>5</v>
      </c>
      <c r="E2566" s="149" t="s">
        <v>6</v>
      </c>
      <c r="F2566" s="149" t="s">
        <v>3642</v>
      </c>
      <c r="G2566" s="227">
        <v>45295</v>
      </c>
      <c r="H2566" s="149" t="s">
        <v>16</v>
      </c>
      <c r="I2566" s="47" t="str">
        <f>VLOOKUP(H2566,'Source Codes'!A$2:B$115,2,FALSE)</f>
        <v>Property Tax Interface</v>
      </c>
      <c r="J2566" s="232">
        <v>138298518.69999999</v>
      </c>
      <c r="K2566" s="227">
        <v>45296</v>
      </c>
      <c r="L2566" s="151" t="s">
        <v>3643</v>
      </c>
      <c r="M2566" s="49">
        <v>45296.670995370368</v>
      </c>
      <c r="N2566" s="47" t="s">
        <v>430</v>
      </c>
      <c r="O2566" s="47" t="s">
        <v>471</v>
      </c>
    </row>
    <row r="2567" spans="1:15" ht="12.75" customHeight="1" collapsed="1">
      <c r="J2567" s="133">
        <f>SUM(J2566)</f>
        <v>138298518.69999999</v>
      </c>
    </row>
    <row r="2569" spans="1:15" ht="12.75" customHeight="1">
      <c r="A2569" s="55" t="s">
        <v>3644</v>
      </c>
    </row>
    <row r="2570" spans="1:15" ht="51" hidden="1" outlineLevel="1">
      <c r="B2570" s="226">
        <v>2024</v>
      </c>
      <c r="C2570" s="226">
        <v>7</v>
      </c>
      <c r="D2570" s="149" t="s">
        <v>5</v>
      </c>
      <c r="E2570" s="149" t="s">
        <v>6</v>
      </c>
      <c r="F2570" s="149" t="s">
        <v>3645</v>
      </c>
      <c r="G2570" s="227">
        <v>45294</v>
      </c>
      <c r="H2570" s="149" t="s">
        <v>11</v>
      </c>
      <c r="I2570" s="47" t="str">
        <f>VLOOKUP(H2570,'Source Codes'!A$2:B$115,2,FALSE)</f>
        <v>AR Payments</v>
      </c>
      <c r="J2570" s="232">
        <v>1628742.3</v>
      </c>
      <c r="K2570" s="227">
        <v>45299</v>
      </c>
      <c r="L2570" s="151" t="s">
        <v>3650</v>
      </c>
      <c r="M2570" s="49">
        <v>45299.751782407409</v>
      </c>
      <c r="N2570" s="47" t="s">
        <v>410</v>
      </c>
      <c r="O2570" s="47" t="s">
        <v>408</v>
      </c>
    </row>
    <row r="2571" spans="1:15" ht="12.75" hidden="1" customHeight="1" outlineLevel="1">
      <c r="B2571" s="226">
        <v>2024</v>
      </c>
      <c r="C2571" s="226">
        <v>7</v>
      </c>
      <c r="D2571" s="149" t="s">
        <v>5</v>
      </c>
      <c r="E2571" s="149" t="s">
        <v>6</v>
      </c>
      <c r="F2571" s="149" t="s">
        <v>3646</v>
      </c>
      <c r="G2571" s="227">
        <v>45292</v>
      </c>
      <c r="H2571" s="149" t="s">
        <v>13</v>
      </c>
      <c r="I2571" s="47" t="str">
        <f>VLOOKUP(H2571,'Source Codes'!A$2:B$115,2,FALSE)</f>
        <v>C-IV Voucher/Payments/EBT</v>
      </c>
      <c r="J2571" s="232">
        <v>-11121598.27</v>
      </c>
      <c r="K2571" s="227">
        <v>45299</v>
      </c>
      <c r="L2571" s="151" t="s">
        <v>3648</v>
      </c>
      <c r="M2571" s="49">
        <v>45299.870775462965</v>
      </c>
      <c r="N2571" s="47" t="s">
        <v>410</v>
      </c>
      <c r="O2571" s="47" t="s">
        <v>415</v>
      </c>
    </row>
    <row r="2572" spans="1:15" ht="12.75" hidden="1" customHeight="1" outlineLevel="1">
      <c r="B2572" s="226">
        <v>2024</v>
      </c>
      <c r="C2572" s="226">
        <v>7</v>
      </c>
      <c r="D2572" s="149" t="s">
        <v>5</v>
      </c>
      <c r="E2572" s="149" t="s">
        <v>6</v>
      </c>
      <c r="F2572" s="149" t="s">
        <v>3647</v>
      </c>
      <c r="G2572" s="227">
        <v>45293</v>
      </c>
      <c r="H2572" s="149" t="s">
        <v>13</v>
      </c>
      <c r="I2572" s="47" t="str">
        <f>VLOOKUP(H2572,'Source Codes'!A$2:B$115,2,FALSE)</f>
        <v>C-IV Voucher/Payments/EBT</v>
      </c>
      <c r="J2572" s="232">
        <v>-15756426.189999999</v>
      </c>
      <c r="K2572" s="227">
        <v>45299</v>
      </c>
      <c r="L2572" s="151" t="s">
        <v>3649</v>
      </c>
      <c r="M2572" s="49">
        <v>45299.870775462965</v>
      </c>
      <c r="N2572" s="47" t="s">
        <v>410</v>
      </c>
      <c r="O2572" s="47" t="s">
        <v>415</v>
      </c>
    </row>
    <row r="2573" spans="1:15" ht="12.75" customHeight="1" collapsed="1">
      <c r="J2573" s="133">
        <f>SUM(J2570:J2572)</f>
        <v>-25249282.159999996</v>
      </c>
    </row>
    <row r="2575" spans="1:15" ht="12.75" customHeight="1">
      <c r="A2575" s="55" t="s">
        <v>3651</v>
      </c>
    </row>
    <row r="2576" spans="1:15" ht="38.25" hidden="1" outlineLevel="1">
      <c r="B2576" s="226">
        <v>2024</v>
      </c>
      <c r="C2576" s="226">
        <v>7</v>
      </c>
      <c r="D2576" s="149" t="s">
        <v>5</v>
      </c>
      <c r="E2576" s="149" t="s">
        <v>6</v>
      </c>
      <c r="F2576" s="149" t="s">
        <v>3652</v>
      </c>
      <c r="G2576" s="227">
        <v>45293</v>
      </c>
      <c r="H2576" s="149" t="s">
        <v>9</v>
      </c>
      <c r="I2576" s="47" t="str">
        <f>VLOOKUP(H2576,'Source Codes'!A$2:B$115,2,FALSE)</f>
        <v>On Line Journal Entries</v>
      </c>
      <c r="J2576" s="232">
        <v>-25220047.600000001</v>
      </c>
      <c r="K2576" s="227">
        <v>45300</v>
      </c>
      <c r="L2576" s="151" t="s">
        <v>3653</v>
      </c>
      <c r="M2576" s="49">
        <v>45300.869780092595</v>
      </c>
      <c r="N2576" s="47" t="s">
        <v>411</v>
      </c>
      <c r="O2576" s="47" t="s">
        <v>471</v>
      </c>
    </row>
    <row r="2577" spans="1:15" ht="12.75" customHeight="1" collapsed="1">
      <c r="J2577" s="133">
        <f>SUM(J2576)</f>
        <v>-25220047.600000001</v>
      </c>
    </row>
    <row r="2579" spans="1:15" ht="12.75" customHeight="1">
      <c r="A2579" s="55" t="s">
        <v>3654</v>
      </c>
    </row>
    <row r="2580" spans="1:15" ht="51" hidden="1" outlineLevel="1">
      <c r="B2580" s="226">
        <v>2024</v>
      </c>
      <c r="C2580" s="226">
        <v>7</v>
      </c>
      <c r="D2580" s="149" t="s">
        <v>5</v>
      </c>
      <c r="E2580" s="149" t="s">
        <v>6</v>
      </c>
      <c r="F2580" s="149" t="s">
        <v>3655</v>
      </c>
      <c r="G2580" s="227">
        <v>45303</v>
      </c>
      <c r="H2580" s="149" t="s">
        <v>14</v>
      </c>
      <c r="I2580" s="47" t="str">
        <f>VLOOKUP(H2580,'Source Codes'!A$2:B$115,2,FALSE)</f>
        <v>AP Warrant Issuance</v>
      </c>
      <c r="J2580" s="232">
        <v>-4413057.99</v>
      </c>
      <c r="K2580" s="227">
        <v>45301</v>
      </c>
      <c r="L2580" s="151" t="s">
        <v>3658</v>
      </c>
      <c r="M2580" s="49">
        <v>45301.793807870374</v>
      </c>
      <c r="N2580" s="47" t="s">
        <v>407</v>
      </c>
      <c r="O2580" s="47" t="s">
        <v>415</v>
      </c>
    </row>
    <row r="2581" spans="1:15" ht="63.75" hidden="1" outlineLevel="1">
      <c r="B2581" s="226">
        <v>2024</v>
      </c>
      <c r="C2581" s="226">
        <v>7</v>
      </c>
      <c r="D2581" s="149" t="s">
        <v>5</v>
      </c>
      <c r="E2581" s="149" t="s">
        <v>6</v>
      </c>
      <c r="F2581" s="149" t="s">
        <v>3656</v>
      </c>
      <c r="G2581" s="227">
        <v>45301</v>
      </c>
      <c r="H2581" s="149" t="s">
        <v>14</v>
      </c>
      <c r="I2581" s="47" t="str">
        <f>VLOOKUP(H2581,'Source Codes'!A$2:B$115,2,FALSE)</f>
        <v>AP Warrant Issuance</v>
      </c>
      <c r="J2581" s="232">
        <v>-2025880.33</v>
      </c>
      <c r="K2581" s="227">
        <v>45301</v>
      </c>
      <c r="L2581" s="151" t="s">
        <v>3660</v>
      </c>
      <c r="M2581" s="49">
        <v>45301.793807870374</v>
      </c>
      <c r="N2581" s="47" t="s">
        <v>411</v>
      </c>
      <c r="O2581" s="47" t="s">
        <v>426</v>
      </c>
    </row>
    <row r="2582" spans="1:15" ht="25.5" hidden="1" outlineLevel="1">
      <c r="B2582" s="226">
        <v>2024</v>
      </c>
      <c r="C2582" s="226">
        <v>7</v>
      </c>
      <c r="D2582" s="149" t="s">
        <v>5</v>
      </c>
      <c r="E2582" s="149" t="s">
        <v>6</v>
      </c>
      <c r="F2582" s="149" t="s">
        <v>3657</v>
      </c>
      <c r="G2582" s="227">
        <v>45301</v>
      </c>
      <c r="H2582" s="149" t="s">
        <v>11</v>
      </c>
      <c r="I2582" s="47" t="str">
        <f>VLOOKUP(H2582,'Source Codes'!A$2:B$115,2,FALSE)</f>
        <v>AR Payments</v>
      </c>
      <c r="J2582" s="232">
        <v>1461467.84</v>
      </c>
      <c r="K2582" s="227">
        <v>45301</v>
      </c>
      <c r="L2582" s="151" t="s">
        <v>3659</v>
      </c>
      <c r="M2582" s="49">
        <v>45301.751840277779</v>
      </c>
      <c r="N2582" s="47" t="s">
        <v>410</v>
      </c>
      <c r="O2582" s="47" t="s">
        <v>408</v>
      </c>
    </row>
    <row r="2583" spans="1:15" ht="12.75" customHeight="1" collapsed="1">
      <c r="J2583" s="133">
        <f>SUM(J2580:J2582)</f>
        <v>-4977470.4800000004</v>
      </c>
    </row>
    <row r="2585" spans="1:15" ht="12.75" customHeight="1">
      <c r="A2585" s="55" t="s">
        <v>3661</v>
      </c>
    </row>
    <row r="2586" spans="1:15" ht="12.75" hidden="1" customHeight="1" outlineLevel="1">
      <c r="B2586" s="226">
        <v>2024</v>
      </c>
      <c r="C2586" s="226">
        <v>7</v>
      </c>
      <c r="D2586" s="149" t="s">
        <v>5</v>
      </c>
      <c r="E2586" s="149" t="s">
        <v>6</v>
      </c>
      <c r="F2586" s="149" t="s">
        <v>3662</v>
      </c>
      <c r="G2586" s="227">
        <v>45301</v>
      </c>
      <c r="H2586" s="149" t="s">
        <v>16</v>
      </c>
      <c r="I2586" s="47" t="str">
        <f>VLOOKUP(H2586,'Source Codes'!A$2:B$115,2,FALSE)</f>
        <v>Property Tax Interface</v>
      </c>
      <c r="J2586" s="232">
        <v>8361781.1600000001</v>
      </c>
      <c r="K2586" s="227">
        <v>45302</v>
      </c>
      <c r="L2586" s="151" t="s">
        <v>3664</v>
      </c>
      <c r="M2586" s="49">
        <v>45302.432523148149</v>
      </c>
      <c r="N2586" s="47" t="s">
        <v>412</v>
      </c>
      <c r="O2586" s="47" t="s">
        <v>471</v>
      </c>
    </row>
    <row r="2587" spans="1:15" ht="12.75" hidden="1" customHeight="1" outlineLevel="1">
      <c r="B2587" s="226">
        <v>2024</v>
      </c>
      <c r="C2587" s="226">
        <v>7</v>
      </c>
      <c r="D2587" s="149" t="s">
        <v>5</v>
      </c>
      <c r="E2587" s="149" t="s">
        <v>6</v>
      </c>
      <c r="F2587" s="149" t="s">
        <v>3663</v>
      </c>
      <c r="G2587" s="227">
        <v>45302</v>
      </c>
      <c r="H2587" s="149" t="s">
        <v>7</v>
      </c>
      <c r="I2587" s="47" t="str">
        <f>VLOOKUP(H2587,'Source Codes'!A$2:B$115,2,FALSE)</f>
        <v>HRMS Interface Journals</v>
      </c>
      <c r="J2587" s="232">
        <v>-3496839.21</v>
      </c>
      <c r="K2587" s="227">
        <v>45302</v>
      </c>
      <c r="L2587" s="151" t="s">
        <v>355</v>
      </c>
      <c r="M2587" s="49">
        <v>45302.571967592594</v>
      </c>
      <c r="N2587" s="47" t="s">
        <v>438</v>
      </c>
      <c r="O2587" s="47" t="s">
        <v>439</v>
      </c>
    </row>
    <row r="2588" spans="1:15" ht="12.75" customHeight="1" collapsed="1">
      <c r="J2588" s="133">
        <f>SUM(J2586:J2587)</f>
        <v>4864941.95</v>
      </c>
    </row>
    <row r="2590" spans="1:15" ht="12.75" customHeight="1">
      <c r="A2590" s="55" t="s">
        <v>3665</v>
      </c>
    </row>
    <row r="2591" spans="1:15" ht="38.25" hidden="1" outlineLevel="1">
      <c r="B2591" s="226">
        <v>2024</v>
      </c>
      <c r="C2591" s="226">
        <v>7</v>
      </c>
      <c r="D2591" s="149" t="s">
        <v>5</v>
      </c>
      <c r="E2591" s="149" t="s">
        <v>6</v>
      </c>
      <c r="F2591" s="149" t="s">
        <v>3666</v>
      </c>
      <c r="G2591" s="227">
        <v>45303</v>
      </c>
      <c r="H2591" s="149" t="s">
        <v>11</v>
      </c>
      <c r="I2591" s="47" t="str">
        <f>VLOOKUP(H2591,'Source Codes'!A$2:B$115,2,FALSE)</f>
        <v>AR Payments</v>
      </c>
      <c r="J2591" s="232">
        <v>3929443.22</v>
      </c>
      <c r="K2591" s="227">
        <v>45303</v>
      </c>
      <c r="L2591" s="151" t="s">
        <v>3667</v>
      </c>
      <c r="M2591" s="49">
        <v>45303.751643518517</v>
      </c>
      <c r="N2591" s="47" t="s">
        <v>410</v>
      </c>
      <c r="O2591" s="47" t="s">
        <v>408</v>
      </c>
    </row>
    <row r="2592" spans="1:15" ht="12.75" customHeight="1" collapsed="1">
      <c r="J2592" s="133">
        <f>SUM(J2591)</f>
        <v>3929443.22</v>
      </c>
    </row>
    <row r="2594" spans="1:15" ht="12.75" customHeight="1">
      <c r="A2594" s="55" t="s">
        <v>3668</v>
      </c>
    </row>
    <row r="2595" spans="1:15" ht="25.5" hidden="1" outlineLevel="1">
      <c r="B2595" s="226">
        <v>2024</v>
      </c>
      <c r="C2595" s="226">
        <v>7</v>
      </c>
      <c r="D2595" s="149" t="s">
        <v>5</v>
      </c>
      <c r="E2595" s="149" t="s">
        <v>6</v>
      </c>
      <c r="F2595" s="149" t="s">
        <v>3669</v>
      </c>
      <c r="G2595" s="227">
        <v>45309</v>
      </c>
      <c r="H2595" s="149" t="s">
        <v>14</v>
      </c>
      <c r="I2595" s="47" t="str">
        <f>VLOOKUP(H2595,'Source Codes'!A$2:B$115,2,FALSE)</f>
        <v>AP Warrant Issuance</v>
      </c>
      <c r="J2595" s="232">
        <v>-1609062.47</v>
      </c>
      <c r="K2595" s="227">
        <v>45307</v>
      </c>
      <c r="L2595" s="151" t="s">
        <v>3672</v>
      </c>
      <c r="M2595" s="49">
        <v>45307.794374999998</v>
      </c>
      <c r="N2595" s="47" t="s">
        <v>410</v>
      </c>
      <c r="O2595" s="47" t="s">
        <v>419</v>
      </c>
    </row>
    <row r="2596" spans="1:15" ht="25.5" hidden="1" outlineLevel="1">
      <c r="B2596" s="226">
        <v>2024</v>
      </c>
      <c r="C2596" s="226">
        <v>7</v>
      </c>
      <c r="D2596" s="149" t="s">
        <v>5</v>
      </c>
      <c r="E2596" s="149" t="s">
        <v>6</v>
      </c>
      <c r="F2596" s="149" t="s">
        <v>3670</v>
      </c>
      <c r="G2596" s="227">
        <v>45295</v>
      </c>
      <c r="H2596" s="149" t="s">
        <v>9</v>
      </c>
      <c r="I2596" s="47" t="str">
        <f>VLOOKUP(H2596,'Source Codes'!A$2:B$115,2,FALSE)</f>
        <v>On Line Journal Entries</v>
      </c>
      <c r="J2596" s="232">
        <v>26350905</v>
      </c>
      <c r="K2596" s="227">
        <v>45307</v>
      </c>
      <c r="L2596" s="151" t="s">
        <v>10</v>
      </c>
      <c r="M2596" s="49">
        <v>45307.870462962965</v>
      </c>
      <c r="N2596" s="47" t="s">
        <v>407</v>
      </c>
      <c r="O2596" s="47" t="s">
        <v>415</v>
      </c>
    </row>
    <row r="2597" spans="1:15" ht="25.5" hidden="1" outlineLevel="1">
      <c r="B2597" s="226">
        <v>2024</v>
      </c>
      <c r="C2597" s="226">
        <v>7</v>
      </c>
      <c r="D2597" s="149" t="s">
        <v>5</v>
      </c>
      <c r="E2597" s="149" t="s">
        <v>6</v>
      </c>
      <c r="F2597" s="149" t="s">
        <v>3671</v>
      </c>
      <c r="G2597" s="227">
        <v>45307</v>
      </c>
      <c r="H2597" s="149" t="s">
        <v>9</v>
      </c>
      <c r="I2597" s="47" t="str">
        <f>VLOOKUP(H2597,'Source Codes'!A$2:B$115,2,FALSE)</f>
        <v>On Line Journal Entries</v>
      </c>
      <c r="J2597" s="232">
        <v>6000000</v>
      </c>
      <c r="K2597" s="227">
        <v>45307</v>
      </c>
      <c r="L2597" s="151" t="s">
        <v>3199</v>
      </c>
      <c r="M2597" s="49">
        <v>45307.870462962965</v>
      </c>
      <c r="N2597" s="47" t="s">
        <v>516</v>
      </c>
      <c r="O2597" s="47" t="s">
        <v>422</v>
      </c>
    </row>
    <row r="2598" spans="1:15" ht="12.75" customHeight="1" collapsed="1">
      <c r="J2598" s="133">
        <f>SUM(J2595:J2597)</f>
        <v>30741842.530000001</v>
      </c>
    </row>
    <row r="2600" spans="1:15" ht="12.75" customHeight="1">
      <c r="A2600" s="55" t="s">
        <v>3673</v>
      </c>
    </row>
    <row r="2601" spans="1:15" ht="25.5" hidden="1" outlineLevel="1">
      <c r="B2601" s="226">
        <v>2024</v>
      </c>
      <c r="C2601" s="226">
        <v>7</v>
      </c>
      <c r="D2601" s="149" t="s">
        <v>5</v>
      </c>
      <c r="E2601" s="149" t="s">
        <v>6</v>
      </c>
      <c r="F2601" s="149" t="s">
        <v>3674</v>
      </c>
      <c r="G2601" s="227">
        <v>45307</v>
      </c>
      <c r="H2601" s="149" t="s">
        <v>12</v>
      </c>
      <c r="I2601" s="47" t="str">
        <f>VLOOKUP(H2601,'Source Codes'!A$2:B$115,2,FALSE)</f>
        <v>AR Direct Cash Journal</v>
      </c>
      <c r="J2601" s="232">
        <v>-226650000</v>
      </c>
      <c r="K2601" s="227">
        <v>45308</v>
      </c>
      <c r="L2601" s="151" t="s">
        <v>3675</v>
      </c>
      <c r="M2601" s="49">
        <v>45308.751770833333</v>
      </c>
      <c r="N2601" s="47" t="s">
        <v>430</v>
      </c>
      <c r="O2601" s="47" t="s">
        <v>409</v>
      </c>
    </row>
    <row r="2602" spans="1:15" ht="12.75" customHeight="1" collapsed="1">
      <c r="J2602" s="133">
        <f>SUM(J2601)</f>
        <v>-226650000</v>
      </c>
    </row>
    <row r="2604" spans="1:15" ht="12.75" customHeight="1">
      <c r="A2604" s="55" t="s">
        <v>3676</v>
      </c>
    </row>
    <row r="2605" spans="1:15" ht="38.25" hidden="1" outlineLevel="1">
      <c r="B2605" s="226">
        <v>2024</v>
      </c>
      <c r="C2605" s="226">
        <v>7</v>
      </c>
      <c r="D2605" s="149" t="s">
        <v>5</v>
      </c>
      <c r="E2605" s="149" t="s">
        <v>6</v>
      </c>
      <c r="F2605" s="149" t="s">
        <v>3677</v>
      </c>
      <c r="G2605" s="227">
        <v>45303</v>
      </c>
      <c r="H2605" s="149" t="s">
        <v>11</v>
      </c>
      <c r="I2605" s="47" t="str">
        <f>VLOOKUP(H2605,'Source Codes'!A$2:B$115,2,FALSE)</f>
        <v>AR Payments</v>
      </c>
      <c r="J2605" s="232">
        <v>1437792.43</v>
      </c>
      <c r="K2605" s="227">
        <v>45309</v>
      </c>
      <c r="L2605" s="151" t="s">
        <v>3690</v>
      </c>
      <c r="M2605" s="49">
        <v>45309.751805555556</v>
      </c>
      <c r="N2605" s="47" t="s">
        <v>410</v>
      </c>
      <c r="O2605" s="47" t="s">
        <v>408</v>
      </c>
    </row>
    <row r="2606" spans="1:15" ht="12.75" hidden="1" customHeight="1" outlineLevel="1">
      <c r="B2606" s="226">
        <v>2024</v>
      </c>
      <c r="C2606" s="226">
        <v>7</v>
      </c>
      <c r="D2606" s="149" t="s">
        <v>5</v>
      </c>
      <c r="E2606" s="149" t="s">
        <v>6</v>
      </c>
      <c r="F2606" s="149" t="s">
        <v>3678</v>
      </c>
      <c r="G2606" s="227">
        <v>45301</v>
      </c>
      <c r="H2606" s="149" t="s">
        <v>7</v>
      </c>
      <c r="I2606" s="47" t="str">
        <f>VLOOKUP(H2606,'Source Codes'!A$2:B$115,2,FALSE)</f>
        <v>HRMS Interface Journals</v>
      </c>
      <c r="J2606" s="232">
        <v>-63620006.469999999</v>
      </c>
      <c r="K2606" s="227">
        <v>45309</v>
      </c>
      <c r="L2606" s="151" t="s">
        <v>1664</v>
      </c>
      <c r="M2606" s="49">
        <v>45309.424444444441</v>
      </c>
      <c r="N2606" s="47" t="s">
        <v>438</v>
      </c>
      <c r="O2606" s="47" t="s">
        <v>439</v>
      </c>
    </row>
    <row r="2607" spans="1:15" ht="12.75" hidden="1" customHeight="1" outlineLevel="1">
      <c r="B2607" s="226">
        <v>2024</v>
      </c>
      <c r="C2607" s="226">
        <v>7</v>
      </c>
      <c r="D2607" s="149" t="s">
        <v>5</v>
      </c>
      <c r="E2607" s="149" t="s">
        <v>6</v>
      </c>
      <c r="F2607" s="149" t="s">
        <v>3679</v>
      </c>
      <c r="G2607" s="227">
        <v>45301</v>
      </c>
      <c r="H2607" s="149" t="s">
        <v>7</v>
      </c>
      <c r="I2607" s="47" t="str">
        <f>VLOOKUP(H2607,'Source Codes'!A$2:B$115,2,FALSE)</f>
        <v>HRMS Interface Journals</v>
      </c>
      <c r="J2607" s="232">
        <v>-10138754.84</v>
      </c>
      <c r="K2607" s="227">
        <v>45309</v>
      </c>
      <c r="L2607" s="151" t="s">
        <v>1820</v>
      </c>
      <c r="M2607" s="49">
        <v>45309.416493055556</v>
      </c>
      <c r="N2607" s="47" t="s">
        <v>438</v>
      </c>
      <c r="O2607" s="47" t="s">
        <v>439</v>
      </c>
    </row>
    <row r="2608" spans="1:15" ht="12.75" hidden="1" customHeight="1" outlineLevel="1">
      <c r="B2608" s="226">
        <v>2024</v>
      </c>
      <c r="C2608" s="226">
        <v>7</v>
      </c>
      <c r="D2608" s="149" t="s">
        <v>5</v>
      </c>
      <c r="E2608" s="149" t="s">
        <v>6</v>
      </c>
      <c r="F2608" s="149" t="s">
        <v>3680</v>
      </c>
      <c r="G2608" s="227">
        <v>45301</v>
      </c>
      <c r="H2608" s="149" t="s">
        <v>7</v>
      </c>
      <c r="I2608" s="47" t="str">
        <f>VLOOKUP(H2608,'Source Codes'!A$2:B$115,2,FALSE)</f>
        <v>HRMS Interface Journals</v>
      </c>
      <c r="J2608" s="232">
        <v>-2258508.19</v>
      </c>
      <c r="K2608" s="227">
        <v>45309</v>
      </c>
      <c r="L2608" s="151" t="s">
        <v>1822</v>
      </c>
      <c r="M2608" s="49">
        <v>45309.421747685185</v>
      </c>
      <c r="N2608" s="47" t="s">
        <v>438</v>
      </c>
      <c r="O2608" s="47" t="s">
        <v>439</v>
      </c>
    </row>
    <row r="2609" spans="1:15" ht="51" hidden="1" outlineLevel="1">
      <c r="B2609" s="226">
        <v>2024</v>
      </c>
      <c r="C2609" s="226">
        <v>7</v>
      </c>
      <c r="D2609" s="149" t="s">
        <v>5</v>
      </c>
      <c r="E2609" s="149" t="s">
        <v>6</v>
      </c>
      <c r="F2609" s="149" t="s">
        <v>3681</v>
      </c>
      <c r="G2609" s="227">
        <v>45307</v>
      </c>
      <c r="H2609" s="149" t="s">
        <v>9</v>
      </c>
      <c r="I2609" s="47" t="str">
        <f>VLOOKUP(H2609,'Source Codes'!A$2:B$115,2,FALSE)</f>
        <v>On Line Journal Entries</v>
      </c>
      <c r="J2609" s="232">
        <v>1573161</v>
      </c>
      <c r="K2609" s="227">
        <v>45309</v>
      </c>
      <c r="L2609" s="151" t="s">
        <v>3688</v>
      </c>
      <c r="M2609" s="49">
        <v>45309.869618055556</v>
      </c>
      <c r="N2609" s="47" t="s">
        <v>423</v>
      </c>
      <c r="O2609" s="47" t="s">
        <v>415</v>
      </c>
    </row>
    <row r="2610" spans="1:15" ht="25.5" hidden="1" outlineLevel="1">
      <c r="B2610" s="226">
        <v>2024</v>
      </c>
      <c r="C2610" s="226">
        <v>7</v>
      </c>
      <c r="D2610" s="149" t="s">
        <v>5</v>
      </c>
      <c r="E2610" s="149" t="s">
        <v>6</v>
      </c>
      <c r="F2610" s="149" t="s">
        <v>3682</v>
      </c>
      <c r="G2610" s="227">
        <v>45302</v>
      </c>
      <c r="H2610" s="149" t="s">
        <v>9</v>
      </c>
      <c r="I2610" s="47" t="str">
        <f>VLOOKUP(H2610,'Source Codes'!A$2:B$115,2,FALSE)</f>
        <v>On Line Journal Entries</v>
      </c>
      <c r="J2610" s="232">
        <v>1775881</v>
      </c>
      <c r="K2610" s="227">
        <v>45309</v>
      </c>
      <c r="L2610" s="151" t="s">
        <v>351</v>
      </c>
      <c r="M2610" s="49">
        <v>45309.869618055556</v>
      </c>
      <c r="N2610" s="47" t="s">
        <v>407</v>
      </c>
      <c r="O2610" s="47" t="s">
        <v>415</v>
      </c>
    </row>
    <row r="2611" spans="1:15" ht="25.5" hidden="1" outlineLevel="1">
      <c r="B2611" s="226">
        <v>2024</v>
      </c>
      <c r="C2611" s="226">
        <v>7</v>
      </c>
      <c r="D2611" s="149" t="s">
        <v>5</v>
      </c>
      <c r="E2611" s="149" t="s">
        <v>6</v>
      </c>
      <c r="F2611" s="149" t="s">
        <v>3683</v>
      </c>
      <c r="G2611" s="227">
        <v>45300</v>
      </c>
      <c r="H2611" s="149" t="s">
        <v>9</v>
      </c>
      <c r="I2611" s="47" t="str">
        <f>VLOOKUP(H2611,'Source Codes'!A$2:B$115,2,FALSE)</f>
        <v>On Line Journal Entries</v>
      </c>
      <c r="J2611" s="232">
        <v>3634141.48</v>
      </c>
      <c r="K2611" s="227">
        <v>45309</v>
      </c>
      <c r="L2611" s="151" t="s">
        <v>3691</v>
      </c>
      <c r="M2611" s="49">
        <v>45309.380798611113</v>
      </c>
      <c r="N2611" s="47" t="s">
        <v>423</v>
      </c>
      <c r="O2611" s="47" t="s">
        <v>419</v>
      </c>
    </row>
    <row r="2612" spans="1:15" ht="25.5" hidden="1" outlineLevel="1">
      <c r="B2612" s="226">
        <v>2024</v>
      </c>
      <c r="C2612" s="226">
        <v>7</v>
      </c>
      <c r="D2612" s="149" t="s">
        <v>5</v>
      </c>
      <c r="E2612" s="149" t="s">
        <v>6</v>
      </c>
      <c r="F2612" s="149" t="s">
        <v>3684</v>
      </c>
      <c r="G2612" s="227">
        <v>45303</v>
      </c>
      <c r="H2612" s="149" t="s">
        <v>9</v>
      </c>
      <c r="I2612" s="47" t="str">
        <f>VLOOKUP(H2612,'Source Codes'!A$2:B$115,2,FALSE)</f>
        <v>On Line Journal Entries</v>
      </c>
      <c r="J2612" s="232">
        <v>8316450</v>
      </c>
      <c r="K2612" s="227">
        <v>45309</v>
      </c>
      <c r="L2612" s="151" t="s">
        <v>351</v>
      </c>
      <c r="M2612" s="49">
        <v>45309.869618055556</v>
      </c>
      <c r="N2612" s="47" t="s">
        <v>407</v>
      </c>
      <c r="O2612" s="47" t="s">
        <v>415</v>
      </c>
    </row>
    <row r="2613" spans="1:15" ht="89.25" hidden="1" outlineLevel="1">
      <c r="B2613" s="226">
        <v>2024</v>
      </c>
      <c r="C2613" s="226">
        <v>7</v>
      </c>
      <c r="D2613" s="149" t="s">
        <v>5</v>
      </c>
      <c r="E2613" s="149" t="s">
        <v>6</v>
      </c>
      <c r="F2613" s="149" t="s">
        <v>3685</v>
      </c>
      <c r="G2613" s="227">
        <v>45294</v>
      </c>
      <c r="H2613" s="149" t="s">
        <v>9</v>
      </c>
      <c r="I2613" s="47" t="str">
        <f>VLOOKUP(H2613,'Source Codes'!A$2:B$115,2,FALSE)</f>
        <v>On Line Journal Entries</v>
      </c>
      <c r="J2613" s="232">
        <v>8526954</v>
      </c>
      <c r="K2613" s="227">
        <v>45309</v>
      </c>
      <c r="L2613" s="151" t="s">
        <v>342</v>
      </c>
      <c r="M2613" s="49">
        <v>45309.380555555559</v>
      </c>
      <c r="N2613" s="47" t="s">
        <v>407</v>
      </c>
      <c r="O2613" s="47" t="s">
        <v>415</v>
      </c>
    </row>
    <row r="2614" spans="1:15" ht="25.5" hidden="1" outlineLevel="1">
      <c r="B2614" s="226">
        <v>2024</v>
      </c>
      <c r="C2614" s="226">
        <v>7</v>
      </c>
      <c r="D2614" s="149" t="s">
        <v>5</v>
      </c>
      <c r="E2614" s="149" t="s">
        <v>6</v>
      </c>
      <c r="F2614" s="149" t="s">
        <v>3686</v>
      </c>
      <c r="G2614" s="227">
        <v>45302</v>
      </c>
      <c r="H2614" s="149" t="s">
        <v>9</v>
      </c>
      <c r="I2614" s="47" t="str">
        <f>VLOOKUP(H2614,'Source Codes'!A$2:B$115,2,FALSE)</f>
        <v>On Line Journal Entries</v>
      </c>
      <c r="J2614" s="232">
        <v>13749602.33</v>
      </c>
      <c r="K2614" s="227">
        <v>45309</v>
      </c>
      <c r="L2614" s="151" t="s">
        <v>351</v>
      </c>
      <c r="M2614" s="49">
        <v>45309.869618055556</v>
      </c>
      <c r="N2614" s="47" t="s">
        <v>407</v>
      </c>
      <c r="O2614" s="47" t="s">
        <v>415</v>
      </c>
    </row>
    <row r="2615" spans="1:15" ht="25.5" hidden="1" outlineLevel="1">
      <c r="B2615" s="226">
        <v>2024</v>
      </c>
      <c r="C2615" s="226">
        <v>7</v>
      </c>
      <c r="D2615" s="149" t="s">
        <v>5</v>
      </c>
      <c r="E2615" s="149" t="s">
        <v>6</v>
      </c>
      <c r="F2615" s="149" t="s">
        <v>3687</v>
      </c>
      <c r="G2615" s="227">
        <v>45295</v>
      </c>
      <c r="H2615" s="149" t="s">
        <v>9</v>
      </c>
      <c r="I2615" s="47" t="str">
        <f>VLOOKUP(H2615,'Source Codes'!A$2:B$115,2,FALSE)</f>
        <v>On Line Journal Entries</v>
      </c>
      <c r="J2615" s="232">
        <v>38176803.600000001</v>
      </c>
      <c r="K2615" s="227">
        <v>45309</v>
      </c>
      <c r="L2615" s="151" t="s">
        <v>3689</v>
      </c>
      <c r="M2615" s="49">
        <v>45309.382581018515</v>
      </c>
      <c r="N2615" s="47" t="s">
        <v>430</v>
      </c>
      <c r="O2615" s="47" t="s">
        <v>421</v>
      </c>
    </row>
    <row r="2616" spans="1:15" ht="12.75" customHeight="1" collapsed="1">
      <c r="J2616" s="133">
        <f>SUM(J2605:J2615)</f>
        <v>1173516.340000011</v>
      </c>
    </row>
    <row r="2618" spans="1:15" ht="12.75" customHeight="1">
      <c r="A2618" s="55" t="s">
        <v>3693</v>
      </c>
    </row>
    <row r="2619" spans="1:15" ht="12.75" hidden="1" customHeight="1" outlineLevel="1">
      <c r="B2619" s="226">
        <v>2024</v>
      </c>
      <c r="C2619" s="226">
        <v>7</v>
      </c>
      <c r="D2619" s="149" t="s">
        <v>5</v>
      </c>
      <c r="E2619" s="149" t="s">
        <v>6</v>
      </c>
      <c r="F2619" s="149" t="s">
        <v>3694</v>
      </c>
      <c r="G2619" s="227">
        <v>45308</v>
      </c>
      <c r="H2619" s="149" t="s">
        <v>16</v>
      </c>
      <c r="I2619" s="47" t="str">
        <f>VLOOKUP(H2619,'Source Codes'!A$2:B$115,2,FALSE)</f>
        <v>Property Tax Interface</v>
      </c>
      <c r="J2619" s="232">
        <v>8549518.6300000008</v>
      </c>
      <c r="K2619" s="227">
        <v>45310</v>
      </c>
      <c r="L2619" s="151" t="s">
        <v>3699</v>
      </c>
      <c r="M2619" s="49">
        <v>45310.382951388892</v>
      </c>
      <c r="N2619" s="47" t="s">
        <v>430</v>
      </c>
      <c r="O2619" s="47" t="s">
        <v>471</v>
      </c>
    </row>
    <row r="2620" spans="1:15" ht="12.75" hidden="1" customHeight="1" outlineLevel="1">
      <c r="B2620" s="226">
        <v>2024</v>
      </c>
      <c r="C2620" s="226">
        <v>7</v>
      </c>
      <c r="D2620" s="149" t="s">
        <v>5</v>
      </c>
      <c r="E2620" s="149" t="s">
        <v>6</v>
      </c>
      <c r="F2620" s="149" t="s">
        <v>3695</v>
      </c>
      <c r="G2620" s="227">
        <v>45307</v>
      </c>
      <c r="H2620" s="149" t="s">
        <v>340</v>
      </c>
      <c r="I2620" s="47" t="str">
        <f>VLOOKUP(H2620,'Source Codes'!A$2:B$115,2,FALSE)</f>
        <v>Facilities Mngmnt Intfc Jrnls</v>
      </c>
      <c r="J2620" s="232">
        <v>-1370182.92</v>
      </c>
      <c r="K2620" s="227">
        <v>45310</v>
      </c>
      <c r="L2620" s="151" t="s">
        <v>3698</v>
      </c>
      <c r="M2620" s="49">
        <v>45310.869583333333</v>
      </c>
      <c r="N2620" s="47" t="s">
        <v>407</v>
      </c>
      <c r="O2620" s="47" t="s">
        <v>418</v>
      </c>
    </row>
    <row r="2621" spans="1:15" ht="25.5" hidden="1" outlineLevel="1">
      <c r="B2621" s="226">
        <v>2024</v>
      </c>
      <c r="C2621" s="226">
        <v>7</v>
      </c>
      <c r="D2621" s="149" t="s">
        <v>5</v>
      </c>
      <c r="E2621" s="149" t="s">
        <v>6</v>
      </c>
      <c r="F2621" s="149" t="s">
        <v>3696</v>
      </c>
      <c r="G2621" s="227">
        <v>45302</v>
      </c>
      <c r="H2621" s="149" t="s">
        <v>8</v>
      </c>
      <c r="I2621" s="47" t="str">
        <f>VLOOKUP(H2621,'Source Codes'!A$2:B$115,2,FALSE)</f>
        <v>Prch,Cntrl Mail,Flt,Prntg,Sply</v>
      </c>
      <c r="J2621" s="232">
        <v>-1603697.28</v>
      </c>
      <c r="K2621" s="227">
        <v>45310</v>
      </c>
      <c r="L2621" s="151" t="s">
        <v>3697</v>
      </c>
      <c r="M2621" s="49">
        <v>45310.422847222224</v>
      </c>
      <c r="N2621" s="47" t="s">
        <v>407</v>
      </c>
      <c r="O2621" s="47" t="s">
        <v>455</v>
      </c>
    </row>
    <row r="2622" spans="1:15" ht="12.75" customHeight="1" collapsed="1">
      <c r="J2622" s="133">
        <f>SUM(J2619:J2621)</f>
        <v>5575638.4300000006</v>
      </c>
    </row>
    <row r="2624" spans="1:15" ht="12.75" customHeight="1">
      <c r="A2624" s="55" t="s">
        <v>3700</v>
      </c>
    </row>
    <row r="2625" spans="1:15" ht="25.5" hidden="1" outlineLevel="1">
      <c r="B2625" s="226">
        <v>2024</v>
      </c>
      <c r="C2625" s="226">
        <v>7</v>
      </c>
      <c r="D2625" s="149" t="s">
        <v>5</v>
      </c>
      <c r="E2625" s="149" t="s">
        <v>6</v>
      </c>
      <c r="F2625" s="149" t="s">
        <v>3701</v>
      </c>
      <c r="G2625" s="227">
        <v>45313</v>
      </c>
      <c r="H2625" s="149" t="s">
        <v>14</v>
      </c>
      <c r="I2625" s="47" t="str">
        <f>VLOOKUP(H2625,'Source Codes'!A$2:B$115,2,FALSE)</f>
        <v>AP Warrant Issuance</v>
      </c>
      <c r="J2625" s="232">
        <v>-1350088.8</v>
      </c>
      <c r="K2625" s="227">
        <v>45313</v>
      </c>
      <c r="L2625" s="151" t="s">
        <v>3703</v>
      </c>
      <c r="M2625" s="49">
        <v>45313.79347222222</v>
      </c>
      <c r="N2625" s="47" t="s">
        <v>407</v>
      </c>
      <c r="O2625" s="47" t="s">
        <v>419</v>
      </c>
    </row>
    <row r="2626" spans="1:15" ht="38.25" hidden="1" outlineLevel="1">
      <c r="B2626" s="226">
        <v>2024</v>
      </c>
      <c r="C2626" s="226">
        <v>7</v>
      </c>
      <c r="D2626" s="149" t="s">
        <v>5</v>
      </c>
      <c r="E2626" s="149" t="s">
        <v>6</v>
      </c>
      <c r="F2626" s="149" t="s">
        <v>3702</v>
      </c>
      <c r="G2626" s="227">
        <v>45308</v>
      </c>
      <c r="H2626" s="149" t="s">
        <v>11</v>
      </c>
      <c r="I2626" s="47" t="str">
        <f>VLOOKUP(H2626,'Source Codes'!A$2:B$115,2,FALSE)</f>
        <v>AR Payments</v>
      </c>
      <c r="J2626" s="232">
        <v>3469530.94</v>
      </c>
      <c r="K2626" s="227">
        <v>45313</v>
      </c>
      <c r="L2626" s="151" t="s">
        <v>3704</v>
      </c>
      <c r="M2626" s="49">
        <v>45313.751898148148</v>
      </c>
      <c r="N2626" s="47" t="s">
        <v>410</v>
      </c>
      <c r="O2626" s="47" t="s">
        <v>408</v>
      </c>
    </row>
    <row r="2627" spans="1:15" ht="12.75" customHeight="1" collapsed="1">
      <c r="J2627" s="133">
        <f>SUM(J2625:J2626)</f>
        <v>2119442.1399999997</v>
      </c>
    </row>
    <row r="2629" spans="1:15" ht="12.75" customHeight="1">
      <c r="A2629" s="55" t="s">
        <v>3705</v>
      </c>
    </row>
    <row r="2630" spans="1:15" ht="25.5" hidden="1" outlineLevel="1">
      <c r="B2630" s="226">
        <v>2024</v>
      </c>
      <c r="C2630" s="226">
        <v>7</v>
      </c>
      <c r="D2630" s="149" t="s">
        <v>5</v>
      </c>
      <c r="E2630" s="149" t="s">
        <v>6</v>
      </c>
      <c r="F2630" s="149" t="s">
        <v>3706</v>
      </c>
      <c r="G2630" s="227">
        <v>45316</v>
      </c>
      <c r="H2630" s="149" t="s">
        <v>14</v>
      </c>
      <c r="I2630" s="47" t="str">
        <f>VLOOKUP(H2630,'Source Codes'!A$2:B$115,2,FALSE)</f>
        <v>AP Warrant Issuance</v>
      </c>
      <c r="J2630" s="232">
        <v>-2876681.32</v>
      </c>
      <c r="K2630" s="227">
        <v>45314</v>
      </c>
      <c r="L2630" s="151" t="s">
        <v>3714</v>
      </c>
      <c r="M2630" s="49">
        <v>45314.793576388889</v>
      </c>
      <c r="N2630" s="47" t="s">
        <v>410</v>
      </c>
      <c r="O2630" s="47" t="s">
        <v>419</v>
      </c>
    </row>
    <row r="2631" spans="1:15" ht="25.5" hidden="1" outlineLevel="1">
      <c r="B2631" s="226">
        <v>2024</v>
      </c>
      <c r="C2631" s="226">
        <v>7</v>
      </c>
      <c r="D2631" s="149" t="s">
        <v>5</v>
      </c>
      <c r="E2631" s="149" t="s">
        <v>6</v>
      </c>
      <c r="F2631" s="149" t="s">
        <v>3707</v>
      </c>
      <c r="G2631" s="227">
        <v>45314</v>
      </c>
      <c r="H2631" s="149" t="s">
        <v>14</v>
      </c>
      <c r="I2631" s="47" t="str">
        <f>VLOOKUP(H2631,'Source Codes'!A$2:B$115,2,FALSE)</f>
        <v>AP Warrant Issuance</v>
      </c>
      <c r="J2631" s="232">
        <v>-2398339.13</v>
      </c>
      <c r="K2631" s="227">
        <v>45314</v>
      </c>
      <c r="L2631" s="151" t="s">
        <v>3715</v>
      </c>
      <c r="M2631" s="49">
        <v>45314.793576388889</v>
      </c>
      <c r="N2631" s="47" t="s">
        <v>410</v>
      </c>
      <c r="O2631" s="47" t="s">
        <v>419</v>
      </c>
    </row>
    <row r="2632" spans="1:15" hidden="1" outlineLevel="1">
      <c r="B2632" s="226">
        <v>2024</v>
      </c>
      <c r="C2632" s="226">
        <v>7</v>
      </c>
      <c r="D2632" s="149" t="s">
        <v>5</v>
      </c>
      <c r="E2632" s="149" t="s">
        <v>6</v>
      </c>
      <c r="F2632" s="149" t="s">
        <v>3708</v>
      </c>
      <c r="G2632" s="227">
        <v>45313</v>
      </c>
      <c r="H2632" s="149" t="s">
        <v>12</v>
      </c>
      <c r="I2632" s="47" t="str">
        <f>VLOOKUP(H2632,'Source Codes'!A$2:B$115,2,FALSE)</f>
        <v>AR Direct Cash Journal</v>
      </c>
      <c r="J2632" s="232">
        <v>101877260.3</v>
      </c>
      <c r="K2632" s="227">
        <v>45314</v>
      </c>
      <c r="L2632" s="151" t="s">
        <v>3068</v>
      </c>
      <c r="M2632" s="49">
        <v>45314.751817129632</v>
      </c>
      <c r="N2632" s="47" t="s">
        <v>411</v>
      </c>
      <c r="O2632" s="47" t="s">
        <v>409</v>
      </c>
    </row>
    <row r="2633" spans="1:15" hidden="1" outlineLevel="1">
      <c r="B2633" s="226">
        <v>2024</v>
      </c>
      <c r="C2633" s="226">
        <v>7</v>
      </c>
      <c r="D2633" s="149" t="s">
        <v>5</v>
      </c>
      <c r="E2633" s="149" t="s">
        <v>6</v>
      </c>
      <c r="F2633" s="149" t="s">
        <v>3709</v>
      </c>
      <c r="G2633" s="227">
        <v>45314</v>
      </c>
      <c r="H2633" s="149" t="s">
        <v>9</v>
      </c>
      <c r="I2633" s="47" t="str">
        <f>VLOOKUP(H2633,'Source Codes'!A$2:B$115,2,FALSE)</f>
        <v>On Line Journal Entries</v>
      </c>
      <c r="J2633" s="232">
        <v>9600000</v>
      </c>
      <c r="K2633" s="227">
        <v>45314</v>
      </c>
      <c r="L2633" s="151" t="s">
        <v>350</v>
      </c>
      <c r="M2633" s="49">
        <v>45314.869513888887</v>
      </c>
      <c r="N2633" s="47" t="s">
        <v>2245</v>
      </c>
      <c r="O2633" s="47" t="s">
        <v>422</v>
      </c>
    </row>
    <row r="2634" spans="1:15" ht="25.5" hidden="1" outlineLevel="1">
      <c r="B2634" s="226">
        <v>2024</v>
      </c>
      <c r="C2634" s="226">
        <v>7</v>
      </c>
      <c r="D2634" s="149" t="s">
        <v>5</v>
      </c>
      <c r="E2634" s="149" t="s">
        <v>6</v>
      </c>
      <c r="F2634" s="149" t="s">
        <v>3710</v>
      </c>
      <c r="G2634" s="227">
        <v>45300</v>
      </c>
      <c r="H2634" s="149" t="s">
        <v>9</v>
      </c>
      <c r="I2634" s="47" t="str">
        <f>VLOOKUP(H2634,'Source Codes'!A$2:B$115,2,FALSE)</f>
        <v>On Line Journal Entries</v>
      </c>
      <c r="J2634" s="232">
        <v>-1617533.17</v>
      </c>
      <c r="K2634" s="227">
        <v>45314</v>
      </c>
      <c r="L2634" s="151" t="s">
        <v>3713</v>
      </c>
      <c r="M2634" s="49">
        <v>45314.869513888887</v>
      </c>
      <c r="N2634" s="47" t="s">
        <v>411</v>
      </c>
      <c r="O2634" s="47" t="s">
        <v>419</v>
      </c>
    </row>
    <row r="2635" spans="1:15" ht="25.5" hidden="1" outlineLevel="1">
      <c r="B2635" s="226">
        <v>2024</v>
      </c>
      <c r="C2635" s="226">
        <v>7</v>
      </c>
      <c r="D2635" s="149" t="s">
        <v>5</v>
      </c>
      <c r="E2635" s="149" t="s">
        <v>6</v>
      </c>
      <c r="F2635" s="149" t="s">
        <v>3711</v>
      </c>
      <c r="G2635" s="227">
        <v>45300</v>
      </c>
      <c r="H2635" s="149" t="s">
        <v>9</v>
      </c>
      <c r="I2635" s="47" t="str">
        <f>VLOOKUP(H2635,'Source Codes'!A$2:B$115,2,FALSE)</f>
        <v>On Line Journal Entries</v>
      </c>
      <c r="J2635" s="232">
        <v>-2164446</v>
      </c>
      <c r="K2635" s="227">
        <v>45314</v>
      </c>
      <c r="L2635" s="151" t="s">
        <v>3712</v>
      </c>
      <c r="M2635" s="49">
        <v>45314.869513888887</v>
      </c>
      <c r="N2635" s="47" t="s">
        <v>410</v>
      </c>
      <c r="O2635" s="47" t="s">
        <v>419</v>
      </c>
    </row>
    <row r="2636" spans="1:15" ht="12.75" customHeight="1" collapsed="1">
      <c r="J2636" s="133">
        <f>SUM(J2630:J2635)</f>
        <v>102420260.67999999</v>
      </c>
    </row>
    <row r="2638" spans="1:15" ht="12.75" customHeight="1">
      <c r="A2638" s="55" t="s">
        <v>3716</v>
      </c>
    </row>
    <row r="2639" spans="1:15" ht="25.5" hidden="1" outlineLevel="1">
      <c r="B2639" s="226">
        <v>2024</v>
      </c>
      <c r="C2639" s="226">
        <v>7</v>
      </c>
      <c r="D2639" s="149" t="s">
        <v>5</v>
      </c>
      <c r="E2639" s="149" t="s">
        <v>6</v>
      </c>
      <c r="F2639" s="149" t="s">
        <v>3717</v>
      </c>
      <c r="G2639" s="227">
        <v>45317</v>
      </c>
      <c r="H2639" s="149" t="s">
        <v>14</v>
      </c>
      <c r="I2639" s="47" t="str">
        <f>VLOOKUP(H2639,'Source Codes'!A$2:B$115,2,FALSE)</f>
        <v>AP Warrant Issuance</v>
      </c>
      <c r="J2639" s="232">
        <v>-1928234.16</v>
      </c>
      <c r="K2639" s="227">
        <v>45315</v>
      </c>
      <c r="L2639" s="151" t="s">
        <v>3746</v>
      </c>
      <c r="M2639" s="49">
        <v>45315.793726851851</v>
      </c>
      <c r="N2639" s="47" t="s">
        <v>410</v>
      </c>
      <c r="O2639" s="47" t="s">
        <v>419</v>
      </c>
    </row>
    <row r="2640" spans="1:15" ht="38.25" hidden="1" outlineLevel="1">
      <c r="B2640" s="226">
        <v>2024</v>
      </c>
      <c r="C2640" s="226">
        <v>7</v>
      </c>
      <c r="D2640" s="149" t="s">
        <v>5</v>
      </c>
      <c r="E2640" s="149" t="s">
        <v>6</v>
      </c>
      <c r="F2640" s="149" t="s">
        <v>3718</v>
      </c>
      <c r="G2640" s="227">
        <v>45314</v>
      </c>
      <c r="H2640" s="149" t="s">
        <v>12</v>
      </c>
      <c r="I2640" s="47" t="str">
        <f>VLOOKUP(H2640,'Source Codes'!A$2:B$115,2,FALSE)</f>
        <v>AR Direct Cash Journal</v>
      </c>
      <c r="J2640" s="232">
        <v>4463102.41</v>
      </c>
      <c r="K2640" s="227">
        <v>45315</v>
      </c>
      <c r="L2640" s="151" t="s">
        <v>3747</v>
      </c>
      <c r="M2640" s="49">
        <v>45315.751504629632</v>
      </c>
      <c r="N2640" s="47" t="s">
        <v>410</v>
      </c>
      <c r="O2640" s="47" t="s">
        <v>413</v>
      </c>
    </row>
    <row r="2641" spans="2:15" ht="38.25" hidden="1" outlineLevel="1">
      <c r="B2641" s="226">
        <v>2024</v>
      </c>
      <c r="C2641" s="226">
        <v>7</v>
      </c>
      <c r="D2641" s="149" t="s">
        <v>5</v>
      </c>
      <c r="E2641" s="149" t="s">
        <v>6</v>
      </c>
      <c r="F2641" s="149" t="s">
        <v>3719</v>
      </c>
      <c r="G2641" s="227">
        <v>45309</v>
      </c>
      <c r="H2641" s="149" t="s">
        <v>12</v>
      </c>
      <c r="I2641" s="47" t="str">
        <f>VLOOKUP(H2641,'Source Codes'!A$2:B$115,2,FALSE)</f>
        <v>AR Direct Cash Journal</v>
      </c>
      <c r="J2641" s="232">
        <v>1242678.53</v>
      </c>
      <c r="K2641" s="227">
        <v>45315</v>
      </c>
      <c r="L2641" s="151" t="s">
        <v>3748</v>
      </c>
      <c r="M2641" s="49">
        <v>45315.751504629632</v>
      </c>
      <c r="N2641" s="47" t="s">
        <v>410</v>
      </c>
      <c r="O2641" s="47" t="s">
        <v>421</v>
      </c>
    </row>
    <row r="2642" spans="2:15" hidden="1" outlineLevel="1">
      <c r="B2642" s="226">
        <v>2024</v>
      </c>
      <c r="C2642" s="226">
        <v>7</v>
      </c>
      <c r="D2642" s="149" t="s">
        <v>5</v>
      </c>
      <c r="E2642" s="149" t="s">
        <v>6</v>
      </c>
      <c r="F2642" s="149" t="s">
        <v>3720</v>
      </c>
      <c r="G2642" s="227">
        <v>45313</v>
      </c>
      <c r="H2642" s="149" t="s">
        <v>16</v>
      </c>
      <c r="I2642" s="47" t="str">
        <f>VLOOKUP(H2642,'Source Codes'!A$2:B$115,2,FALSE)</f>
        <v>Property Tax Interface</v>
      </c>
      <c r="J2642" s="232">
        <v>84818497.510000005</v>
      </c>
      <c r="K2642" s="227">
        <v>45315</v>
      </c>
      <c r="L2642" s="151" t="s">
        <v>3744</v>
      </c>
      <c r="M2642" s="49">
        <v>45315.710451388892</v>
      </c>
      <c r="N2642" s="47" t="s">
        <v>412</v>
      </c>
      <c r="O2642" s="47" t="s">
        <v>471</v>
      </c>
    </row>
    <row r="2643" spans="2:15" ht="51" hidden="1" outlineLevel="1">
      <c r="B2643" s="226">
        <v>2024</v>
      </c>
      <c r="C2643" s="226">
        <v>7</v>
      </c>
      <c r="D2643" s="149" t="s">
        <v>5</v>
      </c>
      <c r="E2643" s="149" t="s">
        <v>6</v>
      </c>
      <c r="F2643" s="149" t="s">
        <v>3721</v>
      </c>
      <c r="G2643" s="227">
        <v>45313</v>
      </c>
      <c r="H2643" s="149" t="s">
        <v>9</v>
      </c>
      <c r="I2643" s="47" t="str">
        <f>VLOOKUP(H2643,'Source Codes'!A$2:B$115,2,FALSE)</f>
        <v>On Line Journal Entries</v>
      </c>
      <c r="J2643" s="232">
        <v>5819557</v>
      </c>
      <c r="K2643" s="227">
        <v>45315</v>
      </c>
      <c r="L2643" s="151" t="s">
        <v>363</v>
      </c>
      <c r="M2643" s="49">
        <v>45315.869976851849</v>
      </c>
      <c r="N2643" s="47" t="s">
        <v>410</v>
      </c>
      <c r="O2643" s="47" t="s">
        <v>415</v>
      </c>
    </row>
    <row r="2644" spans="2:15" ht="51" hidden="1" outlineLevel="1">
      <c r="B2644" s="226">
        <v>2024</v>
      </c>
      <c r="C2644" s="226">
        <v>7</v>
      </c>
      <c r="D2644" s="149" t="s">
        <v>5</v>
      </c>
      <c r="E2644" s="149" t="s">
        <v>6</v>
      </c>
      <c r="F2644" s="149" t="s">
        <v>3722</v>
      </c>
      <c r="G2644" s="227">
        <v>45313</v>
      </c>
      <c r="H2644" s="149" t="s">
        <v>9</v>
      </c>
      <c r="I2644" s="47" t="str">
        <f>VLOOKUP(H2644,'Source Codes'!A$2:B$115,2,FALSE)</f>
        <v>On Line Journal Entries</v>
      </c>
      <c r="J2644" s="232">
        <v>5773448</v>
      </c>
      <c r="K2644" s="227">
        <v>45315</v>
      </c>
      <c r="L2644" s="151" t="s">
        <v>363</v>
      </c>
      <c r="M2644" s="49">
        <v>45315.869976851849</v>
      </c>
      <c r="N2644" s="47" t="s">
        <v>410</v>
      </c>
      <c r="O2644" s="47" t="s">
        <v>415</v>
      </c>
    </row>
    <row r="2645" spans="2:15" ht="51" hidden="1" outlineLevel="1">
      <c r="B2645" s="226">
        <v>2024</v>
      </c>
      <c r="C2645" s="226">
        <v>7</v>
      </c>
      <c r="D2645" s="149" t="s">
        <v>5</v>
      </c>
      <c r="E2645" s="149" t="s">
        <v>6</v>
      </c>
      <c r="F2645" s="149" t="s">
        <v>3723</v>
      </c>
      <c r="G2645" s="227">
        <v>45313</v>
      </c>
      <c r="H2645" s="149" t="s">
        <v>9</v>
      </c>
      <c r="I2645" s="47" t="str">
        <f>VLOOKUP(H2645,'Source Codes'!A$2:B$115,2,FALSE)</f>
        <v>On Line Journal Entries</v>
      </c>
      <c r="J2645" s="232">
        <v>5684975</v>
      </c>
      <c r="K2645" s="227">
        <v>45315</v>
      </c>
      <c r="L2645" s="151" t="s">
        <v>363</v>
      </c>
      <c r="M2645" s="49">
        <v>45315.869976851849</v>
      </c>
      <c r="N2645" s="47" t="s">
        <v>410</v>
      </c>
      <c r="O2645" s="47" t="s">
        <v>415</v>
      </c>
    </row>
    <row r="2646" spans="2:15" ht="51" hidden="1" outlineLevel="1">
      <c r="B2646" s="226">
        <v>2024</v>
      </c>
      <c r="C2646" s="226">
        <v>7</v>
      </c>
      <c r="D2646" s="149" t="s">
        <v>5</v>
      </c>
      <c r="E2646" s="149" t="s">
        <v>6</v>
      </c>
      <c r="F2646" s="149" t="s">
        <v>3724</v>
      </c>
      <c r="G2646" s="227">
        <v>45313</v>
      </c>
      <c r="H2646" s="149" t="s">
        <v>9</v>
      </c>
      <c r="I2646" s="47" t="str">
        <f>VLOOKUP(H2646,'Source Codes'!A$2:B$115,2,FALSE)</f>
        <v>On Line Journal Entries</v>
      </c>
      <c r="J2646" s="232">
        <v>5630583</v>
      </c>
      <c r="K2646" s="227">
        <v>45315</v>
      </c>
      <c r="L2646" s="151" t="s">
        <v>363</v>
      </c>
      <c r="M2646" s="49">
        <v>45315.869976851849</v>
      </c>
      <c r="N2646" s="47" t="s">
        <v>410</v>
      </c>
      <c r="O2646" s="47" t="s">
        <v>415</v>
      </c>
    </row>
    <row r="2647" spans="2:15" ht="51" hidden="1" outlineLevel="1">
      <c r="B2647" s="226">
        <v>2024</v>
      </c>
      <c r="C2647" s="226">
        <v>7</v>
      </c>
      <c r="D2647" s="149" t="s">
        <v>5</v>
      </c>
      <c r="E2647" s="149" t="s">
        <v>6</v>
      </c>
      <c r="F2647" s="149" t="s">
        <v>3725</v>
      </c>
      <c r="G2647" s="227">
        <v>45313</v>
      </c>
      <c r="H2647" s="149" t="s">
        <v>9</v>
      </c>
      <c r="I2647" s="47" t="str">
        <f>VLOOKUP(H2647,'Source Codes'!A$2:B$115,2,FALSE)</f>
        <v>On Line Journal Entries</v>
      </c>
      <c r="J2647" s="232">
        <v>5571540</v>
      </c>
      <c r="K2647" s="227">
        <v>45315</v>
      </c>
      <c r="L2647" s="151" t="s">
        <v>363</v>
      </c>
      <c r="M2647" s="49">
        <v>45315.869976851849</v>
      </c>
      <c r="N2647" s="47" t="s">
        <v>410</v>
      </c>
      <c r="O2647" s="47" t="s">
        <v>415</v>
      </c>
    </row>
    <row r="2648" spans="2:15" ht="51" hidden="1" outlineLevel="1">
      <c r="B2648" s="226">
        <v>2024</v>
      </c>
      <c r="C2648" s="226">
        <v>7</v>
      </c>
      <c r="D2648" s="149" t="s">
        <v>5</v>
      </c>
      <c r="E2648" s="149" t="s">
        <v>6</v>
      </c>
      <c r="F2648" s="149" t="s">
        <v>3726</v>
      </c>
      <c r="G2648" s="227">
        <v>45309</v>
      </c>
      <c r="H2648" s="149" t="s">
        <v>9</v>
      </c>
      <c r="I2648" s="47" t="str">
        <f>VLOOKUP(H2648,'Source Codes'!A$2:B$115,2,FALSE)</f>
        <v>On Line Journal Entries</v>
      </c>
      <c r="J2648" s="232">
        <v>4861885.29</v>
      </c>
      <c r="K2648" s="227">
        <v>45315</v>
      </c>
      <c r="L2648" s="151" t="s">
        <v>354</v>
      </c>
      <c r="M2648" s="49">
        <v>45315.869976851849</v>
      </c>
      <c r="N2648" s="47" t="s">
        <v>410</v>
      </c>
      <c r="O2648" s="47" t="s">
        <v>415</v>
      </c>
    </row>
    <row r="2649" spans="2:15" hidden="1" outlineLevel="1">
      <c r="B2649" s="226">
        <v>2024</v>
      </c>
      <c r="C2649" s="226">
        <v>7</v>
      </c>
      <c r="D2649" s="149" t="s">
        <v>5</v>
      </c>
      <c r="E2649" s="149" t="s">
        <v>6</v>
      </c>
      <c r="F2649" s="149" t="s">
        <v>3727</v>
      </c>
      <c r="G2649" s="227">
        <v>45313</v>
      </c>
      <c r="H2649" s="149" t="s">
        <v>9</v>
      </c>
      <c r="I2649" s="47" t="str">
        <f>VLOOKUP(H2649,'Source Codes'!A$2:B$115,2,FALSE)</f>
        <v>On Line Journal Entries</v>
      </c>
      <c r="J2649" s="232">
        <v>4462598</v>
      </c>
      <c r="K2649" s="227">
        <v>45315</v>
      </c>
      <c r="L2649" s="151" t="s">
        <v>3737</v>
      </c>
      <c r="M2649" s="49">
        <v>45315.869976851849</v>
      </c>
      <c r="N2649" s="47" t="s">
        <v>410</v>
      </c>
      <c r="O2649" s="47" t="s">
        <v>420</v>
      </c>
    </row>
    <row r="2650" spans="2:15" hidden="1" outlineLevel="1">
      <c r="B2650" s="226">
        <v>2024</v>
      </c>
      <c r="C2650" s="226">
        <v>7</v>
      </c>
      <c r="D2650" s="149" t="s">
        <v>5</v>
      </c>
      <c r="E2650" s="149" t="s">
        <v>6</v>
      </c>
      <c r="F2650" s="149" t="s">
        <v>3728</v>
      </c>
      <c r="G2650" s="227">
        <v>45292</v>
      </c>
      <c r="H2650" s="149" t="s">
        <v>9</v>
      </c>
      <c r="I2650" s="47" t="str">
        <f>VLOOKUP(H2650,'Source Codes'!A$2:B$115,2,FALSE)</f>
        <v>On Line Journal Entries</v>
      </c>
      <c r="J2650" s="232">
        <v>2203822.86</v>
      </c>
      <c r="K2650" s="227">
        <v>45315</v>
      </c>
      <c r="L2650" s="151" t="s">
        <v>3738</v>
      </c>
      <c r="M2650" s="49">
        <v>45315.869976851849</v>
      </c>
      <c r="N2650" s="47" t="s">
        <v>412</v>
      </c>
      <c r="O2650" s="47" t="s">
        <v>424</v>
      </c>
    </row>
    <row r="2651" spans="2:15" ht="25.5" hidden="1" outlineLevel="1">
      <c r="B2651" s="226">
        <v>2024</v>
      </c>
      <c r="C2651" s="226">
        <v>7</v>
      </c>
      <c r="D2651" s="149" t="s">
        <v>5</v>
      </c>
      <c r="E2651" s="149" t="s">
        <v>6</v>
      </c>
      <c r="F2651" s="149" t="s">
        <v>3729</v>
      </c>
      <c r="G2651" s="227">
        <v>45315</v>
      </c>
      <c r="H2651" s="149" t="s">
        <v>9</v>
      </c>
      <c r="I2651" s="47" t="str">
        <f>VLOOKUP(H2651,'Source Codes'!A$2:B$115,2,FALSE)</f>
        <v>On Line Journal Entries</v>
      </c>
      <c r="J2651" s="232">
        <v>1709388.06</v>
      </c>
      <c r="K2651" s="227">
        <v>45315</v>
      </c>
      <c r="L2651" s="151" t="s">
        <v>3730</v>
      </c>
      <c r="M2651" s="49">
        <v>45315.702222222222</v>
      </c>
      <c r="N2651" s="47" t="s">
        <v>516</v>
      </c>
      <c r="O2651" s="47" t="s">
        <v>422</v>
      </c>
    </row>
    <row r="2652" spans="2:15" hidden="1" outlineLevel="1">
      <c r="B2652" s="226">
        <v>2024</v>
      </c>
      <c r="C2652" s="226">
        <v>7</v>
      </c>
      <c r="D2652" s="149" t="s">
        <v>5</v>
      </c>
      <c r="E2652" s="149" t="s">
        <v>6</v>
      </c>
      <c r="F2652" s="149" t="s">
        <v>3731</v>
      </c>
      <c r="G2652" s="227">
        <v>45292</v>
      </c>
      <c r="H2652" s="149" t="s">
        <v>9</v>
      </c>
      <c r="I2652" s="47" t="str">
        <f>VLOOKUP(H2652,'Source Codes'!A$2:B$115,2,FALSE)</f>
        <v>On Line Journal Entries</v>
      </c>
      <c r="J2652" s="232">
        <v>-3170089.83</v>
      </c>
      <c r="K2652" s="227">
        <v>45315</v>
      </c>
      <c r="L2652" s="151" t="s">
        <v>3749</v>
      </c>
      <c r="M2652" s="49">
        <v>45315.869976851849</v>
      </c>
      <c r="N2652" s="47" t="s">
        <v>412</v>
      </c>
      <c r="O2652" s="47" t="s">
        <v>424</v>
      </c>
    </row>
    <row r="2653" spans="2:15" hidden="1" outlineLevel="1">
      <c r="B2653" s="226">
        <v>2024</v>
      </c>
      <c r="C2653" s="226">
        <v>7</v>
      </c>
      <c r="D2653" s="149" t="s">
        <v>5</v>
      </c>
      <c r="E2653" s="149" t="s">
        <v>6</v>
      </c>
      <c r="F2653" s="149" t="s">
        <v>3732</v>
      </c>
      <c r="G2653" s="227">
        <v>45309</v>
      </c>
      <c r="H2653" s="149" t="s">
        <v>340</v>
      </c>
      <c r="I2653" s="47" t="str">
        <f>VLOOKUP(H2653,'Source Codes'!A$2:B$115,2,FALSE)</f>
        <v>Facilities Mngmnt Intfc Jrnls</v>
      </c>
      <c r="J2653" s="232">
        <v>-4057671.21</v>
      </c>
      <c r="K2653" s="227">
        <v>45315</v>
      </c>
      <c r="L2653" s="151" t="s">
        <v>3739</v>
      </c>
      <c r="M2653" s="49">
        <v>45315.870069444441</v>
      </c>
      <c r="N2653" s="47" t="s">
        <v>410</v>
      </c>
      <c r="O2653" s="47" t="s">
        <v>418</v>
      </c>
    </row>
    <row r="2654" spans="2:15" ht="25.5" hidden="1" outlineLevel="1">
      <c r="B2654" s="226">
        <v>2024</v>
      </c>
      <c r="C2654" s="226">
        <v>7</v>
      </c>
      <c r="D2654" s="149" t="s">
        <v>5</v>
      </c>
      <c r="E2654" s="149" t="s">
        <v>6</v>
      </c>
      <c r="F2654" s="149" t="s">
        <v>3733</v>
      </c>
      <c r="G2654" s="227">
        <v>45292</v>
      </c>
      <c r="H2654" s="149" t="s">
        <v>9</v>
      </c>
      <c r="I2654" s="47" t="str">
        <f>VLOOKUP(H2654,'Source Codes'!A$2:B$115,2,FALSE)</f>
        <v>On Line Journal Entries</v>
      </c>
      <c r="J2654" s="232">
        <v>-4626972.74</v>
      </c>
      <c r="K2654" s="227">
        <v>45315</v>
      </c>
      <c r="L2654" s="151" t="s">
        <v>3740</v>
      </c>
      <c r="M2654" s="49">
        <v>45315.869976851849</v>
      </c>
      <c r="N2654" s="47" t="s">
        <v>410</v>
      </c>
      <c r="O2654" s="47" t="s">
        <v>425</v>
      </c>
    </row>
    <row r="2655" spans="2:15" hidden="1" outlineLevel="1">
      <c r="B2655" s="226">
        <v>2024</v>
      </c>
      <c r="C2655" s="226">
        <v>7</v>
      </c>
      <c r="D2655" s="149" t="s">
        <v>5</v>
      </c>
      <c r="E2655" s="149" t="s">
        <v>6</v>
      </c>
      <c r="F2655" s="149" t="s">
        <v>3734</v>
      </c>
      <c r="G2655" s="227">
        <v>45293</v>
      </c>
      <c r="H2655" s="149" t="s">
        <v>13</v>
      </c>
      <c r="I2655" s="47" t="str">
        <f>VLOOKUP(H2655,'Source Codes'!A$2:B$115,2,FALSE)</f>
        <v>C-IV Voucher/Payments/EBT</v>
      </c>
      <c r="J2655" s="232">
        <v>-9710844.2799999993</v>
      </c>
      <c r="K2655" s="227">
        <v>45315</v>
      </c>
      <c r="L2655" s="151" t="s">
        <v>3741</v>
      </c>
      <c r="M2655" s="49">
        <v>45315.87</v>
      </c>
      <c r="N2655" s="47" t="s">
        <v>410</v>
      </c>
      <c r="O2655" s="47" t="s">
        <v>415</v>
      </c>
    </row>
    <row r="2656" spans="2:15" hidden="1" outlineLevel="1">
      <c r="B2656" s="226">
        <v>2024</v>
      </c>
      <c r="C2656" s="226">
        <v>7</v>
      </c>
      <c r="D2656" s="149" t="s">
        <v>5</v>
      </c>
      <c r="E2656" s="149" t="s">
        <v>6</v>
      </c>
      <c r="F2656" s="149" t="s">
        <v>3735</v>
      </c>
      <c r="G2656" s="227">
        <v>45292</v>
      </c>
      <c r="H2656" s="149" t="s">
        <v>9</v>
      </c>
      <c r="I2656" s="47" t="str">
        <f>VLOOKUP(H2656,'Source Codes'!A$2:B$115,2,FALSE)</f>
        <v>On Line Journal Entries</v>
      </c>
      <c r="J2656" s="232">
        <v>-11034866.16</v>
      </c>
      <c r="K2656" s="227">
        <v>45315</v>
      </c>
      <c r="L2656" s="151" t="s">
        <v>3742</v>
      </c>
      <c r="M2656" s="49">
        <v>45315.869976851849</v>
      </c>
      <c r="N2656" s="47" t="s">
        <v>412</v>
      </c>
      <c r="O2656" s="47" t="s">
        <v>424</v>
      </c>
    </row>
    <row r="2657" spans="1:15" hidden="1" outlineLevel="1">
      <c r="B2657" s="226">
        <v>2024</v>
      </c>
      <c r="C2657" s="226">
        <v>7</v>
      </c>
      <c r="D2657" s="149" t="s">
        <v>5</v>
      </c>
      <c r="E2657" s="149" t="s">
        <v>6</v>
      </c>
      <c r="F2657" s="149" t="s">
        <v>3736</v>
      </c>
      <c r="G2657" s="227">
        <v>45292</v>
      </c>
      <c r="H2657" s="149" t="s">
        <v>9</v>
      </c>
      <c r="I2657" s="47" t="str">
        <f>VLOOKUP(H2657,'Source Codes'!A$2:B$115,2,FALSE)</f>
        <v>On Line Journal Entries</v>
      </c>
      <c r="J2657" s="232">
        <v>-15599593.619999999</v>
      </c>
      <c r="K2657" s="227">
        <v>45315</v>
      </c>
      <c r="L2657" s="151" t="s">
        <v>3743</v>
      </c>
      <c r="M2657" s="49">
        <v>45315.869976851849</v>
      </c>
      <c r="N2657" s="47" t="s">
        <v>412</v>
      </c>
      <c r="O2657" s="47" t="s">
        <v>424</v>
      </c>
    </row>
    <row r="2658" spans="1:15" ht="12.75" customHeight="1" collapsed="1">
      <c r="J2658" s="133">
        <f>SUM(J2639:J2657)</f>
        <v>82113803.660000026</v>
      </c>
    </row>
    <row r="2660" spans="1:15" ht="12.75" customHeight="1">
      <c r="A2660" s="55" t="s">
        <v>3750</v>
      </c>
    </row>
    <row r="2661" spans="1:15" ht="63.75" hidden="1" outlineLevel="1">
      <c r="B2661" s="226">
        <v>2024</v>
      </c>
      <c r="C2661" s="226">
        <v>7</v>
      </c>
      <c r="D2661" s="149" t="s">
        <v>5</v>
      </c>
      <c r="E2661" s="149" t="s">
        <v>6</v>
      </c>
      <c r="F2661" s="149" t="s">
        <v>3751</v>
      </c>
      <c r="G2661" s="227">
        <v>45316</v>
      </c>
      <c r="H2661" s="149" t="s">
        <v>14</v>
      </c>
      <c r="I2661" s="47" t="str">
        <f>VLOOKUP(H2661,'Source Codes'!A$2:B$115,2,FALSE)</f>
        <v>AP Warrant Issuance</v>
      </c>
      <c r="J2661" s="232">
        <v>-3496503.2</v>
      </c>
      <c r="K2661" s="227">
        <v>45316</v>
      </c>
      <c r="L2661" s="151" t="s">
        <v>3760</v>
      </c>
      <c r="M2661" s="49">
        <v>45316.793506944443</v>
      </c>
      <c r="N2661" s="47" t="s">
        <v>412</v>
      </c>
      <c r="O2661" s="47" t="s">
        <v>414</v>
      </c>
    </row>
    <row r="2662" spans="1:15" ht="25.5" hidden="1" outlineLevel="1">
      <c r="B2662" s="226">
        <v>2024</v>
      </c>
      <c r="C2662" s="226">
        <v>7</v>
      </c>
      <c r="D2662" s="149" t="s">
        <v>5</v>
      </c>
      <c r="E2662" s="149" t="s">
        <v>6</v>
      </c>
      <c r="F2662" s="149" t="s">
        <v>3752</v>
      </c>
      <c r="G2662" s="227">
        <v>45320</v>
      </c>
      <c r="H2662" s="149" t="s">
        <v>14</v>
      </c>
      <c r="I2662" s="47" t="str">
        <f>VLOOKUP(H2662,'Source Codes'!A$2:B$115,2,FALSE)</f>
        <v>AP Warrant Issuance</v>
      </c>
      <c r="J2662" s="232">
        <v>-1812645.05</v>
      </c>
      <c r="K2662" s="227">
        <v>45316</v>
      </c>
      <c r="L2662" s="151" t="s">
        <v>3761</v>
      </c>
      <c r="M2662" s="49">
        <v>45316.793506944443</v>
      </c>
      <c r="N2662" s="47" t="s">
        <v>410</v>
      </c>
      <c r="O2662" s="47" t="s">
        <v>419</v>
      </c>
    </row>
    <row r="2663" spans="1:15" ht="25.5" hidden="1" outlineLevel="1">
      <c r="B2663" s="226">
        <v>2024</v>
      </c>
      <c r="C2663" s="226">
        <v>7</v>
      </c>
      <c r="D2663" s="149" t="s">
        <v>5</v>
      </c>
      <c r="E2663" s="149" t="s">
        <v>6</v>
      </c>
      <c r="F2663" s="149" t="s">
        <v>3753</v>
      </c>
      <c r="G2663" s="227">
        <v>45316</v>
      </c>
      <c r="H2663" s="149" t="s">
        <v>14</v>
      </c>
      <c r="I2663" s="47" t="str">
        <f>VLOOKUP(H2663,'Source Codes'!A$2:B$115,2,FALSE)</f>
        <v>AP Warrant Issuance</v>
      </c>
      <c r="J2663" s="232">
        <v>-1403351.6</v>
      </c>
      <c r="K2663" s="227">
        <v>45316</v>
      </c>
      <c r="L2663" s="151" t="s">
        <v>3762</v>
      </c>
      <c r="M2663" s="49">
        <v>45316.793506944443</v>
      </c>
      <c r="N2663" s="47" t="s">
        <v>410</v>
      </c>
      <c r="O2663" s="47" t="s">
        <v>419</v>
      </c>
    </row>
    <row r="2664" spans="1:15" ht="51" hidden="1" outlineLevel="1">
      <c r="B2664" s="226">
        <v>2024</v>
      </c>
      <c r="C2664" s="226">
        <v>7</v>
      </c>
      <c r="D2664" s="149" t="s">
        <v>5</v>
      </c>
      <c r="E2664" s="149" t="s">
        <v>6</v>
      </c>
      <c r="F2664" s="149" t="s">
        <v>3754</v>
      </c>
      <c r="G2664" s="227">
        <v>45320</v>
      </c>
      <c r="H2664" s="149" t="s">
        <v>14</v>
      </c>
      <c r="I2664" s="47" t="str">
        <f>VLOOKUP(H2664,'Source Codes'!A$2:B$115,2,FALSE)</f>
        <v>AP Warrant Issuance</v>
      </c>
      <c r="J2664" s="232">
        <v>-1272107.48</v>
      </c>
      <c r="K2664" s="227">
        <v>45316</v>
      </c>
      <c r="L2664" s="151" t="s">
        <v>3763</v>
      </c>
      <c r="M2664" s="49">
        <v>45316.793506944443</v>
      </c>
      <c r="N2664" s="47" t="s">
        <v>516</v>
      </c>
      <c r="O2664" s="47" t="s">
        <v>2195</v>
      </c>
    </row>
    <row r="2665" spans="1:15" ht="63.75" hidden="1" outlineLevel="1">
      <c r="B2665" s="226">
        <v>2024</v>
      </c>
      <c r="C2665" s="226">
        <v>7</v>
      </c>
      <c r="D2665" s="149" t="s">
        <v>5</v>
      </c>
      <c r="E2665" s="149" t="s">
        <v>6</v>
      </c>
      <c r="F2665" s="149" t="s">
        <v>3755</v>
      </c>
      <c r="G2665" s="227">
        <v>45300</v>
      </c>
      <c r="H2665" s="149" t="s">
        <v>12</v>
      </c>
      <c r="I2665" s="47" t="str">
        <f>VLOOKUP(H2665,'Source Codes'!A$2:B$115,2,FALSE)</f>
        <v>AR Direct Cash Journal</v>
      </c>
      <c r="J2665" s="232">
        <v>5011882.26</v>
      </c>
      <c r="K2665" s="227">
        <v>45316</v>
      </c>
      <c r="L2665" s="151" t="s">
        <v>3764</v>
      </c>
      <c r="M2665" s="49">
        <v>45316.751574074071</v>
      </c>
      <c r="N2665" s="47" t="s">
        <v>410</v>
      </c>
      <c r="O2665" s="47" t="s">
        <v>419</v>
      </c>
    </row>
    <row r="2666" spans="1:15" ht="25.5" hidden="1" outlineLevel="1">
      <c r="B2666" s="226">
        <v>2024</v>
      </c>
      <c r="C2666" s="226">
        <v>7</v>
      </c>
      <c r="D2666" s="149" t="s">
        <v>5</v>
      </c>
      <c r="E2666" s="149" t="s">
        <v>6</v>
      </c>
      <c r="F2666" s="149" t="s">
        <v>3756</v>
      </c>
      <c r="G2666" s="227">
        <v>45316</v>
      </c>
      <c r="H2666" s="149" t="s">
        <v>12</v>
      </c>
      <c r="I2666" s="47" t="str">
        <f>VLOOKUP(H2666,'Source Codes'!A$2:B$115,2,FALSE)</f>
        <v>AR Direct Cash Journal</v>
      </c>
      <c r="J2666" s="232">
        <v>4093308.45</v>
      </c>
      <c r="K2666" s="227">
        <v>45316</v>
      </c>
      <c r="L2666" s="151" t="s">
        <v>352</v>
      </c>
      <c r="M2666" s="49">
        <v>45316.751574074071</v>
      </c>
      <c r="N2666" s="47" t="s">
        <v>410</v>
      </c>
      <c r="O2666" s="47" t="s">
        <v>422</v>
      </c>
    </row>
    <row r="2667" spans="1:15" ht="38.25" hidden="1" outlineLevel="1">
      <c r="B2667" s="226">
        <v>2024</v>
      </c>
      <c r="C2667" s="226">
        <v>7</v>
      </c>
      <c r="D2667" s="149" t="s">
        <v>5</v>
      </c>
      <c r="E2667" s="149" t="s">
        <v>6</v>
      </c>
      <c r="F2667" s="149" t="s">
        <v>3757</v>
      </c>
      <c r="G2667" s="227">
        <v>45312</v>
      </c>
      <c r="H2667" s="149" t="s">
        <v>9</v>
      </c>
      <c r="I2667" s="47" t="str">
        <f>VLOOKUP(H2667,'Source Codes'!A$2:B$115,2,FALSE)</f>
        <v>On Line Journal Entries</v>
      </c>
      <c r="J2667" s="232">
        <v>1478473</v>
      </c>
      <c r="K2667" s="227">
        <v>45316</v>
      </c>
      <c r="L2667" s="151" t="s">
        <v>3759</v>
      </c>
      <c r="M2667" s="49">
        <v>45316.616631944446</v>
      </c>
      <c r="N2667" s="47" t="s">
        <v>411</v>
      </c>
      <c r="O2667" s="47" t="s">
        <v>409</v>
      </c>
    </row>
    <row r="2668" spans="1:15" ht="12.75" hidden="1" customHeight="1" outlineLevel="1">
      <c r="B2668" s="226">
        <v>2024</v>
      </c>
      <c r="C2668" s="226">
        <v>7</v>
      </c>
      <c r="D2668" s="149" t="s">
        <v>5</v>
      </c>
      <c r="E2668" s="149" t="s">
        <v>6</v>
      </c>
      <c r="F2668" s="149" t="s">
        <v>3758</v>
      </c>
      <c r="G2668" s="227">
        <v>45316</v>
      </c>
      <c r="H2668" s="149" t="s">
        <v>7</v>
      </c>
      <c r="I2668" s="47" t="str">
        <f>VLOOKUP(H2668,'Source Codes'!A$2:B$115,2,FALSE)</f>
        <v>HRMS Interface Journals</v>
      </c>
      <c r="J2668" s="232">
        <v>-2458377.37</v>
      </c>
      <c r="K2668" s="227">
        <v>45316</v>
      </c>
      <c r="L2668" s="151" t="s">
        <v>355</v>
      </c>
      <c r="M2668" s="49">
        <v>45316.401273148149</v>
      </c>
      <c r="N2668" s="47" t="s">
        <v>438</v>
      </c>
      <c r="O2668" s="47" t="s">
        <v>439</v>
      </c>
    </row>
    <row r="2669" spans="1:15" ht="12.75" customHeight="1" collapsed="1">
      <c r="J2669" s="133">
        <f>SUM(J2661:J2668)</f>
        <v>140679.00999999978</v>
      </c>
    </row>
    <row r="2671" spans="1:15" ht="12.75" customHeight="1">
      <c r="A2671" s="55" t="s">
        <v>3765</v>
      </c>
    </row>
    <row r="2672" spans="1:15" ht="25.5" hidden="1" outlineLevel="1">
      <c r="B2672" s="226">
        <v>2024</v>
      </c>
      <c r="C2672" s="226">
        <v>7</v>
      </c>
      <c r="D2672" s="149" t="s">
        <v>5</v>
      </c>
      <c r="E2672" s="149" t="s">
        <v>6</v>
      </c>
      <c r="F2672" s="149" t="s">
        <v>3766</v>
      </c>
      <c r="G2672" s="227">
        <v>45321</v>
      </c>
      <c r="H2672" s="149" t="s">
        <v>14</v>
      </c>
      <c r="I2672" s="47" t="str">
        <f>VLOOKUP(H2672,'Source Codes'!A$2:B$115,2,FALSE)</f>
        <v>AP Warrant Issuance</v>
      </c>
      <c r="J2672" s="232">
        <v>-1076466.6599999999</v>
      </c>
      <c r="K2672" s="227">
        <v>45317</v>
      </c>
      <c r="L2672" s="151" t="s">
        <v>3767</v>
      </c>
      <c r="M2672" s="49">
        <v>45317.793182870373</v>
      </c>
      <c r="N2672" s="47" t="s">
        <v>410</v>
      </c>
      <c r="O2672" s="47" t="s">
        <v>419</v>
      </c>
    </row>
    <row r="2673" spans="1:15" ht="12.75" customHeight="1" collapsed="1">
      <c r="J2673" s="133">
        <f>SUM(J2672)</f>
        <v>-1076466.6599999999</v>
      </c>
    </row>
    <row r="2675" spans="1:15" ht="12.75" customHeight="1">
      <c r="A2675" s="55" t="s">
        <v>3768</v>
      </c>
    </row>
    <row r="2676" spans="1:15" ht="25.5" hidden="1" outlineLevel="1">
      <c r="B2676" s="226">
        <v>2024</v>
      </c>
      <c r="C2676" s="226">
        <v>7</v>
      </c>
      <c r="D2676" s="149" t="s">
        <v>5</v>
      </c>
      <c r="E2676" s="149" t="s">
        <v>6</v>
      </c>
      <c r="F2676" s="149" t="s">
        <v>3769</v>
      </c>
      <c r="G2676" s="227">
        <v>45322</v>
      </c>
      <c r="H2676" s="149" t="s">
        <v>14</v>
      </c>
      <c r="I2676" s="47" t="str">
        <f>VLOOKUP(H2676,'Source Codes'!A$2:B$115,2,FALSE)</f>
        <v>AP Warrant Issuance</v>
      </c>
      <c r="J2676" s="232">
        <v>-3126188</v>
      </c>
      <c r="K2676" s="227">
        <v>45320</v>
      </c>
      <c r="L2676" s="151" t="s">
        <v>3775</v>
      </c>
      <c r="M2676" s="49">
        <v>45320.793530092589</v>
      </c>
      <c r="N2676" s="47" t="s">
        <v>410</v>
      </c>
      <c r="O2676" s="47" t="s">
        <v>419</v>
      </c>
    </row>
    <row r="2677" spans="1:15" ht="51" hidden="1" outlineLevel="1">
      <c r="B2677" s="226">
        <v>2024</v>
      </c>
      <c r="C2677" s="226">
        <v>7</v>
      </c>
      <c r="D2677" s="149" t="s">
        <v>5</v>
      </c>
      <c r="E2677" s="149" t="s">
        <v>6</v>
      </c>
      <c r="F2677" s="149" t="s">
        <v>3770</v>
      </c>
      <c r="G2677" s="227">
        <v>45316</v>
      </c>
      <c r="H2677" s="149" t="s">
        <v>12</v>
      </c>
      <c r="I2677" s="47" t="str">
        <f>VLOOKUP(H2677,'Source Codes'!A$2:B$115,2,FALSE)</f>
        <v>AR Direct Cash Journal</v>
      </c>
      <c r="J2677" s="232">
        <v>4739943.9000000004</v>
      </c>
      <c r="K2677" s="227">
        <v>45320</v>
      </c>
      <c r="L2677" s="151" t="s">
        <v>3776</v>
      </c>
      <c r="M2677" s="49">
        <v>45320.751909722225</v>
      </c>
      <c r="N2677" s="47" t="s">
        <v>410</v>
      </c>
      <c r="O2677" s="47" t="s">
        <v>421</v>
      </c>
    </row>
    <row r="2678" spans="1:15" ht="25.5" hidden="1" outlineLevel="1">
      <c r="B2678" s="226">
        <v>2024</v>
      </c>
      <c r="C2678" s="226">
        <v>7</v>
      </c>
      <c r="D2678" s="149" t="s">
        <v>5</v>
      </c>
      <c r="E2678" s="149" t="s">
        <v>6</v>
      </c>
      <c r="F2678" s="149" t="s">
        <v>3771</v>
      </c>
      <c r="G2678" s="227">
        <v>45320</v>
      </c>
      <c r="H2678" s="149" t="s">
        <v>12</v>
      </c>
      <c r="I2678" s="47" t="str">
        <f>VLOOKUP(H2678,'Source Codes'!A$2:B$115,2,FALSE)</f>
        <v>AR Direct Cash Journal</v>
      </c>
      <c r="J2678" s="232">
        <v>4132046.88</v>
      </c>
      <c r="K2678" s="227">
        <v>45320</v>
      </c>
      <c r="L2678" s="151" t="s">
        <v>352</v>
      </c>
      <c r="M2678" s="49">
        <v>45320.751909722225</v>
      </c>
      <c r="N2678" s="47" t="s">
        <v>410</v>
      </c>
      <c r="O2678" s="47" t="s">
        <v>422</v>
      </c>
    </row>
    <row r="2679" spans="1:15" ht="25.5" hidden="1" outlineLevel="1">
      <c r="B2679" s="226">
        <v>2024</v>
      </c>
      <c r="C2679" s="226">
        <v>7</v>
      </c>
      <c r="D2679" s="149" t="s">
        <v>5</v>
      </c>
      <c r="E2679" s="149" t="s">
        <v>6</v>
      </c>
      <c r="F2679" s="149" t="s">
        <v>3772</v>
      </c>
      <c r="G2679" s="227">
        <v>45317</v>
      </c>
      <c r="H2679" s="149" t="s">
        <v>12</v>
      </c>
      <c r="I2679" s="47" t="str">
        <f>VLOOKUP(H2679,'Source Codes'!A$2:B$115,2,FALSE)</f>
        <v>AR Direct Cash Journal</v>
      </c>
      <c r="J2679" s="232">
        <v>2056296.05</v>
      </c>
      <c r="K2679" s="227">
        <v>45320</v>
      </c>
      <c r="L2679" s="151" t="s">
        <v>1136</v>
      </c>
      <c r="M2679" s="49">
        <v>45320.751909722225</v>
      </c>
      <c r="N2679" s="47" t="s">
        <v>410</v>
      </c>
      <c r="O2679" s="47" t="s">
        <v>422</v>
      </c>
    </row>
    <row r="2680" spans="1:15" ht="12.75" hidden="1" customHeight="1" outlineLevel="1">
      <c r="B2680" s="226">
        <v>2024</v>
      </c>
      <c r="C2680" s="226">
        <v>7</v>
      </c>
      <c r="D2680" s="149" t="s">
        <v>5</v>
      </c>
      <c r="E2680" s="149" t="s">
        <v>6</v>
      </c>
      <c r="F2680" s="149" t="s">
        <v>3773</v>
      </c>
      <c r="G2680" s="227">
        <v>45315</v>
      </c>
      <c r="H2680" s="149" t="s">
        <v>7</v>
      </c>
      <c r="I2680" s="47" t="str">
        <f>VLOOKUP(H2680,'Source Codes'!A$2:B$115,2,FALSE)</f>
        <v>HRMS Interface Journals</v>
      </c>
      <c r="J2680" s="232">
        <v>-2248903.4300000002</v>
      </c>
      <c r="K2680" s="227">
        <v>45320</v>
      </c>
      <c r="L2680" s="151" t="s">
        <v>357</v>
      </c>
      <c r="M2680" s="49">
        <v>45320.519016203703</v>
      </c>
      <c r="N2680" s="47" t="s">
        <v>438</v>
      </c>
      <c r="O2680" s="47" t="s">
        <v>439</v>
      </c>
    </row>
    <row r="2681" spans="1:15" ht="12.75" hidden="1" customHeight="1" outlineLevel="1">
      <c r="B2681" s="226">
        <v>2024</v>
      </c>
      <c r="C2681" s="226">
        <v>7</v>
      </c>
      <c r="D2681" s="149" t="s">
        <v>5</v>
      </c>
      <c r="E2681" s="149" t="s">
        <v>6</v>
      </c>
      <c r="F2681" s="149" t="s">
        <v>3774</v>
      </c>
      <c r="G2681" s="227">
        <v>45315</v>
      </c>
      <c r="H2681" s="149" t="s">
        <v>7</v>
      </c>
      <c r="I2681" s="47" t="str">
        <f>VLOOKUP(H2681,'Source Codes'!A$2:B$115,2,FALSE)</f>
        <v>HRMS Interface Journals</v>
      </c>
      <c r="J2681" s="232">
        <v>-10594534.6</v>
      </c>
      <c r="K2681" s="227">
        <v>45320</v>
      </c>
      <c r="L2681" s="151" t="s">
        <v>356</v>
      </c>
      <c r="M2681" s="49">
        <v>45320.516446759262</v>
      </c>
      <c r="N2681" s="47" t="s">
        <v>438</v>
      </c>
      <c r="O2681" s="47" t="s">
        <v>439</v>
      </c>
    </row>
    <row r="2682" spans="1:15" ht="12.75" customHeight="1" collapsed="1">
      <c r="J2682" s="133">
        <f>SUM(J2676:J2681)</f>
        <v>-5041339.1999999993</v>
      </c>
    </row>
    <row r="2684" spans="1:15" ht="12.75" customHeight="1">
      <c r="A2684" s="55" t="s">
        <v>3777</v>
      </c>
    </row>
    <row r="2685" spans="1:15" ht="12.75" hidden="1" customHeight="1" outlineLevel="1">
      <c r="B2685" s="226">
        <v>2024</v>
      </c>
      <c r="C2685" s="226">
        <v>7</v>
      </c>
      <c r="D2685" s="149" t="s">
        <v>5</v>
      </c>
      <c r="E2685" s="149" t="s">
        <v>6</v>
      </c>
      <c r="F2685" s="149" t="s">
        <v>3778</v>
      </c>
      <c r="G2685" s="227">
        <v>45317</v>
      </c>
      <c r="H2685" s="149" t="s">
        <v>16</v>
      </c>
      <c r="I2685" s="47" t="str">
        <f>VLOOKUP(H2685,'Source Codes'!A$2:B$115,2,FALSE)</f>
        <v>Property Tax Interface</v>
      </c>
      <c r="J2685" s="232">
        <v>6701683.4100000001</v>
      </c>
      <c r="K2685" s="227">
        <v>45321</v>
      </c>
      <c r="L2685" s="151" t="s">
        <v>3780</v>
      </c>
      <c r="M2685" s="49">
        <v>45321.953379629631</v>
      </c>
      <c r="N2685" s="47" t="s">
        <v>516</v>
      </c>
      <c r="O2685" s="47" t="s">
        <v>471</v>
      </c>
    </row>
    <row r="2686" spans="1:15" ht="12.75" hidden="1" customHeight="1" outlineLevel="1">
      <c r="B2686" s="226">
        <v>2024</v>
      </c>
      <c r="C2686" s="226">
        <v>7</v>
      </c>
      <c r="D2686" s="149" t="s">
        <v>5</v>
      </c>
      <c r="E2686" s="149" t="s">
        <v>6</v>
      </c>
      <c r="F2686" s="149" t="s">
        <v>3779</v>
      </c>
      <c r="G2686" s="227">
        <v>45315</v>
      </c>
      <c r="H2686" s="149" t="s">
        <v>7</v>
      </c>
      <c r="I2686" s="47" t="str">
        <f>VLOOKUP(H2686,'Source Codes'!A$2:B$115,2,FALSE)</f>
        <v>HRMS Interface Journals</v>
      </c>
      <c r="J2686" s="232">
        <v>-63753041.630000003</v>
      </c>
      <c r="K2686" s="227">
        <v>45321</v>
      </c>
      <c r="L2686" s="151" t="s">
        <v>355</v>
      </c>
      <c r="M2686" s="49">
        <v>45321.327175925922</v>
      </c>
      <c r="N2686" s="47" t="s">
        <v>438</v>
      </c>
      <c r="O2686" s="47" t="s">
        <v>439</v>
      </c>
    </row>
    <row r="2687" spans="1:15" ht="12.75" customHeight="1" collapsed="1">
      <c r="J2687" s="133">
        <f>SUM(J2685:J2686)</f>
        <v>-57051358.219999999</v>
      </c>
    </row>
    <row r="2689" spans="1:15" ht="12.75" customHeight="1">
      <c r="A2689" s="55" t="s">
        <v>3781</v>
      </c>
      <c r="F2689" s="149"/>
    </row>
    <row r="2690" spans="1:15" ht="76.5" hidden="1" outlineLevel="1">
      <c r="B2690" s="226">
        <v>2024</v>
      </c>
      <c r="C2690" s="226">
        <v>7</v>
      </c>
      <c r="D2690" s="149" t="s">
        <v>5</v>
      </c>
      <c r="E2690" s="149" t="s">
        <v>6</v>
      </c>
      <c r="F2690" s="149" t="s">
        <v>3782</v>
      </c>
      <c r="G2690" s="227">
        <v>45316</v>
      </c>
      <c r="H2690" s="149" t="s">
        <v>12</v>
      </c>
      <c r="I2690" s="47" t="str">
        <f>VLOOKUP(H2690,'Source Codes'!A$2:B$115,2,FALSE)</f>
        <v>AR Direct Cash Journal</v>
      </c>
      <c r="J2690" s="232">
        <v>8803352.6199999992</v>
      </c>
      <c r="K2690" s="227">
        <v>45322</v>
      </c>
      <c r="L2690" s="151" t="s">
        <v>3786</v>
      </c>
      <c r="M2690" s="49">
        <v>45322.751712962963</v>
      </c>
      <c r="N2690" s="47" t="s">
        <v>410</v>
      </c>
      <c r="O2690" s="47" t="s">
        <v>419</v>
      </c>
    </row>
    <row r="2691" spans="1:15" ht="63.75" hidden="1" outlineLevel="1">
      <c r="B2691" s="226">
        <v>2024</v>
      </c>
      <c r="C2691" s="226">
        <v>7</v>
      </c>
      <c r="D2691" s="149" t="s">
        <v>5</v>
      </c>
      <c r="E2691" s="149" t="s">
        <v>6</v>
      </c>
      <c r="F2691" s="149" t="s">
        <v>3783</v>
      </c>
      <c r="G2691" s="227">
        <v>45310</v>
      </c>
      <c r="H2691" s="149" t="s">
        <v>12</v>
      </c>
      <c r="I2691" s="47" t="str">
        <f>VLOOKUP(H2691,'Source Codes'!A$2:B$115,2,FALSE)</f>
        <v>AR Direct Cash Journal</v>
      </c>
      <c r="J2691" s="232">
        <v>6197768.2400000002</v>
      </c>
      <c r="K2691" s="227">
        <v>45322</v>
      </c>
      <c r="L2691" s="151" t="s">
        <v>3787</v>
      </c>
      <c r="M2691" s="49">
        <v>45322.751712962963</v>
      </c>
      <c r="N2691" s="47" t="s">
        <v>410</v>
      </c>
      <c r="O2691" s="47" t="s">
        <v>419</v>
      </c>
    </row>
    <row r="2692" spans="1:15" ht="38.25" hidden="1" outlineLevel="1">
      <c r="B2692" s="226">
        <v>2024</v>
      </c>
      <c r="C2692" s="226">
        <v>7</v>
      </c>
      <c r="D2692" s="149" t="s">
        <v>5</v>
      </c>
      <c r="E2692" s="149" t="s">
        <v>6</v>
      </c>
      <c r="F2692" s="149" t="s">
        <v>3784</v>
      </c>
      <c r="G2692" s="227">
        <v>45320</v>
      </c>
      <c r="H2692" s="149" t="s">
        <v>12</v>
      </c>
      <c r="I2692" s="47" t="str">
        <f>VLOOKUP(H2692,'Source Codes'!A$2:B$115,2,FALSE)</f>
        <v>AR Direct Cash Journal</v>
      </c>
      <c r="J2692" s="232">
        <v>1421690.95</v>
      </c>
      <c r="K2692" s="227">
        <v>45322</v>
      </c>
      <c r="L2692" s="151" t="s">
        <v>3788</v>
      </c>
      <c r="M2692" s="49">
        <v>45322.751712962963</v>
      </c>
      <c r="N2692" s="47" t="s">
        <v>410</v>
      </c>
      <c r="O2692" s="47" t="s">
        <v>419</v>
      </c>
    </row>
    <row r="2693" spans="1:15" ht="25.5" hidden="1" outlineLevel="1">
      <c r="B2693" s="226">
        <v>2024</v>
      </c>
      <c r="C2693" s="226">
        <v>7</v>
      </c>
      <c r="D2693" s="149" t="s">
        <v>5</v>
      </c>
      <c r="E2693" s="149" t="s">
        <v>6</v>
      </c>
      <c r="F2693" s="149" t="s">
        <v>3785</v>
      </c>
      <c r="G2693" s="227">
        <v>45321</v>
      </c>
      <c r="H2693" s="149" t="s">
        <v>12</v>
      </c>
      <c r="I2693" s="47" t="str">
        <f>VLOOKUP(H2693,'Source Codes'!A$2:B$115,2,FALSE)</f>
        <v>AR Direct Cash Journal</v>
      </c>
      <c r="J2693" s="232">
        <v>1198536.45</v>
      </c>
      <c r="K2693" s="227">
        <v>45322</v>
      </c>
      <c r="L2693" s="151" t="s">
        <v>3789</v>
      </c>
      <c r="M2693" s="49">
        <v>45322.751712962963</v>
      </c>
      <c r="N2693" s="47" t="s">
        <v>410</v>
      </c>
      <c r="O2693" s="47" t="s">
        <v>413</v>
      </c>
    </row>
    <row r="2694" spans="1:15" ht="12.75" customHeight="1" collapsed="1">
      <c r="J2694" s="133">
        <f>SUM(J2690:J2693)</f>
        <v>17621348.259999998</v>
      </c>
    </row>
    <row r="2696" spans="1:15" ht="12.75" customHeight="1">
      <c r="A2696" s="55" t="s">
        <v>3790</v>
      </c>
      <c r="B2696" s="226"/>
      <c r="C2696" s="226"/>
      <c r="D2696" s="149"/>
      <c r="E2696" s="149"/>
      <c r="F2696" s="149"/>
      <c r="G2696" s="227"/>
      <c r="H2696" s="149"/>
      <c r="I2696" s="47"/>
      <c r="J2696" s="232"/>
      <c r="K2696" s="227"/>
      <c r="L2696" s="151"/>
      <c r="M2696" s="49"/>
    </row>
    <row r="2697" spans="1:15" ht="25.5" hidden="1" outlineLevel="1">
      <c r="B2697" s="226">
        <v>2024</v>
      </c>
      <c r="C2697" s="226">
        <v>8</v>
      </c>
      <c r="D2697" s="149" t="s">
        <v>5</v>
      </c>
      <c r="E2697" s="149" t="s">
        <v>6</v>
      </c>
      <c r="F2697" s="149" t="s">
        <v>3791</v>
      </c>
      <c r="G2697" s="227">
        <v>45327</v>
      </c>
      <c r="H2697" s="149" t="s">
        <v>14</v>
      </c>
      <c r="I2697" s="47" t="str">
        <f>VLOOKUP(H2697,'Source Codes'!A$2:B$115,2,FALSE)</f>
        <v>AP Warrant Issuance</v>
      </c>
      <c r="J2697" s="232">
        <v>-1274257.5900000001</v>
      </c>
      <c r="K2697" s="227">
        <v>45323</v>
      </c>
      <c r="L2697" s="151" t="s">
        <v>3792</v>
      </c>
      <c r="M2697" s="49">
        <v>45323.793391203704</v>
      </c>
      <c r="N2697" s="47" t="s">
        <v>410</v>
      </c>
      <c r="O2697" s="47" t="s">
        <v>419</v>
      </c>
    </row>
    <row r="2698" spans="1:15" ht="12.75" customHeight="1" collapsed="1">
      <c r="J2698" s="133">
        <f>SUM(J2697)</f>
        <v>-1274257.5900000001</v>
      </c>
    </row>
    <row r="2700" spans="1:15" ht="12.75" customHeight="1">
      <c r="A2700" s="55" t="s">
        <v>3793</v>
      </c>
    </row>
    <row r="2701" spans="1:15" ht="102" hidden="1" outlineLevel="1">
      <c r="B2701" s="226">
        <v>2024</v>
      </c>
      <c r="C2701" s="226">
        <v>8</v>
      </c>
      <c r="D2701" s="149" t="s">
        <v>5</v>
      </c>
      <c r="E2701" s="149" t="s">
        <v>6</v>
      </c>
      <c r="F2701" s="149" t="s">
        <v>3794</v>
      </c>
      <c r="G2701" s="227">
        <v>45324</v>
      </c>
      <c r="H2701" s="149" t="s">
        <v>14</v>
      </c>
      <c r="I2701" s="47" t="str">
        <f>VLOOKUP(H2701,'Source Codes'!A$2:B$115,2,FALSE)</f>
        <v>AP Warrant Issuance</v>
      </c>
      <c r="J2701" s="232">
        <v>-65340341.609999999</v>
      </c>
      <c r="K2701" s="227">
        <v>45324</v>
      </c>
      <c r="L2701" s="151" t="s">
        <v>3809</v>
      </c>
      <c r="M2701" s="49">
        <v>45324.793229166666</v>
      </c>
      <c r="N2701" s="47" t="s">
        <v>430</v>
      </c>
      <c r="O2701" s="47" t="s">
        <v>415</v>
      </c>
    </row>
    <row r="2702" spans="1:15" ht="25.5" hidden="1" outlineLevel="1">
      <c r="B2702" s="226">
        <v>2024</v>
      </c>
      <c r="C2702" s="226">
        <v>7</v>
      </c>
      <c r="D2702" s="149" t="s">
        <v>5</v>
      </c>
      <c r="E2702" s="149" t="s">
        <v>6</v>
      </c>
      <c r="F2702" s="149" t="s">
        <v>3795</v>
      </c>
      <c r="G2702" s="227">
        <v>45320</v>
      </c>
      <c r="H2702" s="149" t="s">
        <v>9</v>
      </c>
      <c r="I2702" s="47" t="str">
        <f>VLOOKUP(H2702,'Source Codes'!A$2:B$115,2,FALSE)</f>
        <v>On Line Journal Entries</v>
      </c>
      <c r="J2702" s="232">
        <v>22984886.760000002</v>
      </c>
      <c r="K2702" s="227">
        <v>45324</v>
      </c>
      <c r="L2702" s="151" t="s">
        <v>3804</v>
      </c>
      <c r="M2702" s="49">
        <v>45324.869467592594</v>
      </c>
      <c r="N2702" s="47" t="s">
        <v>410</v>
      </c>
      <c r="O2702" s="47" t="s">
        <v>422</v>
      </c>
    </row>
    <row r="2703" spans="1:15" ht="89.25" hidden="1" outlineLevel="1">
      <c r="B2703" s="226">
        <v>2024</v>
      </c>
      <c r="C2703" s="226">
        <v>7</v>
      </c>
      <c r="D2703" s="149" t="s">
        <v>5</v>
      </c>
      <c r="E2703" s="149" t="s">
        <v>6</v>
      </c>
      <c r="F2703" s="149" t="s">
        <v>3796</v>
      </c>
      <c r="G2703" s="227">
        <v>45315</v>
      </c>
      <c r="H2703" s="149" t="s">
        <v>9</v>
      </c>
      <c r="I2703" s="47" t="str">
        <f>VLOOKUP(H2703,'Source Codes'!A$2:B$115,2,FALSE)</f>
        <v>On Line Journal Entries</v>
      </c>
      <c r="J2703" s="232">
        <v>13275412</v>
      </c>
      <c r="K2703" s="227">
        <v>45324</v>
      </c>
      <c r="L2703" s="151" t="s">
        <v>342</v>
      </c>
      <c r="M2703" s="49">
        <v>45324.473703703705</v>
      </c>
      <c r="N2703" s="47" t="s">
        <v>410</v>
      </c>
      <c r="O2703" s="47" t="s">
        <v>415</v>
      </c>
    </row>
    <row r="2704" spans="1:15" ht="38.25" hidden="1" outlineLevel="1">
      <c r="B2704" s="226">
        <v>2024</v>
      </c>
      <c r="C2704" s="226">
        <v>7</v>
      </c>
      <c r="D2704" s="149" t="s">
        <v>5</v>
      </c>
      <c r="E2704" s="149" t="s">
        <v>6</v>
      </c>
      <c r="F2704" s="149" t="s">
        <v>3797</v>
      </c>
      <c r="G2704" s="227">
        <v>45321</v>
      </c>
      <c r="H2704" s="149" t="s">
        <v>9</v>
      </c>
      <c r="I2704" s="47" t="str">
        <f>VLOOKUP(H2704,'Source Codes'!A$2:B$115,2,FALSE)</f>
        <v>On Line Journal Entries</v>
      </c>
      <c r="J2704" s="232">
        <v>10963146.09</v>
      </c>
      <c r="K2704" s="227">
        <v>45324</v>
      </c>
      <c r="L2704" s="151" t="s">
        <v>3805</v>
      </c>
      <c r="M2704" s="49">
        <v>45324.869467592594</v>
      </c>
      <c r="N2704" s="47" t="s">
        <v>410</v>
      </c>
      <c r="O2704" s="47" t="s">
        <v>422</v>
      </c>
    </row>
    <row r="2705" spans="1:15" ht="89.25" hidden="1" outlineLevel="1">
      <c r="B2705" s="226">
        <v>2024</v>
      </c>
      <c r="C2705" s="226">
        <v>7</v>
      </c>
      <c r="D2705" s="149" t="s">
        <v>5</v>
      </c>
      <c r="E2705" s="149" t="s">
        <v>6</v>
      </c>
      <c r="F2705" s="149" t="s">
        <v>3798</v>
      </c>
      <c r="G2705" s="227">
        <v>45315</v>
      </c>
      <c r="H2705" s="149" t="s">
        <v>9</v>
      </c>
      <c r="I2705" s="47" t="str">
        <f>VLOOKUP(H2705,'Source Codes'!A$2:B$115,2,FALSE)</f>
        <v>On Line Journal Entries</v>
      </c>
      <c r="J2705" s="232">
        <v>8832199</v>
      </c>
      <c r="K2705" s="227">
        <v>45324</v>
      </c>
      <c r="L2705" s="151" t="s">
        <v>342</v>
      </c>
      <c r="M2705" s="49">
        <v>45324.691261574073</v>
      </c>
      <c r="N2705" s="47" t="s">
        <v>410</v>
      </c>
      <c r="O2705" s="47" t="s">
        <v>415</v>
      </c>
    </row>
    <row r="2706" spans="1:15" ht="89.25" hidden="1" outlineLevel="1">
      <c r="B2706" s="226">
        <v>2024</v>
      </c>
      <c r="C2706" s="226">
        <v>7</v>
      </c>
      <c r="D2706" s="149" t="s">
        <v>5</v>
      </c>
      <c r="E2706" s="149" t="s">
        <v>6</v>
      </c>
      <c r="F2706" s="149" t="s">
        <v>3799</v>
      </c>
      <c r="G2706" s="227">
        <v>45315</v>
      </c>
      <c r="H2706" s="149" t="s">
        <v>9</v>
      </c>
      <c r="I2706" s="47" t="str">
        <f>VLOOKUP(H2706,'Source Codes'!A$2:B$115,2,FALSE)</f>
        <v>On Line Journal Entries</v>
      </c>
      <c r="J2706" s="232">
        <v>8743276</v>
      </c>
      <c r="K2706" s="227">
        <v>45324</v>
      </c>
      <c r="L2706" s="151" t="s">
        <v>342</v>
      </c>
      <c r="M2706" s="49">
        <v>45324.474178240744</v>
      </c>
      <c r="N2706" s="47" t="s">
        <v>410</v>
      </c>
      <c r="O2706" s="47" t="s">
        <v>415</v>
      </c>
    </row>
    <row r="2707" spans="1:15" ht="89.25" hidden="1" outlineLevel="1">
      <c r="B2707" s="226">
        <v>2024</v>
      </c>
      <c r="C2707" s="226">
        <v>7</v>
      </c>
      <c r="D2707" s="149" t="s">
        <v>5</v>
      </c>
      <c r="E2707" s="149" t="s">
        <v>6</v>
      </c>
      <c r="F2707" s="149" t="s">
        <v>3800</v>
      </c>
      <c r="G2707" s="227">
        <v>45315</v>
      </c>
      <c r="H2707" s="149" t="s">
        <v>9</v>
      </c>
      <c r="I2707" s="47" t="str">
        <f>VLOOKUP(H2707,'Source Codes'!A$2:B$115,2,FALSE)</f>
        <v>On Line Journal Entries</v>
      </c>
      <c r="J2707" s="232">
        <v>6275027</v>
      </c>
      <c r="K2707" s="227">
        <v>45324</v>
      </c>
      <c r="L2707" s="151" t="s">
        <v>342</v>
      </c>
      <c r="M2707" s="49">
        <v>45324.520300925928</v>
      </c>
      <c r="N2707" s="47" t="s">
        <v>410</v>
      </c>
      <c r="O2707" s="47" t="s">
        <v>415</v>
      </c>
    </row>
    <row r="2708" spans="1:15" ht="51" hidden="1" outlineLevel="1">
      <c r="B2708" s="226">
        <v>2024</v>
      </c>
      <c r="C2708" s="226">
        <v>7</v>
      </c>
      <c r="D2708" s="149" t="s">
        <v>5</v>
      </c>
      <c r="E2708" s="149" t="s">
        <v>6</v>
      </c>
      <c r="F2708" s="149" t="s">
        <v>3801</v>
      </c>
      <c r="G2708" s="227">
        <v>45321</v>
      </c>
      <c r="H2708" s="149" t="s">
        <v>9</v>
      </c>
      <c r="I2708" s="47" t="str">
        <f>VLOOKUP(H2708,'Source Codes'!A$2:B$115,2,FALSE)</f>
        <v>On Line Journal Entries</v>
      </c>
      <c r="J2708" s="232">
        <v>3348859.09</v>
      </c>
      <c r="K2708" s="227">
        <v>45324</v>
      </c>
      <c r="L2708" s="151" t="s">
        <v>3806</v>
      </c>
      <c r="M2708" s="49">
        <v>45324.869467592594</v>
      </c>
      <c r="N2708" s="47" t="s">
        <v>410</v>
      </c>
      <c r="O2708" s="47" t="s">
        <v>422</v>
      </c>
    </row>
    <row r="2709" spans="1:15" hidden="1" outlineLevel="1">
      <c r="B2709" s="226">
        <v>2024</v>
      </c>
      <c r="C2709" s="226">
        <v>8</v>
      </c>
      <c r="D2709" s="149" t="s">
        <v>5</v>
      </c>
      <c r="E2709" s="149" t="s">
        <v>6</v>
      </c>
      <c r="F2709" s="149" t="s">
        <v>3802</v>
      </c>
      <c r="G2709" s="227">
        <v>45324</v>
      </c>
      <c r="H2709" s="149" t="s">
        <v>110</v>
      </c>
      <c r="I2709" s="47" t="str">
        <f>VLOOKUP(H2709,'Source Codes'!A$2:B$115,2,FALSE)</f>
        <v>Treasurers Interest Apportion</v>
      </c>
      <c r="J2709" s="232">
        <v>2172334.5499999998</v>
      </c>
      <c r="K2709" s="227">
        <v>45324</v>
      </c>
      <c r="L2709" s="151" t="s">
        <v>3807</v>
      </c>
      <c r="M2709" s="49">
        <v>45324.470868055556</v>
      </c>
      <c r="N2709" s="47" t="s">
        <v>412</v>
      </c>
      <c r="O2709" s="47" t="s">
        <v>422</v>
      </c>
    </row>
    <row r="2710" spans="1:15" hidden="1" outlineLevel="1">
      <c r="B2710" s="226">
        <v>2024</v>
      </c>
      <c r="C2710" s="226">
        <v>7</v>
      </c>
      <c r="D2710" s="149" t="s">
        <v>5</v>
      </c>
      <c r="E2710" s="149" t="s">
        <v>6</v>
      </c>
      <c r="F2710" s="149" t="s">
        <v>3803</v>
      </c>
      <c r="G2710" s="227">
        <v>45321</v>
      </c>
      <c r="H2710" s="149" t="s">
        <v>9</v>
      </c>
      <c r="I2710" s="47" t="str">
        <f>VLOOKUP(H2710,'Source Codes'!A$2:B$115,2,FALSE)</f>
        <v>On Line Journal Entries</v>
      </c>
      <c r="J2710" s="232">
        <v>1583168.14</v>
      </c>
      <c r="K2710" s="227">
        <v>45324</v>
      </c>
      <c r="L2710" s="151" t="s">
        <v>3808</v>
      </c>
      <c r="M2710" s="49">
        <v>45324.869467592594</v>
      </c>
      <c r="N2710" s="47" t="s">
        <v>410</v>
      </c>
      <c r="O2710" s="47" t="s">
        <v>422</v>
      </c>
    </row>
    <row r="2711" spans="1:15" ht="12.75" customHeight="1" collapsed="1">
      <c r="J2711" s="133">
        <f>SUM(J2701:J2710)</f>
        <v>12837967.020000007</v>
      </c>
    </row>
    <row r="2713" spans="1:15" ht="12.75" customHeight="1">
      <c r="A2713" s="55" t="s">
        <v>3810</v>
      </c>
    </row>
    <row r="2714" spans="1:15" ht="25.5" hidden="1" outlineLevel="1">
      <c r="B2714" s="226">
        <v>2024</v>
      </c>
      <c r="C2714" s="226">
        <v>8</v>
      </c>
      <c r="D2714" s="149" t="s">
        <v>5</v>
      </c>
      <c r="E2714" s="149" t="s">
        <v>6</v>
      </c>
      <c r="F2714" s="149" t="s">
        <v>3811</v>
      </c>
      <c r="G2714" s="227">
        <v>45329</v>
      </c>
      <c r="H2714" s="149" t="s">
        <v>14</v>
      </c>
      <c r="I2714" s="47" t="str">
        <f>VLOOKUP(H2714,'Source Codes'!A$2:B$115,2,FALSE)</f>
        <v>AP Warrant Issuance</v>
      </c>
      <c r="J2714" s="232">
        <v>-1314420.3899999999</v>
      </c>
      <c r="K2714" s="227">
        <v>45327</v>
      </c>
      <c r="L2714" s="151" t="s">
        <v>3816</v>
      </c>
      <c r="M2714" s="49">
        <v>45327.793356481481</v>
      </c>
      <c r="N2714" s="47" t="s">
        <v>410</v>
      </c>
    </row>
    <row r="2715" spans="1:15" ht="25.5" hidden="1" outlineLevel="1">
      <c r="B2715" s="226">
        <v>2024</v>
      </c>
      <c r="C2715" s="226">
        <v>7</v>
      </c>
      <c r="D2715" s="149" t="s">
        <v>5</v>
      </c>
      <c r="E2715" s="149" t="s">
        <v>6</v>
      </c>
      <c r="F2715" s="149" t="s">
        <v>3812</v>
      </c>
      <c r="G2715" s="227">
        <v>45299</v>
      </c>
      <c r="H2715" s="149" t="s">
        <v>9</v>
      </c>
      <c r="I2715" s="47" t="str">
        <f>VLOOKUP(H2715,'Source Codes'!A$2:B$115,2,FALSE)</f>
        <v>On Line Journal Entries</v>
      </c>
      <c r="J2715" s="232">
        <v>4095821</v>
      </c>
      <c r="K2715" s="227">
        <v>45327</v>
      </c>
      <c r="L2715" s="151" t="s">
        <v>3815</v>
      </c>
      <c r="M2715" s="49">
        <v>45327.869675925926</v>
      </c>
      <c r="N2715" s="47" t="s">
        <v>516</v>
      </c>
      <c r="O2715" s="47" t="s">
        <v>422</v>
      </c>
    </row>
    <row r="2716" spans="1:15" ht="25.5" hidden="1" outlineLevel="1">
      <c r="B2716" s="226">
        <v>2024</v>
      </c>
      <c r="C2716" s="226">
        <v>7</v>
      </c>
      <c r="D2716" s="149" t="s">
        <v>5</v>
      </c>
      <c r="E2716" s="149" t="s">
        <v>6</v>
      </c>
      <c r="F2716" s="149" t="s">
        <v>3813</v>
      </c>
      <c r="G2716" s="227">
        <v>45299</v>
      </c>
      <c r="H2716" s="149" t="s">
        <v>9</v>
      </c>
      <c r="I2716" s="47" t="str">
        <f>VLOOKUP(H2716,'Source Codes'!A$2:B$115,2,FALSE)</f>
        <v>On Line Journal Entries</v>
      </c>
      <c r="J2716" s="232">
        <v>1585242</v>
      </c>
      <c r="K2716" s="227">
        <v>45327</v>
      </c>
      <c r="L2716" s="151" t="s">
        <v>3814</v>
      </c>
      <c r="M2716" s="49">
        <v>45327.869675925926</v>
      </c>
      <c r="N2716" s="47" t="s">
        <v>516</v>
      </c>
      <c r="O2716" s="47" t="s">
        <v>422</v>
      </c>
    </row>
    <row r="2717" spans="1:15" ht="12.75" customHeight="1" collapsed="1">
      <c r="J2717" s="133">
        <f>SUM(J2714:J2716)</f>
        <v>4366642.6100000003</v>
      </c>
    </row>
    <row r="2718" spans="1:15" ht="12.75" customHeight="1">
      <c r="F2718" s="149"/>
    </row>
    <row r="2719" spans="1:15" ht="12.75" customHeight="1">
      <c r="A2719" s="55" t="s">
        <v>3817</v>
      </c>
      <c r="F2719" s="149"/>
    </row>
    <row r="2720" spans="1:15" ht="25.5" hidden="1" outlineLevel="1">
      <c r="B2720" s="226">
        <v>2024</v>
      </c>
      <c r="C2720" s="226">
        <v>8</v>
      </c>
      <c r="D2720" s="149" t="s">
        <v>5</v>
      </c>
      <c r="E2720" s="149" t="s">
        <v>6</v>
      </c>
      <c r="F2720" s="149" t="s">
        <v>3818</v>
      </c>
      <c r="G2720" s="227">
        <v>45327</v>
      </c>
      <c r="H2720" s="149" t="s">
        <v>12</v>
      </c>
      <c r="I2720" s="47" t="str">
        <f>VLOOKUP(H2720,'Source Codes'!A$2:B$115,2,FALSE)</f>
        <v>AR Direct Cash Journal</v>
      </c>
      <c r="J2720" s="232">
        <v>2753331.11</v>
      </c>
      <c r="K2720" s="227">
        <v>45328</v>
      </c>
      <c r="L2720" s="151" t="s">
        <v>3829</v>
      </c>
      <c r="M2720" s="49">
        <v>45328.751909722225</v>
      </c>
      <c r="N2720" s="47" t="s">
        <v>410</v>
      </c>
      <c r="O2720" s="47" t="s">
        <v>413</v>
      </c>
    </row>
    <row r="2721" spans="1:15" hidden="1" outlineLevel="1">
      <c r="B2721" s="226">
        <v>2024</v>
      </c>
      <c r="C2721" s="226">
        <v>7</v>
      </c>
      <c r="D2721" s="149" t="s">
        <v>5</v>
      </c>
      <c r="E2721" s="149" t="s">
        <v>6</v>
      </c>
      <c r="F2721" s="149" t="s">
        <v>3819</v>
      </c>
      <c r="G2721" s="227">
        <v>45296</v>
      </c>
      <c r="H2721" s="149" t="s">
        <v>9</v>
      </c>
      <c r="I2721" s="47" t="str">
        <f>VLOOKUP(H2721,'Source Codes'!A$2:B$115,2,FALSE)</f>
        <v>On Line Journal Entries</v>
      </c>
      <c r="J2721" s="232">
        <v>9870290.8399999999</v>
      </c>
      <c r="K2721" s="227">
        <v>45328</v>
      </c>
      <c r="L2721" s="151" t="s">
        <v>3828</v>
      </c>
      <c r="M2721" s="49">
        <v>45328.62704861111</v>
      </c>
      <c r="N2721" s="47" t="s">
        <v>412</v>
      </c>
      <c r="O2721" s="47" t="s">
        <v>419</v>
      </c>
    </row>
    <row r="2722" spans="1:15" hidden="1" outlineLevel="1">
      <c r="B2722" s="226">
        <v>2024</v>
      </c>
      <c r="C2722" s="226">
        <v>7</v>
      </c>
      <c r="D2722" s="149" t="s">
        <v>5</v>
      </c>
      <c r="E2722" s="149" t="s">
        <v>6</v>
      </c>
      <c r="F2722" s="149" t="s">
        <v>3820</v>
      </c>
      <c r="G2722" s="227">
        <v>45322</v>
      </c>
      <c r="H2722" s="149" t="s">
        <v>360</v>
      </c>
      <c r="I2722" s="47" t="str">
        <f>VLOOKUP(H2722,'Source Codes'!A$2:B$115,2,FALSE)</f>
        <v>Treasurer Tax Collector</v>
      </c>
      <c r="J2722" s="232">
        <v>1176283.6200000001</v>
      </c>
      <c r="K2722" s="227">
        <v>45328</v>
      </c>
      <c r="L2722" s="151" t="s">
        <v>3827</v>
      </c>
      <c r="M2722" s="49">
        <v>45328.623391203706</v>
      </c>
      <c r="N2722" s="47" t="s">
        <v>412</v>
      </c>
      <c r="O2722" s="47" t="s">
        <v>448</v>
      </c>
    </row>
    <row r="2723" spans="1:15" hidden="1" outlineLevel="1">
      <c r="B2723" s="226">
        <v>2024</v>
      </c>
      <c r="C2723" s="226">
        <v>8</v>
      </c>
      <c r="D2723" s="149" t="s">
        <v>5</v>
      </c>
      <c r="E2723" s="149" t="s">
        <v>6</v>
      </c>
      <c r="F2723" s="149" t="s">
        <v>3821</v>
      </c>
      <c r="G2723" s="227">
        <v>45323</v>
      </c>
      <c r="H2723" s="149" t="s">
        <v>13</v>
      </c>
      <c r="I2723" s="47" t="str">
        <f>VLOOKUP(H2723,'Source Codes'!A$2:B$115,2,FALSE)</f>
        <v>C-IV Voucher/Payments/EBT</v>
      </c>
      <c r="J2723" s="232">
        <v>-9576080.5199999996</v>
      </c>
      <c r="K2723" s="227">
        <v>45328</v>
      </c>
      <c r="L2723" s="151" t="s">
        <v>3824</v>
      </c>
      <c r="M2723" s="49">
        <v>45328.869814814818</v>
      </c>
      <c r="N2723" s="47" t="s">
        <v>410</v>
      </c>
      <c r="O2723" s="47" t="s">
        <v>415</v>
      </c>
    </row>
    <row r="2724" spans="1:15" hidden="1" outlineLevel="1">
      <c r="B2724" s="226">
        <v>2024</v>
      </c>
      <c r="C2724" s="226">
        <v>8</v>
      </c>
      <c r="D2724" s="149" t="s">
        <v>5</v>
      </c>
      <c r="E2724" s="149" t="s">
        <v>6</v>
      </c>
      <c r="F2724" s="149" t="s">
        <v>3822</v>
      </c>
      <c r="G2724" s="227">
        <v>45323</v>
      </c>
      <c r="H2724" s="149" t="s">
        <v>13</v>
      </c>
      <c r="I2724" s="47" t="str">
        <f>VLOOKUP(H2724,'Source Codes'!A$2:B$115,2,FALSE)</f>
        <v>C-IV Voucher/Payments/EBT</v>
      </c>
      <c r="J2724" s="232">
        <v>-11114734.310000001</v>
      </c>
      <c r="K2724" s="227">
        <v>45328</v>
      </c>
      <c r="L2724" s="151" t="s">
        <v>3825</v>
      </c>
      <c r="M2724" s="49">
        <v>45328.869814814818</v>
      </c>
      <c r="N2724" s="47" t="s">
        <v>410</v>
      </c>
      <c r="O2724" s="47" t="s">
        <v>415</v>
      </c>
    </row>
    <row r="2725" spans="1:15" hidden="1" outlineLevel="1">
      <c r="B2725" s="226">
        <v>2024</v>
      </c>
      <c r="C2725" s="226">
        <v>8</v>
      </c>
      <c r="D2725" s="149" t="s">
        <v>5</v>
      </c>
      <c r="E2725" s="149" t="s">
        <v>6</v>
      </c>
      <c r="F2725" s="149" t="s">
        <v>3823</v>
      </c>
      <c r="G2725" s="227">
        <v>45323</v>
      </c>
      <c r="H2725" s="149" t="s">
        <v>13</v>
      </c>
      <c r="I2725" s="47" t="str">
        <f>VLOOKUP(H2725,'Source Codes'!A$2:B$115,2,FALSE)</f>
        <v>C-IV Voucher/Payments/EBT</v>
      </c>
      <c r="J2725" s="232">
        <v>-16386023.66</v>
      </c>
      <c r="K2725" s="227">
        <v>45328</v>
      </c>
      <c r="L2725" s="151" t="s">
        <v>3826</v>
      </c>
      <c r="M2725" s="49">
        <v>45328.869814814818</v>
      </c>
      <c r="N2725" s="47" t="s">
        <v>410</v>
      </c>
      <c r="O2725" s="47" t="s">
        <v>415</v>
      </c>
    </row>
    <row r="2726" spans="1:15" ht="12.75" customHeight="1" collapsed="1">
      <c r="J2726" s="133">
        <f>SUM(J2720:J2725)</f>
        <v>-23276932.920000002</v>
      </c>
    </row>
    <row r="2728" spans="1:15" ht="12.75" customHeight="1">
      <c r="A2728" s="55" t="s">
        <v>3830</v>
      </c>
    </row>
    <row r="2729" spans="1:15" ht="25.5" hidden="1" outlineLevel="1">
      <c r="B2729" s="226">
        <v>2024</v>
      </c>
      <c r="C2729" s="226">
        <v>8</v>
      </c>
      <c r="D2729" s="149" t="s">
        <v>5</v>
      </c>
      <c r="E2729" s="149" t="s">
        <v>6</v>
      </c>
      <c r="F2729" s="149" t="s">
        <v>3831</v>
      </c>
      <c r="G2729" s="227">
        <v>45324</v>
      </c>
      <c r="H2729" s="149" t="s">
        <v>12</v>
      </c>
      <c r="I2729" s="47" t="str">
        <f>VLOOKUP(H2729,'Source Codes'!A$2:B$115,2,FALSE)</f>
        <v>AR Direct Cash Journal</v>
      </c>
      <c r="J2729" s="232">
        <v>6883233.9199999999</v>
      </c>
      <c r="K2729" s="227">
        <v>45329</v>
      </c>
      <c r="L2729" s="151" t="s">
        <v>1861</v>
      </c>
      <c r="M2729" s="49">
        <v>45329.751643518517</v>
      </c>
      <c r="N2729" s="47" t="s">
        <v>410</v>
      </c>
      <c r="O2729" s="47" t="s">
        <v>421</v>
      </c>
    </row>
    <row r="2730" spans="1:15" ht="12.75" customHeight="1" collapsed="1">
      <c r="J2730" s="133">
        <f>SUM(J2729)</f>
        <v>6883233.9199999999</v>
      </c>
    </row>
    <row r="2732" spans="1:15" ht="12.75" customHeight="1">
      <c r="A2732" s="55" t="s">
        <v>3834</v>
      </c>
    </row>
    <row r="2733" spans="1:15" ht="25.5" hidden="1" outlineLevel="1">
      <c r="B2733" s="226">
        <v>2024</v>
      </c>
      <c r="C2733" s="226">
        <v>8</v>
      </c>
      <c r="D2733" s="149" t="s">
        <v>5</v>
      </c>
      <c r="E2733" s="149" t="s">
        <v>6</v>
      </c>
      <c r="F2733" s="149" t="s">
        <v>3832</v>
      </c>
      <c r="G2733" s="227">
        <v>45323</v>
      </c>
      <c r="H2733" s="149" t="s">
        <v>9</v>
      </c>
      <c r="I2733" s="47" t="str">
        <f>VLOOKUP(H2733,'Source Codes'!A$2:B$115,2,FALSE)</f>
        <v>On Line Journal Entries</v>
      </c>
      <c r="J2733" s="232">
        <v>1817600</v>
      </c>
      <c r="K2733" s="227">
        <v>45330</v>
      </c>
      <c r="L2733" s="151" t="s">
        <v>3833</v>
      </c>
      <c r="M2733" s="49">
        <v>45330.869490740741</v>
      </c>
      <c r="N2733" s="47" t="s">
        <v>412</v>
      </c>
      <c r="O2733" s="47" t="s">
        <v>1901</v>
      </c>
    </row>
    <row r="2734" spans="1:15" ht="12.75" customHeight="1" collapsed="1">
      <c r="J2734" s="133">
        <f>SUM(J2733)</f>
        <v>1817600</v>
      </c>
    </row>
    <row r="2736" spans="1:15" ht="12.75" customHeight="1">
      <c r="A2736" s="55" t="s">
        <v>3835</v>
      </c>
    </row>
    <row r="2737" spans="1:15" ht="25.5" hidden="1" outlineLevel="1">
      <c r="B2737" s="226">
        <v>2024</v>
      </c>
      <c r="C2737" s="226">
        <v>8</v>
      </c>
      <c r="D2737" s="149" t="s">
        <v>5</v>
      </c>
      <c r="E2737" s="149" t="s">
        <v>6</v>
      </c>
      <c r="F2737" s="149" t="s">
        <v>3836</v>
      </c>
      <c r="G2737" s="227">
        <v>45335</v>
      </c>
      <c r="H2737" s="149" t="s">
        <v>14</v>
      </c>
      <c r="I2737" s="47" t="str">
        <f>VLOOKUP(H2737,'Source Codes'!A$2:B$115,2,FALSE)</f>
        <v>AP Warrant Issuance</v>
      </c>
      <c r="J2737" s="232">
        <v>-1263144.3999999999</v>
      </c>
      <c r="K2737" s="227">
        <v>45335</v>
      </c>
      <c r="L2737" s="151" t="s">
        <v>3840</v>
      </c>
      <c r="M2737" s="49">
        <v>45335.793680555558</v>
      </c>
      <c r="N2737" s="47" t="s">
        <v>410</v>
      </c>
      <c r="O2737" s="149" t="s">
        <v>419</v>
      </c>
    </row>
    <row r="2738" spans="1:15" ht="25.5" hidden="1" outlineLevel="1">
      <c r="B2738" s="226">
        <v>2024</v>
      </c>
      <c r="C2738" s="226">
        <v>8</v>
      </c>
      <c r="D2738" s="149" t="s">
        <v>5</v>
      </c>
      <c r="E2738" s="149" t="s">
        <v>6</v>
      </c>
      <c r="F2738" s="149" t="s">
        <v>3837</v>
      </c>
      <c r="G2738" s="227">
        <v>45337</v>
      </c>
      <c r="H2738" s="149" t="s">
        <v>14</v>
      </c>
      <c r="I2738" s="47" t="str">
        <f>VLOOKUP(H2738,'Source Codes'!A$2:B$115,2,FALSE)</f>
        <v>AP Warrant Issuance</v>
      </c>
      <c r="J2738" s="232">
        <v>-2299906.56</v>
      </c>
      <c r="K2738" s="227">
        <v>45335</v>
      </c>
      <c r="L2738" s="151" t="s">
        <v>3841</v>
      </c>
      <c r="M2738" s="49">
        <v>45335.793680555558</v>
      </c>
      <c r="N2738" s="47" t="s">
        <v>410</v>
      </c>
      <c r="O2738" s="149" t="s">
        <v>419</v>
      </c>
    </row>
    <row r="2739" spans="1:15" ht="25.5" hidden="1" outlineLevel="1">
      <c r="B2739" s="226">
        <v>2024</v>
      </c>
      <c r="C2739" s="226">
        <v>8</v>
      </c>
      <c r="D2739" s="149" t="s">
        <v>5</v>
      </c>
      <c r="E2739" s="149" t="s">
        <v>6</v>
      </c>
      <c r="F2739" s="149" t="s">
        <v>3838</v>
      </c>
      <c r="G2739" s="227">
        <v>45329</v>
      </c>
      <c r="H2739" s="149" t="s">
        <v>12</v>
      </c>
      <c r="I2739" s="47" t="str">
        <f>VLOOKUP(H2739,'Source Codes'!A$2:B$115,2,FALSE)</f>
        <v>AR Direct Cash Journal</v>
      </c>
      <c r="J2739" s="232">
        <v>2527019</v>
      </c>
      <c r="K2739" s="227">
        <v>45335</v>
      </c>
      <c r="L2739" s="151" t="s">
        <v>465</v>
      </c>
      <c r="M2739" s="49">
        <v>45335.751597222225</v>
      </c>
      <c r="N2739" s="47" t="s">
        <v>412</v>
      </c>
      <c r="O2739" s="149" t="s">
        <v>413</v>
      </c>
    </row>
    <row r="2740" spans="1:15" ht="12.75" hidden="1" customHeight="1" outlineLevel="1">
      <c r="B2740" s="226">
        <v>2024</v>
      </c>
      <c r="C2740" s="226">
        <v>8</v>
      </c>
      <c r="D2740" s="149" t="s">
        <v>5</v>
      </c>
      <c r="E2740" s="149" t="s">
        <v>6</v>
      </c>
      <c r="F2740" s="149" t="s">
        <v>3839</v>
      </c>
      <c r="G2740" s="227">
        <v>45329</v>
      </c>
      <c r="H2740" s="149" t="s">
        <v>7</v>
      </c>
      <c r="I2740" s="47" t="str">
        <f>VLOOKUP(H2740,'Source Codes'!A$2:B$115,2,FALSE)</f>
        <v>HRMS Interface Journals</v>
      </c>
      <c r="J2740" s="232">
        <v>-2306293.15</v>
      </c>
      <c r="K2740" s="227">
        <v>45335</v>
      </c>
      <c r="L2740" s="151" t="s">
        <v>1822</v>
      </c>
      <c r="M2740" s="49">
        <v>45335.498055555552</v>
      </c>
      <c r="N2740" s="47" t="s">
        <v>438</v>
      </c>
      <c r="O2740" s="47" t="s">
        <v>439</v>
      </c>
    </row>
    <row r="2741" spans="1:15" ht="12.75" customHeight="1" collapsed="1">
      <c r="B2741" s="226"/>
      <c r="C2741" s="226"/>
      <c r="D2741" s="149"/>
      <c r="E2741" s="149"/>
      <c r="F2741" s="149"/>
      <c r="G2741" s="227"/>
      <c r="H2741" s="149"/>
      <c r="I2741" s="47"/>
      <c r="J2741" s="133">
        <f>SUM(J2737:J2740)</f>
        <v>-3342325.11</v>
      </c>
      <c r="K2741" s="227"/>
      <c r="L2741" s="151"/>
      <c r="M2741" s="49"/>
    </row>
    <row r="2743" spans="1:15" ht="25.5" hidden="1" outlineLevel="1">
      <c r="A2743" s="55" t="s">
        <v>3842</v>
      </c>
      <c r="B2743" s="226">
        <v>2024</v>
      </c>
      <c r="C2743" s="226">
        <v>8</v>
      </c>
      <c r="D2743" s="149" t="s">
        <v>5</v>
      </c>
      <c r="E2743" s="149" t="s">
        <v>6</v>
      </c>
      <c r="F2743" s="149" t="s">
        <v>3843</v>
      </c>
      <c r="G2743" s="227">
        <v>45336</v>
      </c>
      <c r="H2743" s="149" t="s">
        <v>14</v>
      </c>
      <c r="I2743" s="47" t="str">
        <f>VLOOKUP(H2743,'Source Codes'!A$2:B$115,2,FALSE)</f>
        <v>AP Warrant Issuance</v>
      </c>
      <c r="J2743" s="232">
        <v>-1387022.81</v>
      </c>
      <c r="K2743" s="227">
        <v>45336</v>
      </c>
      <c r="L2743" s="151" t="s">
        <v>3851</v>
      </c>
      <c r="M2743" s="49">
        <v>45336.79383101852</v>
      </c>
      <c r="N2743" s="47" t="s">
        <v>410</v>
      </c>
      <c r="O2743" s="149" t="s">
        <v>419</v>
      </c>
    </row>
    <row r="2744" spans="1:15" ht="25.5" hidden="1" outlineLevel="1">
      <c r="B2744" s="226">
        <v>2024</v>
      </c>
      <c r="C2744" s="226">
        <v>8</v>
      </c>
      <c r="D2744" s="149" t="s">
        <v>5</v>
      </c>
      <c r="E2744" s="149" t="s">
        <v>6</v>
      </c>
      <c r="F2744" s="149" t="s">
        <v>3844</v>
      </c>
      <c r="G2744" s="227">
        <v>45338</v>
      </c>
      <c r="H2744" s="149" t="s">
        <v>14</v>
      </c>
      <c r="I2744" s="47" t="str">
        <f>VLOOKUP(H2744,'Source Codes'!A$2:B$115,2,FALSE)</f>
        <v>AP Warrant Issuance</v>
      </c>
      <c r="J2744" s="232">
        <v>-4921731.5599999996</v>
      </c>
      <c r="K2744" s="227">
        <v>45336</v>
      </c>
      <c r="L2744" s="151" t="s">
        <v>3852</v>
      </c>
      <c r="M2744" s="49">
        <v>45336.79383101852</v>
      </c>
      <c r="N2744" s="47" t="s">
        <v>410</v>
      </c>
      <c r="O2744" s="149" t="s">
        <v>419</v>
      </c>
    </row>
    <row r="2745" spans="1:15" ht="25.5" hidden="1" outlineLevel="1">
      <c r="B2745" s="226">
        <v>2024</v>
      </c>
      <c r="C2745" s="226">
        <v>8</v>
      </c>
      <c r="D2745" s="149" t="s">
        <v>5</v>
      </c>
      <c r="E2745" s="149" t="s">
        <v>6</v>
      </c>
      <c r="F2745" s="149" t="s">
        <v>3845</v>
      </c>
      <c r="G2745" s="227">
        <v>45331</v>
      </c>
      <c r="H2745" s="149" t="s">
        <v>12</v>
      </c>
      <c r="I2745" s="47" t="str">
        <f>VLOOKUP(H2745,'Source Codes'!A$2:B$115,2,FALSE)</f>
        <v>AR Direct Cash Journal</v>
      </c>
      <c r="J2745" s="232">
        <v>1492321.76</v>
      </c>
      <c r="K2745" s="227">
        <v>45336</v>
      </c>
      <c r="L2745" s="151" t="s">
        <v>3853</v>
      </c>
      <c r="M2745" s="49">
        <v>45336.751805555556</v>
      </c>
      <c r="N2745" s="47" t="s">
        <v>410</v>
      </c>
      <c r="O2745" s="149" t="s">
        <v>421</v>
      </c>
    </row>
    <row r="2746" spans="1:15" ht="25.5" hidden="1" outlineLevel="1">
      <c r="B2746" s="226">
        <v>2024</v>
      </c>
      <c r="C2746" s="226">
        <v>8</v>
      </c>
      <c r="D2746" s="149" t="s">
        <v>5</v>
      </c>
      <c r="E2746" s="149" t="s">
        <v>6</v>
      </c>
      <c r="F2746" s="149" t="s">
        <v>3846</v>
      </c>
      <c r="G2746" s="227">
        <v>45335</v>
      </c>
      <c r="H2746" s="149" t="s">
        <v>12</v>
      </c>
      <c r="I2746" s="47" t="str">
        <f>VLOOKUP(H2746,'Source Codes'!A$2:B$115,2,FALSE)</f>
        <v>AR Direct Cash Journal</v>
      </c>
      <c r="J2746" s="232">
        <v>2052083.38</v>
      </c>
      <c r="K2746" s="227">
        <v>45336</v>
      </c>
      <c r="L2746" s="151" t="s">
        <v>3854</v>
      </c>
      <c r="M2746" s="49">
        <v>45336.751805555556</v>
      </c>
      <c r="N2746" s="47" t="s">
        <v>410</v>
      </c>
      <c r="O2746" s="149" t="s">
        <v>421</v>
      </c>
    </row>
    <row r="2747" spans="1:15" ht="25.5" hidden="1" outlineLevel="1">
      <c r="B2747" s="226">
        <v>2024</v>
      </c>
      <c r="C2747" s="226">
        <v>8</v>
      </c>
      <c r="D2747" s="149" t="s">
        <v>5</v>
      </c>
      <c r="E2747" s="149" t="s">
        <v>6</v>
      </c>
      <c r="F2747" s="149" t="s">
        <v>3847</v>
      </c>
      <c r="G2747" s="227">
        <v>45324</v>
      </c>
      <c r="H2747" s="149" t="s">
        <v>12</v>
      </c>
      <c r="I2747" s="47" t="str">
        <f>VLOOKUP(H2747,'Source Codes'!A$2:B$115,2,FALSE)</f>
        <v>AR Direct Cash Journal</v>
      </c>
      <c r="J2747" s="232">
        <v>2664975.54</v>
      </c>
      <c r="K2747" s="227">
        <v>45336</v>
      </c>
      <c r="L2747" s="151" t="s">
        <v>3855</v>
      </c>
      <c r="M2747" s="49">
        <v>45336.751805555556</v>
      </c>
      <c r="N2747" s="47" t="s">
        <v>410</v>
      </c>
      <c r="O2747" s="149" t="s">
        <v>419</v>
      </c>
    </row>
    <row r="2748" spans="1:15" ht="63.75" hidden="1" outlineLevel="1">
      <c r="B2748" s="226">
        <v>2024</v>
      </c>
      <c r="C2748" s="226">
        <v>8</v>
      </c>
      <c r="D2748" s="149" t="s">
        <v>5</v>
      </c>
      <c r="E2748" s="149" t="s">
        <v>6</v>
      </c>
      <c r="F2748" s="149" t="s">
        <v>3848</v>
      </c>
      <c r="G2748" s="227">
        <v>45328</v>
      </c>
      <c r="H2748" s="149" t="s">
        <v>11</v>
      </c>
      <c r="I2748" s="47" t="str">
        <f>VLOOKUP(H2748,'Source Codes'!A$2:B$115,2,FALSE)</f>
        <v>AR Payments</v>
      </c>
      <c r="J2748" s="232">
        <v>4055543.63</v>
      </c>
      <c r="K2748" s="227">
        <v>45336</v>
      </c>
      <c r="L2748" s="151" t="s">
        <v>3856</v>
      </c>
      <c r="M2748" s="49">
        <v>45336.751805555556</v>
      </c>
      <c r="N2748" s="47" t="s">
        <v>410</v>
      </c>
      <c r="O2748" s="149" t="s">
        <v>408</v>
      </c>
    </row>
    <row r="2749" spans="1:15" ht="12.75" hidden="1" customHeight="1" outlineLevel="1">
      <c r="B2749" s="226">
        <v>2024</v>
      </c>
      <c r="C2749" s="226">
        <v>8</v>
      </c>
      <c r="D2749" s="149" t="s">
        <v>5</v>
      </c>
      <c r="E2749" s="149" t="s">
        <v>6</v>
      </c>
      <c r="F2749" s="149" t="s">
        <v>3849</v>
      </c>
      <c r="G2749" s="227">
        <v>45329</v>
      </c>
      <c r="H2749" s="149" t="s">
        <v>7</v>
      </c>
      <c r="I2749" s="47" t="str">
        <f>VLOOKUP(H2749,'Source Codes'!A$2:B$115,2,FALSE)</f>
        <v>HRMS Interface Journals</v>
      </c>
      <c r="J2749" s="232">
        <v>-10670315.02</v>
      </c>
      <c r="K2749" s="227">
        <v>45336</v>
      </c>
      <c r="L2749" s="151" t="s">
        <v>356</v>
      </c>
      <c r="M2749" s="49">
        <v>45336.479895833334</v>
      </c>
      <c r="N2749" s="47" t="s">
        <v>438</v>
      </c>
      <c r="O2749" s="47" t="s">
        <v>439</v>
      </c>
    </row>
    <row r="2750" spans="1:15" ht="51" hidden="1" outlineLevel="1">
      <c r="B2750" s="226">
        <v>2024</v>
      </c>
      <c r="C2750" s="226">
        <v>8</v>
      </c>
      <c r="D2750" s="149" t="s">
        <v>5</v>
      </c>
      <c r="E2750" s="149" t="s">
        <v>6</v>
      </c>
      <c r="F2750" s="149" t="s">
        <v>3850</v>
      </c>
      <c r="G2750" s="227">
        <v>45323</v>
      </c>
      <c r="H2750" s="149" t="s">
        <v>9</v>
      </c>
      <c r="I2750" s="47" t="str">
        <f>VLOOKUP(H2750,'Source Codes'!A$2:B$115,2,FALSE)</f>
        <v>On Line Journal Entries</v>
      </c>
      <c r="J2750" s="232">
        <v>-1494319</v>
      </c>
      <c r="K2750" s="227">
        <v>45336</v>
      </c>
      <c r="L2750" s="151" t="s">
        <v>363</v>
      </c>
      <c r="M2750" s="49">
        <v>45336.869641203702</v>
      </c>
      <c r="N2750" s="47" t="s">
        <v>410</v>
      </c>
      <c r="O2750" s="47" t="s">
        <v>415</v>
      </c>
    </row>
    <row r="2751" spans="1:15" ht="12.75" customHeight="1" collapsed="1">
      <c r="J2751" s="133">
        <f>SUM(J2743:J2750)</f>
        <v>-8208464.0799999991</v>
      </c>
    </row>
    <row r="2753" spans="1:15" ht="12.75" customHeight="1">
      <c r="A2753" s="55" t="s">
        <v>3857</v>
      </c>
    </row>
    <row r="2755" spans="1:15" ht="51" hidden="1" outlineLevel="1">
      <c r="B2755" s="226">
        <v>2024</v>
      </c>
      <c r="C2755" s="226">
        <v>8</v>
      </c>
      <c r="D2755" s="149" t="s">
        <v>5</v>
      </c>
      <c r="E2755" s="149" t="s">
        <v>6</v>
      </c>
      <c r="F2755" s="149" t="s">
        <v>3858</v>
      </c>
      <c r="G2755" s="227">
        <v>45331</v>
      </c>
      <c r="H2755" s="149" t="s">
        <v>11</v>
      </c>
      <c r="I2755" s="47" t="str">
        <f>VLOOKUP(H2755,'Source Codes'!A$2:B$115,2,FALSE)</f>
        <v>AR Payments</v>
      </c>
      <c r="J2755" s="232">
        <v>2281079.25</v>
      </c>
      <c r="K2755" s="227">
        <v>45337</v>
      </c>
      <c r="L2755" s="151" t="s">
        <v>3860</v>
      </c>
      <c r="M2755" s="49">
        <v>45337.751574074071</v>
      </c>
      <c r="N2755" s="47" t="s">
        <v>410</v>
      </c>
      <c r="O2755" s="149" t="s">
        <v>408</v>
      </c>
    </row>
    <row r="2756" spans="1:15" ht="25.5" hidden="1" outlineLevel="1">
      <c r="B2756" s="226">
        <v>2024</v>
      </c>
      <c r="C2756" s="226">
        <v>8</v>
      </c>
      <c r="D2756" s="149" t="s">
        <v>5</v>
      </c>
      <c r="E2756" s="149" t="s">
        <v>6</v>
      </c>
      <c r="F2756" s="149" t="s">
        <v>3859</v>
      </c>
      <c r="G2756" s="227">
        <v>45330</v>
      </c>
      <c r="H2756" s="149" t="s">
        <v>9</v>
      </c>
      <c r="I2756" s="47" t="str">
        <f>VLOOKUP(H2756,'Source Codes'!A$2:B$115,2,FALSE)</f>
        <v>On Line Journal Entries</v>
      </c>
      <c r="J2756" s="232">
        <v>17049633</v>
      </c>
      <c r="K2756" s="227">
        <v>45337</v>
      </c>
      <c r="L2756" s="151" t="s">
        <v>3861</v>
      </c>
      <c r="M2756" s="49">
        <v>45337.658020833333</v>
      </c>
      <c r="N2756" s="47" t="s">
        <v>410</v>
      </c>
      <c r="O2756" s="149" t="s">
        <v>419</v>
      </c>
    </row>
    <row r="2757" spans="1:15" ht="12.75" customHeight="1" collapsed="1">
      <c r="J2757" s="133">
        <f>SUM(J2755:J2756)</f>
        <v>19330712.25</v>
      </c>
    </row>
    <row r="2759" spans="1:15" ht="12.75" customHeight="1">
      <c r="A2759" s="55" t="s">
        <v>3862</v>
      </c>
    </row>
    <row r="2760" spans="1:15" ht="25.5" hidden="1" outlineLevel="1">
      <c r="B2760" s="226">
        <v>2024</v>
      </c>
      <c r="C2760" s="226">
        <v>8</v>
      </c>
      <c r="D2760" s="149" t="s">
        <v>5</v>
      </c>
      <c r="E2760" s="149" t="s">
        <v>6</v>
      </c>
      <c r="F2760" s="149" t="s">
        <v>3864</v>
      </c>
      <c r="G2760" s="227">
        <v>45335</v>
      </c>
      <c r="H2760" s="149" t="s">
        <v>11</v>
      </c>
      <c r="I2760" s="47" t="str">
        <f>VLOOKUP(H2760,'Source Codes'!A$2:B$115,2,FALSE)</f>
        <v>AR Payments</v>
      </c>
      <c r="J2760" s="232">
        <v>2944851.81</v>
      </c>
      <c r="K2760" s="227">
        <v>45338</v>
      </c>
      <c r="L2760" s="151" t="s">
        <v>796</v>
      </c>
      <c r="M2760" s="49">
        <v>45338.751655092594</v>
      </c>
      <c r="N2760" s="47" t="s">
        <v>410</v>
      </c>
      <c r="O2760" s="149" t="s">
        <v>408</v>
      </c>
    </row>
    <row r="2761" spans="1:15" ht="38.25" hidden="1" outlineLevel="1">
      <c r="B2761" s="226">
        <v>2024</v>
      </c>
      <c r="C2761" s="226">
        <v>8</v>
      </c>
      <c r="D2761" s="149" t="s">
        <v>5</v>
      </c>
      <c r="E2761" s="149" t="s">
        <v>6</v>
      </c>
      <c r="F2761" s="149" t="s">
        <v>3865</v>
      </c>
      <c r="G2761" s="227">
        <v>45323</v>
      </c>
      <c r="H2761" s="149" t="s">
        <v>9</v>
      </c>
      <c r="I2761" s="47" t="str">
        <f>VLOOKUP(H2761,'Source Codes'!A$2:B$115,2,FALSE)</f>
        <v>On Line Journal Entries</v>
      </c>
      <c r="J2761" s="232">
        <v>-1549537.99</v>
      </c>
      <c r="K2761" s="227">
        <v>45338</v>
      </c>
      <c r="L2761" s="151" t="s">
        <v>3868</v>
      </c>
      <c r="M2761" s="49">
        <v>45338.869305555556</v>
      </c>
      <c r="N2761" s="47" t="s">
        <v>516</v>
      </c>
      <c r="O2761" s="149" t="s">
        <v>3870</v>
      </c>
    </row>
    <row r="2762" spans="1:15" hidden="1" outlineLevel="1">
      <c r="B2762" s="226">
        <v>2024</v>
      </c>
      <c r="C2762" s="226">
        <v>8</v>
      </c>
      <c r="D2762" s="149" t="s">
        <v>5</v>
      </c>
      <c r="E2762" s="149" t="s">
        <v>6</v>
      </c>
      <c r="F2762" s="149" t="s">
        <v>3866</v>
      </c>
      <c r="G2762" s="227">
        <v>45327</v>
      </c>
      <c r="H2762" s="149" t="s">
        <v>9</v>
      </c>
      <c r="I2762" s="47" t="str">
        <f>VLOOKUP(H2762,'Source Codes'!A$2:B$115,2,FALSE)</f>
        <v>On Line Journal Entries</v>
      </c>
      <c r="J2762" s="232">
        <v>-1542083</v>
      </c>
      <c r="K2762" s="227">
        <v>45338</v>
      </c>
      <c r="L2762" s="151" t="s">
        <v>3869</v>
      </c>
      <c r="M2762" s="49">
        <v>45338.869305555556</v>
      </c>
      <c r="N2762" s="47" t="s">
        <v>407</v>
      </c>
      <c r="O2762" s="47" t="s">
        <v>419</v>
      </c>
    </row>
    <row r="2763" spans="1:15" ht="12.75" customHeight="1" collapsed="1">
      <c r="J2763" s="133">
        <f>SUM(J2760:J2762)</f>
        <v>-146769.17999999993</v>
      </c>
    </row>
    <row r="2764" spans="1:15" ht="12.75" customHeight="1">
      <c r="J2764" s="415"/>
    </row>
    <row r="2765" spans="1:15" ht="12.75" customHeight="1">
      <c r="A2765" s="55" t="s">
        <v>3863</v>
      </c>
    </row>
    <row r="2766" spans="1:15" ht="12.75" hidden="1" customHeight="1" outlineLevel="1">
      <c r="B2766" s="226">
        <v>2024</v>
      </c>
      <c r="C2766" s="226">
        <v>8</v>
      </c>
      <c r="D2766" s="149" t="s">
        <v>5</v>
      </c>
      <c r="E2766" s="149" t="s">
        <v>6</v>
      </c>
      <c r="F2766" s="149" t="s">
        <v>3867</v>
      </c>
      <c r="G2766" s="227">
        <v>45329</v>
      </c>
      <c r="H2766" s="149" t="s">
        <v>7</v>
      </c>
      <c r="I2766" s="47" t="str">
        <f>VLOOKUP(H2766,'Source Codes'!A$2:B$115,2,FALSE)</f>
        <v>HRMS Interface Journals</v>
      </c>
      <c r="J2766" s="232">
        <v>-64979981.119999997</v>
      </c>
      <c r="K2766" s="227">
        <v>45339</v>
      </c>
      <c r="L2766" s="151" t="s">
        <v>355</v>
      </c>
      <c r="M2766" s="49">
        <v>45339.628125000003</v>
      </c>
      <c r="N2766" s="47" t="s">
        <v>438</v>
      </c>
      <c r="O2766" s="47" t="s">
        <v>439</v>
      </c>
    </row>
    <row r="2767" spans="1:15" ht="12.75" customHeight="1" collapsed="1">
      <c r="J2767" s="133">
        <f>SUM(J2766)</f>
        <v>-64979981.119999997</v>
      </c>
    </row>
    <row r="2769" spans="1:15" ht="12.75" customHeight="1">
      <c r="A2769" s="55" t="s">
        <v>3871</v>
      </c>
    </row>
    <row r="2770" spans="1:15" ht="51" hidden="1" outlineLevel="1">
      <c r="B2770" s="226">
        <v>2024</v>
      </c>
      <c r="C2770" s="226">
        <v>8</v>
      </c>
      <c r="D2770" s="149" t="s">
        <v>5</v>
      </c>
      <c r="E2770" s="149" t="s">
        <v>6</v>
      </c>
      <c r="F2770" s="149" t="s">
        <v>3872</v>
      </c>
      <c r="G2770" s="227">
        <v>45337</v>
      </c>
      <c r="H2770" s="149" t="s">
        <v>11</v>
      </c>
      <c r="I2770" s="47" t="str">
        <f>VLOOKUP(H2770,'Source Codes'!A$2:B$115,2,FALSE)</f>
        <v>AR Payments</v>
      </c>
      <c r="J2770" s="232">
        <v>4439779.3899999997</v>
      </c>
      <c r="K2770" s="227">
        <v>45342</v>
      </c>
      <c r="L2770" s="151" t="s">
        <v>3876</v>
      </c>
      <c r="M2770" s="49">
        <v>45342.75203703704</v>
      </c>
      <c r="N2770" s="47" t="s">
        <v>410</v>
      </c>
      <c r="O2770" s="149" t="s">
        <v>408</v>
      </c>
    </row>
    <row r="2771" spans="1:15" ht="38.25" hidden="1" outlineLevel="1">
      <c r="B2771" s="226">
        <v>2024</v>
      </c>
      <c r="C2771" s="226">
        <v>8</v>
      </c>
      <c r="D2771" s="149" t="s">
        <v>5</v>
      </c>
      <c r="E2771" s="149" t="s">
        <v>6</v>
      </c>
      <c r="F2771" s="149" t="s">
        <v>3873</v>
      </c>
      <c r="G2771" s="227">
        <v>45337</v>
      </c>
      <c r="H2771" s="149" t="s">
        <v>12</v>
      </c>
      <c r="I2771" s="47" t="str">
        <f>VLOOKUP(H2771,'Source Codes'!A$2:B$115,2,FALSE)</f>
        <v>AR Direct Cash Journal</v>
      </c>
      <c r="J2771" s="232">
        <v>4101495.07</v>
      </c>
      <c r="K2771" s="227">
        <v>45342</v>
      </c>
      <c r="L2771" s="151" t="s">
        <v>3878</v>
      </c>
      <c r="M2771" s="49">
        <v>45342.75203703704</v>
      </c>
      <c r="N2771" s="47" t="s">
        <v>410</v>
      </c>
      <c r="O2771" s="47" t="s">
        <v>421</v>
      </c>
    </row>
    <row r="2772" spans="1:15" ht="25.5" hidden="1" outlineLevel="1">
      <c r="B2772" s="226">
        <v>2024</v>
      </c>
      <c r="C2772" s="226">
        <v>8</v>
      </c>
      <c r="D2772" s="149" t="s">
        <v>5</v>
      </c>
      <c r="E2772" s="149" t="s">
        <v>6</v>
      </c>
      <c r="F2772" s="149" t="s">
        <v>3874</v>
      </c>
      <c r="G2772" s="227">
        <v>45328</v>
      </c>
      <c r="H2772" s="149" t="s">
        <v>11</v>
      </c>
      <c r="I2772" s="47" t="str">
        <f>VLOOKUP(H2772,'Source Codes'!A$2:B$115,2,FALSE)</f>
        <v>AR Payments</v>
      </c>
      <c r="J2772" s="232">
        <v>1440029.89</v>
      </c>
      <c r="K2772" s="227">
        <v>45342</v>
      </c>
      <c r="L2772" s="151" t="s">
        <v>3076</v>
      </c>
      <c r="M2772" s="49">
        <v>45342.75203703704</v>
      </c>
      <c r="N2772" s="47" t="s">
        <v>410</v>
      </c>
      <c r="O2772" s="149" t="s">
        <v>408</v>
      </c>
    </row>
    <row r="2773" spans="1:15" ht="38.25" hidden="1" outlineLevel="1">
      <c r="B2773" s="226">
        <v>2024</v>
      </c>
      <c r="C2773" s="226">
        <v>8</v>
      </c>
      <c r="D2773" s="149" t="s">
        <v>5</v>
      </c>
      <c r="E2773" s="149" t="s">
        <v>6</v>
      </c>
      <c r="F2773" s="149" t="s">
        <v>3875</v>
      </c>
      <c r="G2773" s="227">
        <v>45336</v>
      </c>
      <c r="H2773" s="149" t="s">
        <v>11</v>
      </c>
      <c r="I2773" s="47" t="str">
        <f>VLOOKUP(H2773,'Source Codes'!A$2:B$115,2,FALSE)</f>
        <v>AR Payments</v>
      </c>
      <c r="J2773" s="232">
        <v>1263645.9099999999</v>
      </c>
      <c r="K2773" s="227">
        <v>45342</v>
      </c>
      <c r="L2773" s="151" t="s">
        <v>3877</v>
      </c>
      <c r="M2773" s="49">
        <v>45342.75203703704</v>
      </c>
      <c r="N2773" s="47" t="s">
        <v>410</v>
      </c>
      <c r="O2773" s="149" t="s">
        <v>408</v>
      </c>
    </row>
    <row r="2774" spans="1:15" ht="12.75" customHeight="1" collapsed="1">
      <c r="J2774" s="133">
        <f>SUM(J2770:J2773)</f>
        <v>11244950.26</v>
      </c>
    </row>
    <row r="2776" spans="1:15" ht="12.75" customHeight="1">
      <c r="A2776" s="55" t="s">
        <v>3879</v>
      </c>
    </row>
    <row r="2777" spans="1:15" ht="25.5" hidden="1" outlineLevel="1">
      <c r="B2777" s="226">
        <v>2024</v>
      </c>
      <c r="C2777" s="226">
        <v>8</v>
      </c>
      <c r="D2777" s="149" t="s">
        <v>5</v>
      </c>
      <c r="E2777" s="149" t="s">
        <v>6</v>
      </c>
      <c r="F2777" s="149" t="s">
        <v>3880</v>
      </c>
      <c r="G2777" s="227">
        <v>45338</v>
      </c>
      <c r="H2777" s="149" t="s">
        <v>8</v>
      </c>
      <c r="I2777" s="47" t="str">
        <f>VLOOKUP(H2777,'Source Codes'!A$2:B$115,2,FALSE)</f>
        <v>Prch,Cntrl Mail,Flt,Prntg,Sply</v>
      </c>
      <c r="J2777" s="232">
        <v>-1533533.86</v>
      </c>
      <c r="K2777" s="227">
        <v>45343</v>
      </c>
      <c r="L2777" s="151" t="s">
        <v>3881</v>
      </c>
      <c r="M2777" s="49">
        <v>45343.652546296296</v>
      </c>
      <c r="N2777" s="47" t="s">
        <v>410</v>
      </c>
      <c r="O2777" s="149" t="s">
        <v>455</v>
      </c>
    </row>
    <row r="2778" spans="1:15" ht="12.75" customHeight="1" collapsed="1">
      <c r="J2778" s="133">
        <f>SUM(J2777)</f>
        <v>-1533533.86</v>
      </c>
    </row>
    <row r="2780" spans="1:15" ht="12.75" customHeight="1">
      <c r="A2780" s="55" t="s">
        <v>3882</v>
      </c>
    </row>
    <row r="2781" spans="1:15" ht="63.75" hidden="1" outlineLevel="1">
      <c r="B2781" s="226">
        <v>2024</v>
      </c>
      <c r="C2781" s="226">
        <v>8</v>
      </c>
      <c r="D2781" s="149" t="s">
        <v>5</v>
      </c>
      <c r="E2781" s="149" t="s">
        <v>6</v>
      </c>
      <c r="F2781" s="149" t="s">
        <v>3883</v>
      </c>
      <c r="G2781" s="227">
        <v>45348</v>
      </c>
      <c r="H2781" s="149" t="s">
        <v>14</v>
      </c>
      <c r="I2781" s="47" t="str">
        <f>VLOOKUP(H2781,'Source Codes'!A$2:B$115,2,FALSE)</f>
        <v>AP Warrant Issuance</v>
      </c>
      <c r="J2781" s="232">
        <v>-4894378.21</v>
      </c>
      <c r="K2781" s="227">
        <v>45344</v>
      </c>
      <c r="L2781" s="151" t="s">
        <v>3902</v>
      </c>
      <c r="M2781" s="49">
        <v>45344.793634259258</v>
      </c>
      <c r="N2781" s="47" t="s">
        <v>410</v>
      </c>
      <c r="O2781" s="149" t="s">
        <v>415</v>
      </c>
    </row>
    <row r="2782" spans="1:15" ht="25.5" hidden="1" outlineLevel="1">
      <c r="B2782" s="226">
        <v>2024</v>
      </c>
      <c r="C2782" s="226">
        <v>8</v>
      </c>
      <c r="D2782" s="149" t="s">
        <v>5</v>
      </c>
      <c r="E2782" s="149" t="s">
        <v>6</v>
      </c>
      <c r="F2782" s="149" t="s">
        <v>3884</v>
      </c>
      <c r="G2782" s="227">
        <v>45343</v>
      </c>
      <c r="H2782" s="149" t="s">
        <v>9</v>
      </c>
      <c r="I2782" s="47" t="str">
        <f>VLOOKUP(H2782,'Source Codes'!A$2:B$115,2,FALSE)</f>
        <v>On Line Journal Entries</v>
      </c>
      <c r="J2782" s="232">
        <v>1044014.18</v>
      </c>
      <c r="K2782" s="227">
        <v>45344</v>
      </c>
      <c r="L2782" s="151" t="s">
        <v>3885</v>
      </c>
      <c r="M2782" s="49">
        <v>45344.869988425926</v>
      </c>
      <c r="N2782" s="47" t="s">
        <v>412</v>
      </c>
      <c r="O2782" s="149" t="s">
        <v>2467</v>
      </c>
    </row>
    <row r="2783" spans="1:15" ht="12.75" customHeight="1" collapsed="1">
      <c r="J2783" s="133">
        <f>SUM(J2781:J2782)</f>
        <v>-3850364.03</v>
      </c>
    </row>
    <row r="2785" spans="1:15" ht="12.75" customHeight="1">
      <c r="A2785" s="55" t="s">
        <v>3886</v>
      </c>
    </row>
    <row r="2786" spans="1:15" ht="25.5" hidden="1" outlineLevel="1">
      <c r="B2786" s="226">
        <v>2024</v>
      </c>
      <c r="C2786" s="226">
        <v>8</v>
      </c>
      <c r="D2786" s="149" t="s">
        <v>5</v>
      </c>
      <c r="E2786" s="149" t="s">
        <v>6</v>
      </c>
      <c r="F2786" s="149" t="s">
        <v>3887</v>
      </c>
      <c r="G2786" s="227">
        <v>45345</v>
      </c>
      <c r="H2786" s="149" t="s">
        <v>12</v>
      </c>
      <c r="I2786" s="47" t="str">
        <f>VLOOKUP(H2786,'Source Codes'!A$2:B$115,2,FALSE)</f>
        <v>AR Direct Cash Journal</v>
      </c>
      <c r="J2786" s="232">
        <v>2520632.41</v>
      </c>
      <c r="K2786" s="227">
        <v>45348</v>
      </c>
      <c r="L2786" s="151" t="s">
        <v>1136</v>
      </c>
      <c r="M2786" s="49">
        <v>45348.751539351855</v>
      </c>
      <c r="N2786" s="47" t="s">
        <v>410</v>
      </c>
      <c r="O2786" s="149" t="s">
        <v>422</v>
      </c>
    </row>
    <row r="2787" spans="1:15" ht="25.5" hidden="1" outlineLevel="1">
      <c r="B2787" s="226">
        <v>2024</v>
      </c>
      <c r="C2787" s="226">
        <v>8</v>
      </c>
      <c r="D2787" s="149" t="s">
        <v>5</v>
      </c>
      <c r="E2787" s="149" t="s">
        <v>6</v>
      </c>
      <c r="F2787" s="149" t="s">
        <v>3888</v>
      </c>
      <c r="G2787" s="227">
        <v>45348</v>
      </c>
      <c r="H2787" s="149" t="s">
        <v>9</v>
      </c>
      <c r="I2787" s="47" t="str">
        <f>VLOOKUP(H2787,'Source Codes'!A$2:B$115,2,FALSE)</f>
        <v>On Line Journal Entries</v>
      </c>
      <c r="J2787" s="232">
        <v>183276069</v>
      </c>
      <c r="K2787" s="227">
        <v>45348</v>
      </c>
      <c r="L2787" s="151" t="s">
        <v>3891</v>
      </c>
      <c r="M2787" s="49">
        <v>45348.869421296295</v>
      </c>
      <c r="N2787" s="47" t="s">
        <v>430</v>
      </c>
      <c r="O2787" s="149" t="s">
        <v>422</v>
      </c>
    </row>
    <row r="2788" spans="1:15" ht="12.75" hidden="1" customHeight="1" outlineLevel="1">
      <c r="B2788" s="226">
        <v>2024</v>
      </c>
      <c r="C2788" s="226">
        <v>8</v>
      </c>
      <c r="D2788" s="149" t="s">
        <v>5</v>
      </c>
      <c r="E2788" s="149" t="s">
        <v>6</v>
      </c>
      <c r="F2788" s="149" t="s">
        <v>3889</v>
      </c>
      <c r="G2788" s="227">
        <v>45343</v>
      </c>
      <c r="H2788" s="149" t="s">
        <v>7</v>
      </c>
      <c r="I2788" s="47" t="str">
        <f>VLOOKUP(H2788,'Source Codes'!A$2:B$115,2,FALSE)</f>
        <v>HRMS Interface Journals</v>
      </c>
      <c r="J2788" s="232">
        <v>-2309070.9700000002</v>
      </c>
      <c r="K2788" s="227">
        <v>45348</v>
      </c>
      <c r="L2788" s="151" t="s">
        <v>357</v>
      </c>
      <c r="M2788" s="49">
        <v>45348.392361111109</v>
      </c>
      <c r="N2788" s="47" t="s">
        <v>438</v>
      </c>
      <c r="O2788" s="47" t="s">
        <v>439</v>
      </c>
    </row>
    <row r="2789" spans="1:15" ht="12.75" hidden="1" customHeight="1" outlineLevel="1">
      <c r="B2789" s="226">
        <v>2024</v>
      </c>
      <c r="C2789" s="226">
        <v>8</v>
      </c>
      <c r="D2789" s="149" t="s">
        <v>5</v>
      </c>
      <c r="E2789" s="149" t="s">
        <v>6</v>
      </c>
      <c r="F2789" s="149" t="s">
        <v>3890</v>
      </c>
      <c r="G2789" s="227">
        <v>45343</v>
      </c>
      <c r="H2789" s="149" t="s">
        <v>7</v>
      </c>
      <c r="I2789" s="47" t="str">
        <f>VLOOKUP(H2789,'Source Codes'!A$2:B$115,2,FALSE)</f>
        <v>HRMS Interface Journals</v>
      </c>
      <c r="J2789" s="232">
        <v>-10569187.939999999</v>
      </c>
      <c r="K2789" s="227">
        <v>45348</v>
      </c>
      <c r="L2789" s="151" t="s">
        <v>356</v>
      </c>
      <c r="M2789" s="49">
        <v>45348.389768518522</v>
      </c>
      <c r="N2789" s="47" t="s">
        <v>438</v>
      </c>
      <c r="O2789" s="47" t="s">
        <v>439</v>
      </c>
    </row>
    <row r="2790" spans="1:15" ht="12.75" customHeight="1" collapsed="1">
      <c r="J2790" s="133">
        <f>SUM(J2786:J2789)</f>
        <v>172918442.5</v>
      </c>
    </row>
    <row r="2792" spans="1:15" ht="12.75" customHeight="1">
      <c r="A2792" s="55" t="s">
        <v>3892</v>
      </c>
    </row>
    <row r="2793" spans="1:15" ht="25.5" hidden="1" outlineLevel="1">
      <c r="B2793" s="226">
        <v>2024</v>
      </c>
      <c r="C2793" s="226">
        <v>8</v>
      </c>
      <c r="D2793" s="149" t="s">
        <v>5</v>
      </c>
      <c r="E2793" s="149" t="s">
        <v>6</v>
      </c>
      <c r="F2793" s="149" t="s">
        <v>3893</v>
      </c>
      <c r="G2793" s="227">
        <v>45351</v>
      </c>
      <c r="H2793" s="149" t="s">
        <v>14</v>
      </c>
      <c r="I2793" s="47" t="str">
        <f>VLOOKUP(H2793,'Source Codes'!A$2:B$115,2,FALSE)</f>
        <v>AP Warrant Issuance</v>
      </c>
      <c r="J2793" s="232">
        <v>-2318987.2000000002</v>
      </c>
      <c r="K2793" s="227">
        <v>45349</v>
      </c>
      <c r="L2793" s="151" t="s">
        <v>3903</v>
      </c>
      <c r="M2793" s="49">
        <v>45349.793379629627</v>
      </c>
      <c r="N2793" s="47" t="s">
        <v>410</v>
      </c>
      <c r="O2793" s="47" t="s">
        <v>419</v>
      </c>
    </row>
    <row r="2794" spans="1:15" ht="25.5" hidden="1" outlineLevel="1">
      <c r="B2794" s="226">
        <v>2024</v>
      </c>
      <c r="C2794" s="226">
        <v>8</v>
      </c>
      <c r="D2794" s="149" t="s">
        <v>5</v>
      </c>
      <c r="E2794" s="149" t="s">
        <v>6</v>
      </c>
      <c r="F2794" s="149" t="s">
        <v>3894</v>
      </c>
      <c r="G2794" s="227">
        <v>45342</v>
      </c>
      <c r="H2794" s="149" t="s">
        <v>11</v>
      </c>
      <c r="I2794" s="47" t="str">
        <f>VLOOKUP(H2794,'Source Codes'!A$2:B$115,2,FALSE)</f>
        <v>AR Payments</v>
      </c>
      <c r="J2794" s="232">
        <v>1067531.83</v>
      </c>
      <c r="K2794" s="227">
        <v>45349</v>
      </c>
      <c r="L2794" s="151" t="s">
        <v>1209</v>
      </c>
      <c r="M2794" s="49">
        <v>45349.751805555556</v>
      </c>
      <c r="N2794" s="47" t="s">
        <v>410</v>
      </c>
      <c r="O2794" s="47" t="s">
        <v>408</v>
      </c>
    </row>
    <row r="2795" spans="1:15" ht="12.75" hidden="1" customHeight="1" outlineLevel="1">
      <c r="B2795" s="226">
        <v>2024</v>
      </c>
      <c r="C2795" s="226">
        <v>8</v>
      </c>
      <c r="D2795" s="149" t="s">
        <v>5</v>
      </c>
      <c r="E2795" s="149" t="s">
        <v>6</v>
      </c>
      <c r="F2795" s="149" t="s">
        <v>3895</v>
      </c>
      <c r="G2795" s="227">
        <v>45331</v>
      </c>
      <c r="H2795" s="149" t="s">
        <v>9</v>
      </c>
      <c r="I2795" s="47" t="str">
        <f>VLOOKUP(H2795,'Source Codes'!A$2:B$115,2,FALSE)</f>
        <v>On Line Journal Entries</v>
      </c>
      <c r="J2795" s="232">
        <v>4612428</v>
      </c>
      <c r="K2795" s="227">
        <v>45349</v>
      </c>
      <c r="L2795" s="151" t="s">
        <v>3899</v>
      </c>
      <c r="M2795" s="49">
        <v>45349.869722222225</v>
      </c>
      <c r="N2795" s="47" t="s">
        <v>410</v>
      </c>
      <c r="O2795" s="47" t="s">
        <v>420</v>
      </c>
    </row>
    <row r="2796" spans="1:15" ht="12.75" hidden="1" customHeight="1" outlineLevel="1">
      <c r="B2796" s="226">
        <v>2024</v>
      </c>
      <c r="C2796" s="226">
        <v>8</v>
      </c>
      <c r="D2796" s="149" t="s">
        <v>5</v>
      </c>
      <c r="E2796" s="149" t="s">
        <v>6</v>
      </c>
      <c r="F2796" s="149" t="s">
        <v>3896</v>
      </c>
      <c r="G2796" s="227">
        <v>45330</v>
      </c>
      <c r="H2796" s="149" t="s">
        <v>340</v>
      </c>
      <c r="I2796" s="47" t="str">
        <f>VLOOKUP(H2796,'Source Codes'!A$2:B$115,2,FALSE)</f>
        <v>Facilities Mngmnt Intfc Jrnls</v>
      </c>
      <c r="J2796" s="232">
        <v>-4078945.13</v>
      </c>
      <c r="K2796" s="227">
        <v>45349</v>
      </c>
      <c r="L2796" s="151" t="s">
        <v>3900</v>
      </c>
      <c r="M2796" s="49">
        <v>45349.869803240741</v>
      </c>
      <c r="N2796" s="47" t="s">
        <v>410</v>
      </c>
      <c r="O2796" s="47" t="s">
        <v>418</v>
      </c>
    </row>
    <row r="2797" spans="1:15" ht="25.5" hidden="1" outlineLevel="1">
      <c r="B2797" s="226">
        <v>2024</v>
      </c>
      <c r="C2797" s="226">
        <v>8</v>
      </c>
      <c r="D2797" s="149" t="s">
        <v>5</v>
      </c>
      <c r="E2797" s="149" t="s">
        <v>6</v>
      </c>
      <c r="F2797" s="149" t="s">
        <v>3897</v>
      </c>
      <c r="G2797" s="227">
        <v>45323</v>
      </c>
      <c r="H2797" s="149" t="s">
        <v>9</v>
      </c>
      <c r="I2797" s="47" t="str">
        <f>VLOOKUP(H2797,'Source Codes'!A$2:B$115,2,FALSE)</f>
        <v>On Line Journal Entries</v>
      </c>
      <c r="J2797" s="232">
        <v>-4626972.74</v>
      </c>
      <c r="K2797" s="227">
        <v>45349</v>
      </c>
      <c r="L2797" s="151" t="s">
        <v>3901</v>
      </c>
      <c r="M2797" s="49">
        <v>45349.869722222225</v>
      </c>
      <c r="N2797" s="47" t="s">
        <v>410</v>
      </c>
      <c r="O2797" s="47" t="s">
        <v>425</v>
      </c>
    </row>
    <row r="2798" spans="1:15" ht="12.75" hidden="1" customHeight="1" outlineLevel="1">
      <c r="B2798" s="226">
        <v>2024</v>
      </c>
      <c r="C2798" s="226">
        <v>8</v>
      </c>
      <c r="D2798" s="149" t="s">
        <v>5</v>
      </c>
      <c r="E2798" s="149" t="s">
        <v>6</v>
      </c>
      <c r="F2798" s="149" t="s">
        <v>3898</v>
      </c>
      <c r="G2798" s="227">
        <v>45343</v>
      </c>
      <c r="H2798" s="149" t="s">
        <v>7</v>
      </c>
      <c r="I2798" s="47" t="str">
        <f>VLOOKUP(H2798,'Source Codes'!A$2:B$115,2,FALSE)</f>
        <v>HRMS Interface Journals</v>
      </c>
      <c r="J2798" s="232">
        <v>-65005420.25</v>
      </c>
      <c r="K2798" s="227">
        <v>45349</v>
      </c>
      <c r="L2798" s="151" t="s">
        <v>355</v>
      </c>
      <c r="M2798" s="49">
        <v>45349.343229166669</v>
      </c>
      <c r="N2798" s="47" t="s">
        <v>438</v>
      </c>
      <c r="O2798" s="47" t="s">
        <v>439</v>
      </c>
    </row>
    <row r="2799" spans="1:15" ht="12.75" customHeight="1" collapsed="1">
      <c r="J2799" s="133">
        <f>SUM(J2793:J2798)</f>
        <v>-70350365.489999995</v>
      </c>
    </row>
    <row r="2801" spans="1:15" ht="12.75" customHeight="1">
      <c r="A2801" s="55" t="s">
        <v>3904</v>
      </c>
    </row>
    <row r="2802" spans="1:15" ht="25.5" hidden="1" outlineLevel="1">
      <c r="B2802" s="226">
        <v>2024</v>
      </c>
      <c r="C2802" s="226">
        <v>9</v>
      </c>
      <c r="D2802" s="149" t="s">
        <v>5</v>
      </c>
      <c r="E2802" s="149" t="s">
        <v>6</v>
      </c>
      <c r="F2802" s="149" t="s">
        <v>3905</v>
      </c>
      <c r="G2802" s="227">
        <v>45352</v>
      </c>
      <c r="H2802" s="149" t="s">
        <v>14</v>
      </c>
      <c r="I2802" s="47" t="str">
        <f>VLOOKUP(H2802,'Source Codes'!A$2:B$115,2,FALSE)</f>
        <v>AP Warrant Issuance</v>
      </c>
      <c r="J2802" s="232">
        <v>-2363666.29</v>
      </c>
      <c r="K2802" s="227">
        <v>45350</v>
      </c>
      <c r="L2802" s="151" t="s">
        <v>3912</v>
      </c>
      <c r="M2802" s="49">
        <v>45350.793379629627</v>
      </c>
      <c r="N2802" s="47" t="s">
        <v>410</v>
      </c>
      <c r="O2802" s="47" t="s">
        <v>419</v>
      </c>
    </row>
    <row r="2803" spans="1:15" ht="25.5" hidden="1" outlineLevel="1">
      <c r="B2803" s="226">
        <v>2024</v>
      </c>
      <c r="C2803" s="226">
        <v>8</v>
      </c>
      <c r="D2803" s="149" t="s">
        <v>5</v>
      </c>
      <c r="E2803" s="149" t="s">
        <v>6</v>
      </c>
      <c r="F2803" s="149" t="s">
        <v>3906</v>
      </c>
      <c r="G2803" s="227">
        <v>45350</v>
      </c>
      <c r="H2803" s="149" t="s">
        <v>14</v>
      </c>
      <c r="I2803" s="47" t="str">
        <f>VLOOKUP(H2803,'Source Codes'!A$2:B$115,2,FALSE)</f>
        <v>AP Warrant Issuance</v>
      </c>
      <c r="J2803" s="232">
        <v>-2065335.65</v>
      </c>
      <c r="K2803" s="227">
        <v>45350</v>
      </c>
      <c r="L2803" s="151" t="s">
        <v>3913</v>
      </c>
      <c r="M2803" s="49">
        <v>45350.793379629627</v>
      </c>
      <c r="N2803" s="47" t="s">
        <v>410</v>
      </c>
      <c r="O2803" s="47" t="s">
        <v>419</v>
      </c>
    </row>
    <row r="2804" spans="1:15" ht="25.5" hidden="1" outlineLevel="1">
      <c r="B2804" s="226">
        <v>2024</v>
      </c>
      <c r="C2804" s="226">
        <v>8</v>
      </c>
      <c r="D2804" s="149" t="s">
        <v>5</v>
      </c>
      <c r="E2804" s="149" t="s">
        <v>6</v>
      </c>
      <c r="F2804" s="149" t="s">
        <v>3907</v>
      </c>
      <c r="G2804" s="227">
        <v>45350</v>
      </c>
      <c r="H2804" s="149" t="s">
        <v>12</v>
      </c>
      <c r="I2804" s="47" t="str">
        <f>VLOOKUP(H2804,'Source Codes'!A$2:B$115,2,FALSE)</f>
        <v>AR Direct Cash Journal</v>
      </c>
      <c r="J2804" s="232">
        <v>6239749.1600000001</v>
      </c>
      <c r="K2804" s="227">
        <v>45350</v>
      </c>
      <c r="L2804" s="151" t="s">
        <v>352</v>
      </c>
      <c r="M2804" s="49">
        <v>45350.751770833333</v>
      </c>
      <c r="N2804" s="47" t="s">
        <v>410</v>
      </c>
      <c r="O2804" s="47" t="s">
        <v>422</v>
      </c>
    </row>
    <row r="2805" spans="1:15" ht="25.5" hidden="1" outlineLevel="1">
      <c r="B2805" s="226">
        <v>2024</v>
      </c>
      <c r="C2805" s="226">
        <v>8</v>
      </c>
      <c r="D2805" s="149" t="s">
        <v>5</v>
      </c>
      <c r="E2805" s="149" t="s">
        <v>6</v>
      </c>
      <c r="F2805" s="149" t="s">
        <v>3908</v>
      </c>
      <c r="G2805" s="227">
        <v>45324</v>
      </c>
      <c r="H2805" s="149" t="s">
        <v>12</v>
      </c>
      <c r="I2805" s="47" t="str">
        <f>VLOOKUP(H2805,'Source Codes'!A$2:B$115,2,FALSE)</f>
        <v>AR Direct Cash Journal</v>
      </c>
      <c r="J2805" s="232">
        <v>2974302.27</v>
      </c>
      <c r="K2805" s="227">
        <v>45350</v>
      </c>
      <c r="L2805" s="151" t="s">
        <v>3914</v>
      </c>
      <c r="M2805" s="49">
        <v>45350.751770833333</v>
      </c>
      <c r="N2805" s="47" t="s">
        <v>410</v>
      </c>
      <c r="O2805" s="47" t="s">
        <v>421</v>
      </c>
    </row>
    <row r="2806" spans="1:15" ht="63.75" hidden="1" outlineLevel="1">
      <c r="B2806" s="226">
        <v>2024</v>
      </c>
      <c r="C2806" s="226">
        <v>8</v>
      </c>
      <c r="D2806" s="149" t="s">
        <v>5</v>
      </c>
      <c r="E2806" s="149" t="s">
        <v>6</v>
      </c>
      <c r="F2806" s="149" t="s">
        <v>3909</v>
      </c>
      <c r="G2806" s="227">
        <v>45348</v>
      </c>
      <c r="H2806" s="149" t="s">
        <v>11</v>
      </c>
      <c r="I2806" s="47" t="str">
        <f>VLOOKUP(H2806,'Source Codes'!A$2:B$115,2,FALSE)</f>
        <v>AR Payments</v>
      </c>
      <c r="J2806" s="232">
        <v>1942464.68</v>
      </c>
      <c r="K2806" s="227">
        <v>45350</v>
      </c>
      <c r="L2806" s="151" t="s">
        <v>3915</v>
      </c>
      <c r="M2806" s="49">
        <v>45350.751770833333</v>
      </c>
      <c r="N2806" s="47" t="s">
        <v>410</v>
      </c>
      <c r="O2806" s="47" t="s">
        <v>408</v>
      </c>
    </row>
    <row r="2807" spans="1:15" ht="12.75" hidden="1" customHeight="1" outlineLevel="1">
      <c r="B2807" s="226">
        <v>2024</v>
      </c>
      <c r="C2807" s="226">
        <v>8</v>
      </c>
      <c r="D2807" s="149" t="s">
        <v>5</v>
      </c>
      <c r="E2807" s="149" t="s">
        <v>6</v>
      </c>
      <c r="F2807" s="149" t="s">
        <v>3910</v>
      </c>
      <c r="G2807" s="227">
        <v>45338</v>
      </c>
      <c r="H2807" s="149" t="s">
        <v>340</v>
      </c>
      <c r="I2807" s="47" t="str">
        <f>VLOOKUP(H2807,'Source Codes'!A$2:B$115,2,FALSE)</f>
        <v>Facilities Mngmnt Intfc Jrnls</v>
      </c>
      <c r="J2807" s="232">
        <v>-1370182.92</v>
      </c>
      <c r="K2807" s="227">
        <v>45350</v>
      </c>
      <c r="L2807" s="151" t="s">
        <v>3911</v>
      </c>
      <c r="M2807" s="49">
        <v>45350.869560185187</v>
      </c>
      <c r="N2807" s="47" t="s">
        <v>410</v>
      </c>
      <c r="O2807" s="47" t="s">
        <v>418</v>
      </c>
    </row>
    <row r="2808" spans="1:15" ht="12.75" customHeight="1" collapsed="1">
      <c r="J2808" s="133">
        <f>SUM(J2802:J2807)</f>
        <v>5357331.25</v>
      </c>
    </row>
    <row r="2810" spans="1:15" ht="12.75" customHeight="1">
      <c r="A2810" s="55" t="s">
        <v>3916</v>
      </c>
    </row>
    <row r="2811" spans="1:15" ht="25.5" hidden="1" outlineLevel="1">
      <c r="B2811" s="226">
        <v>2024</v>
      </c>
      <c r="C2811" s="226">
        <v>8</v>
      </c>
      <c r="D2811" s="149" t="s">
        <v>5</v>
      </c>
      <c r="E2811" s="149" t="s">
        <v>6</v>
      </c>
      <c r="F2811" s="149" t="s">
        <v>3917</v>
      </c>
      <c r="G2811" s="227">
        <v>45349</v>
      </c>
      <c r="H2811" s="149" t="s">
        <v>12</v>
      </c>
      <c r="I2811" s="47" t="str">
        <f>VLOOKUP(H2811,'Source Codes'!A$2:B$115,2,FALSE)</f>
        <v>AR Direct Cash Journal</v>
      </c>
      <c r="J2811" s="232">
        <v>3330611.65</v>
      </c>
      <c r="K2811" s="227">
        <v>45351</v>
      </c>
      <c r="L2811" s="151" t="s">
        <v>1136</v>
      </c>
      <c r="M2811" s="49">
        <v>45351.751944444448</v>
      </c>
      <c r="N2811" s="47" t="s">
        <v>407</v>
      </c>
      <c r="O2811" s="47" t="s">
        <v>422</v>
      </c>
    </row>
    <row r="2812" spans="1:15" ht="25.5" hidden="1" outlineLevel="1">
      <c r="B2812" s="226">
        <v>2024</v>
      </c>
      <c r="C2812" s="226">
        <v>8</v>
      </c>
      <c r="D2812" s="149" t="s">
        <v>5</v>
      </c>
      <c r="E2812" s="149" t="s">
        <v>6</v>
      </c>
      <c r="F2812" s="149" t="s">
        <v>3918</v>
      </c>
      <c r="G2812" s="227">
        <v>45350</v>
      </c>
      <c r="H2812" s="149" t="s">
        <v>12</v>
      </c>
      <c r="I2812" s="47" t="str">
        <f>VLOOKUP(H2812,'Source Codes'!A$2:B$115,2,FALSE)</f>
        <v>AR Direct Cash Journal</v>
      </c>
      <c r="J2812" s="232">
        <v>1248861.2</v>
      </c>
      <c r="K2812" s="227">
        <v>45351</v>
      </c>
      <c r="L2812" s="151" t="s">
        <v>3920</v>
      </c>
      <c r="M2812" s="49">
        <v>45351.751944444448</v>
      </c>
      <c r="N2812" s="47" t="s">
        <v>407</v>
      </c>
      <c r="O2812" s="47" t="s">
        <v>421</v>
      </c>
    </row>
    <row r="2813" spans="1:15" ht="38.25" hidden="1" outlineLevel="1">
      <c r="B2813" s="226">
        <v>2024</v>
      </c>
      <c r="C2813" s="226">
        <v>8</v>
      </c>
      <c r="D2813" s="149" t="s">
        <v>5</v>
      </c>
      <c r="E2813" s="149" t="s">
        <v>6</v>
      </c>
      <c r="F2813" s="149" t="s">
        <v>3919</v>
      </c>
      <c r="G2813" s="227">
        <v>45323</v>
      </c>
      <c r="H2813" s="149" t="s">
        <v>9</v>
      </c>
      <c r="I2813" s="47" t="str">
        <f>VLOOKUP(H2813,'Source Codes'!A$2:B$115,2,FALSE)</f>
        <v>On Line Journal Entries</v>
      </c>
      <c r="J2813" s="232">
        <v>-3193675.41</v>
      </c>
      <c r="K2813" s="227">
        <v>45351</v>
      </c>
      <c r="L2813" s="151" t="s">
        <v>3921</v>
      </c>
      <c r="M2813" s="49">
        <v>45351.616226851853</v>
      </c>
      <c r="N2813" s="47" t="s">
        <v>516</v>
      </c>
      <c r="O2813" s="47" t="s">
        <v>425</v>
      </c>
    </row>
    <row r="2814" spans="1:15" ht="12.75" customHeight="1" collapsed="1">
      <c r="J2814" s="133">
        <f>SUM(J2811:J2813)</f>
        <v>1385797.4399999995</v>
      </c>
    </row>
    <row r="2816" spans="1:15" ht="12.75" customHeight="1">
      <c r="A2816" s="55" t="s">
        <v>3922</v>
      </c>
    </row>
    <row r="2817" spans="1:15" ht="63.75" hidden="1" outlineLevel="1">
      <c r="B2817" s="226">
        <v>2024</v>
      </c>
      <c r="C2817" s="226">
        <v>9</v>
      </c>
      <c r="D2817" s="149" t="s">
        <v>5</v>
      </c>
      <c r="E2817" s="149" t="s">
        <v>6</v>
      </c>
      <c r="F2817" s="149" t="s">
        <v>3923</v>
      </c>
      <c r="G2817" s="227">
        <v>45352</v>
      </c>
      <c r="H2817" s="149" t="s">
        <v>14</v>
      </c>
      <c r="I2817" s="47" t="str">
        <f>VLOOKUP(H2817,'Source Codes'!A$2:B$115,2,FALSE)</f>
        <v>AP Warrant Issuance</v>
      </c>
      <c r="J2817" s="232">
        <v>-2685733.38</v>
      </c>
      <c r="K2817" s="227">
        <v>45352</v>
      </c>
      <c r="L2817" s="151" t="s">
        <v>3926</v>
      </c>
      <c r="M2817" s="49">
        <v>45352.79351851852</v>
      </c>
      <c r="N2817" s="47" t="s">
        <v>410</v>
      </c>
      <c r="O2817" s="47" t="s">
        <v>419</v>
      </c>
    </row>
    <row r="2818" spans="1:15" ht="51" hidden="1" outlineLevel="1">
      <c r="B2818" s="226">
        <v>2024</v>
      </c>
      <c r="C2818" s="226">
        <v>8</v>
      </c>
      <c r="D2818" s="149" t="s">
        <v>5</v>
      </c>
      <c r="E2818" s="149" t="s">
        <v>6</v>
      </c>
      <c r="F2818" s="149" t="s">
        <v>3924</v>
      </c>
      <c r="G2818" s="227">
        <v>45349</v>
      </c>
      <c r="H2818" s="149" t="s">
        <v>12</v>
      </c>
      <c r="I2818" s="47" t="str">
        <f>VLOOKUP(H2818,'Source Codes'!A$2:B$115,2,FALSE)</f>
        <v>AR Direct Cash Journal</v>
      </c>
      <c r="J2818" s="232">
        <v>5879038.0499999998</v>
      </c>
      <c r="K2818" s="227">
        <v>45352</v>
      </c>
      <c r="L2818" s="151" t="s">
        <v>3927</v>
      </c>
      <c r="M2818" s="49">
        <v>45352.751481481479</v>
      </c>
      <c r="N2818" s="47" t="s">
        <v>410</v>
      </c>
      <c r="O2818" s="47" t="s">
        <v>419</v>
      </c>
    </row>
    <row r="2819" spans="1:15" ht="51" hidden="1" outlineLevel="1">
      <c r="B2819" s="226">
        <v>2024</v>
      </c>
      <c r="C2819" s="226">
        <v>8</v>
      </c>
      <c r="D2819" s="149" t="s">
        <v>5</v>
      </c>
      <c r="E2819" s="149" t="s">
        <v>6</v>
      </c>
      <c r="F2819" s="149" t="s">
        <v>3925</v>
      </c>
      <c r="G2819" s="227">
        <v>45328</v>
      </c>
      <c r="H2819" s="149" t="s">
        <v>12</v>
      </c>
      <c r="I2819" s="47" t="str">
        <f>VLOOKUP(H2819,'Source Codes'!A$2:B$115,2,FALSE)</f>
        <v>AR Direct Cash Journal</v>
      </c>
      <c r="J2819" s="232">
        <v>3009337.65</v>
      </c>
      <c r="K2819" s="227">
        <v>45352</v>
      </c>
      <c r="L2819" s="151" t="s">
        <v>3928</v>
      </c>
      <c r="M2819" s="49">
        <v>45352.751481481479</v>
      </c>
      <c r="N2819" s="47" t="s">
        <v>410</v>
      </c>
      <c r="O2819" s="47" t="s">
        <v>419</v>
      </c>
    </row>
    <row r="2820" spans="1:15" ht="12.75" customHeight="1" collapsed="1">
      <c r="J2820" s="133">
        <f>SUM(J2817:J2819)</f>
        <v>6202642.3200000003</v>
      </c>
    </row>
    <row r="2822" spans="1:15" ht="12.75" customHeight="1">
      <c r="A2822" s="55" t="s">
        <v>3929</v>
      </c>
    </row>
    <row r="2823" spans="1:15" ht="51" hidden="1" outlineLevel="1">
      <c r="B2823" s="226">
        <v>2024</v>
      </c>
      <c r="C2823" s="226">
        <v>8</v>
      </c>
      <c r="D2823" s="149" t="s">
        <v>5</v>
      </c>
      <c r="E2823" s="149" t="s">
        <v>6</v>
      </c>
      <c r="F2823" s="149" t="s">
        <v>3930</v>
      </c>
      <c r="G2823" s="227">
        <v>45323</v>
      </c>
      <c r="H2823" s="149" t="s">
        <v>9</v>
      </c>
      <c r="I2823" s="47" t="str">
        <f>VLOOKUP(H2823,'Source Codes'!A$2:B$115,2,FALSE)</f>
        <v>On Line Journal Entries</v>
      </c>
      <c r="J2823" s="232">
        <v>19767387</v>
      </c>
      <c r="K2823" s="227">
        <v>45355</v>
      </c>
      <c r="L2823" s="151" t="s">
        <v>363</v>
      </c>
      <c r="M2823" s="49">
        <v>45355.870023148149</v>
      </c>
      <c r="N2823" s="47" t="s">
        <v>410</v>
      </c>
      <c r="O2823" s="47" t="s">
        <v>415</v>
      </c>
    </row>
    <row r="2824" spans="1:15" ht="25.5" hidden="1" outlineLevel="1">
      <c r="B2824" s="226">
        <v>2024</v>
      </c>
      <c r="C2824" s="226">
        <v>8</v>
      </c>
      <c r="D2824" s="149" t="s">
        <v>5</v>
      </c>
      <c r="E2824" s="149" t="s">
        <v>6</v>
      </c>
      <c r="F2824" s="149" t="s">
        <v>3931</v>
      </c>
      <c r="G2824" s="227">
        <v>45344</v>
      </c>
      <c r="H2824" s="149" t="s">
        <v>9</v>
      </c>
      <c r="I2824" s="47" t="str">
        <f>VLOOKUP(H2824,'Source Codes'!A$2:B$115,2,FALSE)</f>
        <v>On Line Journal Entries</v>
      </c>
      <c r="J2824" s="232">
        <v>11387086</v>
      </c>
      <c r="K2824" s="227">
        <v>45355</v>
      </c>
      <c r="L2824" s="151" t="s">
        <v>351</v>
      </c>
      <c r="M2824" s="49">
        <v>45355.870023148149</v>
      </c>
      <c r="N2824" s="47" t="s">
        <v>410</v>
      </c>
      <c r="O2824" s="47" t="s">
        <v>415</v>
      </c>
    </row>
    <row r="2825" spans="1:15" ht="25.5" hidden="1" outlineLevel="1">
      <c r="B2825" s="226">
        <v>2024</v>
      </c>
      <c r="C2825" s="226">
        <v>8</v>
      </c>
      <c r="D2825" s="149" t="s">
        <v>5</v>
      </c>
      <c r="E2825" s="149" t="s">
        <v>6</v>
      </c>
      <c r="F2825" s="149" t="s">
        <v>3932</v>
      </c>
      <c r="G2825" s="227">
        <v>45343</v>
      </c>
      <c r="H2825" s="149" t="s">
        <v>9</v>
      </c>
      <c r="I2825" s="47" t="str">
        <f>VLOOKUP(H2825,'Source Codes'!A$2:B$115,2,FALSE)</f>
        <v>On Line Journal Entries</v>
      </c>
      <c r="J2825" s="232">
        <v>10118039.529999999</v>
      </c>
      <c r="K2825" s="227">
        <v>45355</v>
      </c>
      <c r="L2825" s="151" t="s">
        <v>351</v>
      </c>
      <c r="M2825" s="49">
        <v>45355.870023148149</v>
      </c>
      <c r="N2825" s="47" t="s">
        <v>410</v>
      </c>
      <c r="O2825" s="47" t="s">
        <v>415</v>
      </c>
    </row>
    <row r="2826" spans="1:15" ht="25.5" hidden="1" outlineLevel="1">
      <c r="B2826" s="226">
        <v>2024</v>
      </c>
      <c r="C2826" s="226">
        <v>8</v>
      </c>
      <c r="D2826" s="149" t="s">
        <v>5</v>
      </c>
      <c r="E2826" s="149" t="s">
        <v>6</v>
      </c>
      <c r="F2826" s="149" t="s">
        <v>3933</v>
      </c>
      <c r="G2826" s="227">
        <v>45343</v>
      </c>
      <c r="H2826" s="149" t="s">
        <v>9</v>
      </c>
      <c r="I2826" s="47" t="str">
        <f>VLOOKUP(H2826,'Source Codes'!A$2:B$115,2,FALSE)</f>
        <v>On Line Journal Entries</v>
      </c>
      <c r="J2826" s="232">
        <v>8016231</v>
      </c>
      <c r="K2826" s="227">
        <v>45355</v>
      </c>
      <c r="L2826" s="151" t="s">
        <v>351</v>
      </c>
      <c r="M2826" s="49">
        <v>45355.870023148149</v>
      </c>
      <c r="N2826" s="47" t="s">
        <v>410</v>
      </c>
      <c r="O2826" s="47" t="s">
        <v>415</v>
      </c>
    </row>
    <row r="2827" spans="1:15" ht="25.5" hidden="1" outlineLevel="1">
      <c r="B2827" s="226">
        <v>2024</v>
      </c>
      <c r="C2827" s="226">
        <v>8</v>
      </c>
      <c r="D2827" s="149" t="s">
        <v>5</v>
      </c>
      <c r="E2827" s="149" t="s">
        <v>6</v>
      </c>
      <c r="F2827" s="149" t="s">
        <v>3934</v>
      </c>
      <c r="G2827" s="227">
        <v>45344</v>
      </c>
      <c r="H2827" s="149" t="s">
        <v>9</v>
      </c>
      <c r="I2827" s="47" t="str">
        <f>VLOOKUP(H2827,'Source Codes'!A$2:B$115,2,FALSE)</f>
        <v>On Line Journal Entries</v>
      </c>
      <c r="J2827" s="232">
        <v>7502600</v>
      </c>
      <c r="K2827" s="227">
        <v>45355</v>
      </c>
      <c r="L2827" s="151" t="s">
        <v>351</v>
      </c>
      <c r="M2827" s="49">
        <v>45355.870023148149</v>
      </c>
      <c r="N2827" s="47" t="s">
        <v>410</v>
      </c>
      <c r="O2827" s="47" t="s">
        <v>415</v>
      </c>
    </row>
    <row r="2828" spans="1:15" ht="25.5" hidden="1" outlineLevel="1">
      <c r="B2828" s="226">
        <v>2024</v>
      </c>
      <c r="C2828" s="226">
        <v>8</v>
      </c>
      <c r="D2828" s="149" t="s">
        <v>5</v>
      </c>
      <c r="E2828" s="149" t="s">
        <v>6</v>
      </c>
      <c r="F2828" s="149" t="s">
        <v>3935</v>
      </c>
      <c r="G2828" s="227">
        <v>45344</v>
      </c>
      <c r="H2828" s="149" t="s">
        <v>9</v>
      </c>
      <c r="I2828" s="47" t="str">
        <f>VLOOKUP(H2828,'Source Codes'!A$2:B$115,2,FALSE)</f>
        <v>On Line Journal Entries</v>
      </c>
      <c r="J2828" s="232">
        <v>6836200</v>
      </c>
      <c r="K2828" s="227">
        <v>45355</v>
      </c>
      <c r="L2828" s="151" t="s">
        <v>351</v>
      </c>
      <c r="M2828" s="49">
        <v>45355.870023148149</v>
      </c>
      <c r="N2828" s="47" t="s">
        <v>410</v>
      </c>
      <c r="O2828" s="47" t="s">
        <v>415</v>
      </c>
    </row>
    <row r="2829" spans="1:15" ht="63.75" hidden="1" outlineLevel="1">
      <c r="B2829" s="226">
        <v>2024</v>
      </c>
      <c r="C2829" s="226">
        <v>8</v>
      </c>
      <c r="D2829" s="149" t="s">
        <v>5</v>
      </c>
      <c r="E2829" s="149" t="s">
        <v>6</v>
      </c>
      <c r="F2829" s="149" t="s">
        <v>3936</v>
      </c>
      <c r="G2829" s="227">
        <v>45337</v>
      </c>
      <c r="H2829" s="149" t="s">
        <v>9</v>
      </c>
      <c r="I2829" s="47" t="str">
        <f>VLOOKUP(H2829,'Source Codes'!A$2:B$115,2,FALSE)</f>
        <v>On Line Journal Entries</v>
      </c>
      <c r="J2829" s="232">
        <v>5236367</v>
      </c>
      <c r="K2829" s="227">
        <v>45355</v>
      </c>
      <c r="L2829" s="151" t="s">
        <v>3941</v>
      </c>
      <c r="M2829" s="49">
        <v>45355.870023148149</v>
      </c>
      <c r="N2829" s="47" t="s">
        <v>410</v>
      </c>
      <c r="O2829" s="47" t="s">
        <v>415</v>
      </c>
    </row>
    <row r="2830" spans="1:15" ht="38.25" hidden="1" outlineLevel="1">
      <c r="B2830" s="226">
        <v>2024</v>
      </c>
      <c r="C2830" s="226">
        <v>8</v>
      </c>
      <c r="D2830" s="149" t="s">
        <v>5</v>
      </c>
      <c r="E2830" s="149" t="s">
        <v>6</v>
      </c>
      <c r="F2830" s="149" t="s">
        <v>3937</v>
      </c>
      <c r="G2830" s="227">
        <v>45336</v>
      </c>
      <c r="H2830" s="149" t="s">
        <v>9</v>
      </c>
      <c r="I2830" s="47" t="str">
        <f>VLOOKUP(H2830,'Source Codes'!A$2:B$115,2,FALSE)</f>
        <v>On Line Journal Entries</v>
      </c>
      <c r="J2830" s="232">
        <v>3347961</v>
      </c>
      <c r="K2830" s="227">
        <v>45355</v>
      </c>
      <c r="L2830" s="151" t="s">
        <v>349</v>
      </c>
      <c r="M2830" s="49">
        <v>45355.870023148149</v>
      </c>
      <c r="N2830" s="47" t="s">
        <v>410</v>
      </c>
      <c r="O2830" s="47" t="s">
        <v>415</v>
      </c>
    </row>
    <row r="2831" spans="1:15" hidden="1" outlineLevel="1">
      <c r="B2831" s="226">
        <v>2024</v>
      </c>
      <c r="C2831" s="226">
        <v>8</v>
      </c>
      <c r="D2831" s="149" t="s">
        <v>5</v>
      </c>
      <c r="E2831" s="149" t="s">
        <v>6</v>
      </c>
      <c r="F2831" s="149" t="s">
        <v>3938</v>
      </c>
      <c r="G2831" s="227">
        <v>45350</v>
      </c>
      <c r="H2831" s="149" t="s">
        <v>360</v>
      </c>
      <c r="I2831" s="47" t="str">
        <f>VLOOKUP(H2831,'Source Codes'!A$2:B$115,2,FALSE)</f>
        <v>Treasurer Tax Collector</v>
      </c>
      <c r="J2831" s="232">
        <v>1547818.17</v>
      </c>
      <c r="K2831" s="227">
        <v>45355</v>
      </c>
      <c r="L2831" s="151" t="s">
        <v>3946</v>
      </c>
      <c r="M2831" s="49">
        <v>45355.870115740741</v>
      </c>
      <c r="N2831" s="47" t="s">
        <v>412</v>
      </c>
      <c r="O2831" s="47" t="s">
        <v>448</v>
      </c>
    </row>
    <row r="2832" spans="1:15" ht="25.5" hidden="1" outlineLevel="1">
      <c r="B2832" s="226">
        <v>2024</v>
      </c>
      <c r="C2832" s="226">
        <v>8</v>
      </c>
      <c r="D2832" s="149" t="s">
        <v>5</v>
      </c>
      <c r="E2832" s="149" t="s">
        <v>6</v>
      </c>
      <c r="F2832" s="149" t="s">
        <v>3939</v>
      </c>
      <c r="G2832" s="227">
        <v>45343</v>
      </c>
      <c r="H2832" s="149" t="s">
        <v>9</v>
      </c>
      <c r="I2832" s="47" t="str">
        <f>VLOOKUP(H2832,'Source Codes'!A$2:B$115,2,FALSE)</f>
        <v>On Line Journal Entries</v>
      </c>
      <c r="J2832" s="232">
        <v>1532184</v>
      </c>
      <c r="K2832" s="227">
        <v>45355</v>
      </c>
      <c r="L2832" s="151" t="s">
        <v>351</v>
      </c>
      <c r="M2832" s="49">
        <v>45355.870023148149</v>
      </c>
      <c r="N2832" s="47" t="s">
        <v>410</v>
      </c>
      <c r="O2832" s="47" t="s">
        <v>415</v>
      </c>
    </row>
    <row r="2833" spans="1:15" ht="25.5" hidden="1" outlineLevel="1">
      <c r="B2833" s="226">
        <v>2024</v>
      </c>
      <c r="C2833" s="226">
        <v>8</v>
      </c>
      <c r="D2833" s="149" t="s">
        <v>5</v>
      </c>
      <c r="E2833" s="149" t="s">
        <v>6</v>
      </c>
      <c r="F2833" s="149" t="s">
        <v>3940</v>
      </c>
      <c r="G2833" s="227">
        <v>45344</v>
      </c>
      <c r="H2833" s="149" t="s">
        <v>9</v>
      </c>
      <c r="I2833" s="47" t="str">
        <f>VLOOKUP(H2833,'Source Codes'!A$2:B$115,2,FALSE)</f>
        <v>On Line Journal Entries</v>
      </c>
      <c r="J2833" s="232">
        <v>1351500</v>
      </c>
      <c r="K2833" s="227">
        <v>45355</v>
      </c>
      <c r="L2833" s="151" t="s">
        <v>351</v>
      </c>
      <c r="M2833" s="49">
        <v>45355.870023148149</v>
      </c>
      <c r="N2833" s="47" t="s">
        <v>410</v>
      </c>
      <c r="O2833" s="47" t="s">
        <v>415</v>
      </c>
    </row>
    <row r="2834" spans="1:15" hidden="1" outlineLevel="1">
      <c r="B2834" s="226">
        <v>2024</v>
      </c>
      <c r="C2834" s="226">
        <v>9</v>
      </c>
      <c r="D2834" s="149" t="s">
        <v>5</v>
      </c>
      <c r="E2834" s="149" t="s">
        <v>6</v>
      </c>
      <c r="F2834" s="149" t="s">
        <v>3942</v>
      </c>
      <c r="G2834" s="227">
        <v>45352</v>
      </c>
      <c r="H2834" s="149" t="s">
        <v>13</v>
      </c>
      <c r="I2834" s="47" t="str">
        <f>VLOOKUP(H2834,'Source Codes'!A$2:B$115,2,FALSE)</f>
        <v>C-IV Voucher/Payments/EBT</v>
      </c>
      <c r="J2834" s="232">
        <v>-11257609.51</v>
      </c>
      <c r="K2834" s="227">
        <v>45355</v>
      </c>
      <c r="L2834" s="151" t="s">
        <v>3944</v>
      </c>
      <c r="M2834" s="49">
        <v>45355.870034722226</v>
      </c>
      <c r="N2834" s="47" t="s">
        <v>410</v>
      </c>
      <c r="O2834" s="47" t="s">
        <v>415</v>
      </c>
    </row>
    <row r="2835" spans="1:15" hidden="1" outlineLevel="1">
      <c r="B2835" s="226">
        <v>2024</v>
      </c>
      <c r="C2835" s="226">
        <v>9</v>
      </c>
      <c r="D2835" s="149" t="s">
        <v>5</v>
      </c>
      <c r="E2835" s="149" t="s">
        <v>6</v>
      </c>
      <c r="F2835" s="149" t="s">
        <v>3943</v>
      </c>
      <c r="G2835" s="227">
        <v>45352</v>
      </c>
      <c r="H2835" s="149" t="s">
        <v>13</v>
      </c>
      <c r="I2835" s="47" t="str">
        <f>VLOOKUP(H2835,'Source Codes'!A$2:B$115,2,FALSE)</f>
        <v>C-IV Voucher/Payments/EBT</v>
      </c>
      <c r="J2835" s="232">
        <v>-16261668.65</v>
      </c>
      <c r="K2835" s="227">
        <v>45355</v>
      </c>
      <c r="L2835" s="151" t="s">
        <v>3945</v>
      </c>
      <c r="M2835" s="49">
        <v>45355.870034722226</v>
      </c>
      <c r="N2835" s="47" t="s">
        <v>410</v>
      </c>
      <c r="O2835" s="47" t="s">
        <v>415</v>
      </c>
    </row>
    <row r="2836" spans="1:15" ht="12.75" customHeight="1" collapsed="1">
      <c r="J2836" s="133">
        <f>SUM(J2823:J2835)</f>
        <v>49124095.540000007</v>
      </c>
    </row>
    <row r="2838" spans="1:15" ht="12.75" customHeight="1">
      <c r="A2838" s="55" t="s">
        <v>3947</v>
      </c>
    </row>
    <row r="2839" spans="1:15" ht="63.75" hidden="1" outlineLevel="1">
      <c r="B2839" s="226">
        <v>2024</v>
      </c>
      <c r="C2839" s="226">
        <v>9</v>
      </c>
      <c r="D2839" s="149" t="s">
        <v>5</v>
      </c>
      <c r="E2839" s="149" t="s">
        <v>6</v>
      </c>
      <c r="F2839" s="149" t="s">
        <v>3948</v>
      </c>
      <c r="G2839" s="227">
        <v>45356</v>
      </c>
      <c r="H2839" s="149" t="s">
        <v>14</v>
      </c>
      <c r="I2839" s="47" t="str">
        <f>VLOOKUP(H2839,'Source Codes'!A$2:B$115,2,FALSE)</f>
        <v>AP Warrant Issuance</v>
      </c>
      <c r="J2839" s="232">
        <v>-8010664.71</v>
      </c>
      <c r="K2839" s="227">
        <v>45356</v>
      </c>
      <c r="L2839" s="151" t="s">
        <v>3949</v>
      </c>
      <c r="M2839" s="49">
        <v>45356.793495370373</v>
      </c>
      <c r="N2839" s="47" t="s">
        <v>410</v>
      </c>
      <c r="O2839" s="47" t="s">
        <v>415</v>
      </c>
    </row>
    <row r="2840" spans="1:15" ht="12.75" customHeight="1" collapsed="1">
      <c r="J2840" s="133">
        <f>SUM(J2839)</f>
        <v>-8010664.71</v>
      </c>
    </row>
    <row r="2842" spans="1:15" ht="12.75" customHeight="1">
      <c r="A2842" s="55" t="s">
        <v>3950</v>
      </c>
    </row>
    <row r="2843" spans="1:15" ht="25.5" hidden="1" outlineLevel="1">
      <c r="B2843" s="226">
        <v>2024</v>
      </c>
      <c r="C2843" s="226">
        <v>9</v>
      </c>
      <c r="D2843" s="149" t="s">
        <v>5</v>
      </c>
      <c r="E2843" s="149" t="s">
        <v>6</v>
      </c>
      <c r="F2843" s="149" t="s">
        <v>3951</v>
      </c>
      <c r="G2843" s="227">
        <v>45357</v>
      </c>
      <c r="H2843" s="149" t="s">
        <v>12</v>
      </c>
      <c r="I2843" s="47" t="str">
        <f>VLOOKUP(H2843,'Source Codes'!A$2:B$115,2,FALSE)</f>
        <v>AR Direct Cash Journal</v>
      </c>
      <c r="J2843" s="232">
        <v>1073807.69</v>
      </c>
      <c r="K2843" s="227">
        <v>45357</v>
      </c>
      <c r="L2843" s="151" t="s">
        <v>3964</v>
      </c>
      <c r="M2843" s="49">
        <v>45357.751828703702</v>
      </c>
      <c r="N2843" s="47" t="s">
        <v>410</v>
      </c>
      <c r="O2843" s="47" t="s">
        <v>421</v>
      </c>
    </row>
    <row r="2844" spans="1:15" ht="38.25" hidden="1" outlineLevel="1">
      <c r="B2844" s="226">
        <v>2024</v>
      </c>
      <c r="C2844" s="226">
        <v>8</v>
      </c>
      <c r="D2844" s="149" t="s">
        <v>5</v>
      </c>
      <c r="E2844" s="149" t="s">
        <v>6</v>
      </c>
      <c r="F2844" s="149" t="s">
        <v>3952</v>
      </c>
      <c r="G2844" s="227">
        <v>45349</v>
      </c>
      <c r="H2844" s="149" t="s">
        <v>9</v>
      </c>
      <c r="I2844" s="47" t="str">
        <f>VLOOKUP(H2844,'Source Codes'!A$2:B$115,2,FALSE)</f>
        <v>On Line Journal Entries</v>
      </c>
      <c r="J2844" s="232">
        <v>14919845.310000001</v>
      </c>
      <c r="K2844" s="227">
        <v>45357</v>
      </c>
      <c r="L2844" s="151" t="s">
        <v>3805</v>
      </c>
      <c r="M2844" s="49">
        <v>45357.505509259259</v>
      </c>
      <c r="N2844" s="47" t="s">
        <v>410</v>
      </c>
      <c r="O2844" s="47" t="s">
        <v>422</v>
      </c>
    </row>
    <row r="2845" spans="1:15" ht="25.5" hidden="1" outlineLevel="1">
      <c r="B2845" s="226">
        <v>2024</v>
      </c>
      <c r="C2845" s="226">
        <v>9</v>
      </c>
      <c r="D2845" s="149" t="s">
        <v>5</v>
      </c>
      <c r="E2845" s="149" t="s">
        <v>6</v>
      </c>
      <c r="F2845" s="149" t="s">
        <v>3953</v>
      </c>
      <c r="G2845" s="227">
        <v>45356</v>
      </c>
      <c r="H2845" s="149" t="s">
        <v>9</v>
      </c>
      <c r="I2845" s="47" t="str">
        <f>VLOOKUP(H2845,'Source Codes'!A$2:B$115,2,FALSE)</f>
        <v>On Line Journal Entries</v>
      </c>
      <c r="J2845" s="232">
        <v>7354076.46</v>
      </c>
      <c r="K2845" s="227">
        <v>45357</v>
      </c>
      <c r="L2845" s="151" t="s">
        <v>3199</v>
      </c>
      <c r="M2845" s="49">
        <v>45357.870254629626</v>
      </c>
      <c r="N2845" s="47" t="s">
        <v>430</v>
      </c>
      <c r="O2845" s="47" t="s">
        <v>422</v>
      </c>
    </row>
    <row r="2846" spans="1:15" ht="63.75" hidden="1" outlineLevel="1">
      <c r="B2846" s="226">
        <v>2024</v>
      </c>
      <c r="C2846" s="226">
        <v>8</v>
      </c>
      <c r="D2846" s="149" t="s">
        <v>5</v>
      </c>
      <c r="E2846" s="149" t="s">
        <v>6</v>
      </c>
      <c r="F2846" s="149" t="s">
        <v>3954</v>
      </c>
      <c r="G2846" s="227">
        <v>45349</v>
      </c>
      <c r="H2846" s="149" t="s">
        <v>9</v>
      </c>
      <c r="I2846" s="47" t="str">
        <f>VLOOKUP(H2846,'Source Codes'!A$2:B$115,2,FALSE)</f>
        <v>On Line Journal Entries</v>
      </c>
      <c r="J2846" s="232">
        <v>3348859.09</v>
      </c>
      <c r="K2846" s="227">
        <v>45357</v>
      </c>
      <c r="L2846" s="151" t="s">
        <v>3963</v>
      </c>
      <c r="M2846" s="49">
        <v>45357.506296296298</v>
      </c>
      <c r="N2846" s="47" t="s">
        <v>410</v>
      </c>
      <c r="O2846" s="47" t="s">
        <v>422</v>
      </c>
    </row>
    <row r="2847" spans="1:15" hidden="1" outlineLevel="1">
      <c r="B2847" s="226">
        <v>2024</v>
      </c>
      <c r="C2847" s="226">
        <v>8</v>
      </c>
      <c r="D2847" s="149" t="s">
        <v>5</v>
      </c>
      <c r="E2847" s="149" t="s">
        <v>6</v>
      </c>
      <c r="F2847" s="149" t="s">
        <v>3955</v>
      </c>
      <c r="G2847" s="227">
        <v>45351</v>
      </c>
      <c r="H2847" s="149" t="s">
        <v>9</v>
      </c>
      <c r="I2847" s="47" t="str">
        <f>VLOOKUP(H2847,'Source Codes'!A$2:B$115,2,FALSE)</f>
        <v>On Line Journal Entries</v>
      </c>
      <c r="J2847" s="232">
        <v>2279050.9700000002</v>
      </c>
      <c r="K2847" s="227">
        <v>45357</v>
      </c>
      <c r="L2847" s="151" t="s">
        <v>3962</v>
      </c>
      <c r="M2847" s="49">
        <v>45357.499340277776</v>
      </c>
      <c r="N2847" s="47" t="s">
        <v>410</v>
      </c>
      <c r="O2847" s="47" t="s">
        <v>422</v>
      </c>
    </row>
    <row r="2848" spans="1:15" hidden="1" outlineLevel="1">
      <c r="B2848" s="226">
        <v>2024</v>
      </c>
      <c r="C2848" s="226">
        <v>9</v>
      </c>
      <c r="D2848" s="149" t="s">
        <v>5</v>
      </c>
      <c r="E2848" s="149" t="s">
        <v>6</v>
      </c>
      <c r="F2848" s="149" t="s">
        <v>3956</v>
      </c>
      <c r="G2848" s="227">
        <v>45356</v>
      </c>
      <c r="H2848" s="149" t="s">
        <v>9</v>
      </c>
      <c r="I2848" s="47" t="str">
        <f>VLOOKUP(H2848,'Source Codes'!A$2:B$115,2,FALSE)</f>
        <v>On Line Journal Entries</v>
      </c>
      <c r="J2848" s="232">
        <v>-1542083</v>
      </c>
      <c r="K2848" s="227">
        <v>45357</v>
      </c>
      <c r="L2848" s="151" t="s">
        <v>3961</v>
      </c>
      <c r="M2848" s="49">
        <v>45357.870254629626</v>
      </c>
      <c r="N2848" s="47" t="s">
        <v>410</v>
      </c>
      <c r="O2848" s="47" t="s">
        <v>419</v>
      </c>
    </row>
    <row r="2849" spans="1:15" ht="38.25" hidden="1" outlineLevel="1">
      <c r="B2849" s="226">
        <v>2024</v>
      </c>
      <c r="C2849" s="226">
        <v>8</v>
      </c>
      <c r="D2849" s="149" t="s">
        <v>5</v>
      </c>
      <c r="E2849" s="149" t="s">
        <v>6</v>
      </c>
      <c r="F2849" s="149" t="s">
        <v>3957</v>
      </c>
      <c r="G2849" s="227">
        <v>45349</v>
      </c>
      <c r="H2849" s="149" t="s">
        <v>9</v>
      </c>
      <c r="I2849" s="47" t="str">
        <f>VLOOKUP(H2849,'Source Codes'!A$2:B$115,2,FALSE)</f>
        <v>On Line Journal Entries</v>
      </c>
      <c r="J2849" s="232">
        <v>-2017034</v>
      </c>
      <c r="K2849" s="227">
        <v>45357</v>
      </c>
      <c r="L2849" s="151" t="s">
        <v>3960</v>
      </c>
      <c r="M2849" s="49">
        <v>45357.504305555558</v>
      </c>
      <c r="N2849" s="47" t="s">
        <v>410</v>
      </c>
      <c r="O2849" s="47" t="s">
        <v>422</v>
      </c>
    </row>
    <row r="2850" spans="1:15" hidden="1" outlineLevel="1">
      <c r="B2850" s="226">
        <v>2024</v>
      </c>
      <c r="C2850" s="226">
        <v>9</v>
      </c>
      <c r="D2850" s="149" t="s">
        <v>5</v>
      </c>
      <c r="E2850" s="149" t="s">
        <v>6</v>
      </c>
      <c r="F2850" s="149" t="s">
        <v>3958</v>
      </c>
      <c r="G2850" s="227">
        <v>45352</v>
      </c>
      <c r="H2850" s="149" t="s">
        <v>13</v>
      </c>
      <c r="I2850" s="47" t="str">
        <f>VLOOKUP(H2850,'Source Codes'!A$2:B$115,2,FALSE)</f>
        <v>C-IV Voucher/Payments/EBT</v>
      </c>
      <c r="J2850" s="232">
        <v>-9348259.7200000007</v>
      </c>
      <c r="K2850" s="227">
        <v>45357</v>
      </c>
      <c r="L2850" s="151" t="s">
        <v>3959</v>
      </c>
      <c r="M2850" s="49">
        <v>45357.87027777778</v>
      </c>
      <c r="N2850" s="47" t="s">
        <v>410</v>
      </c>
      <c r="O2850" s="47" t="s">
        <v>415</v>
      </c>
    </row>
    <row r="2851" spans="1:15" ht="12.75" customHeight="1" collapsed="1">
      <c r="J2851" s="133">
        <f>SUM(J2843:J2850)</f>
        <v>16068262.799999999</v>
      </c>
    </row>
    <row r="2853" spans="1:15" ht="12.75" customHeight="1">
      <c r="A2853" s="55" t="s">
        <v>3965</v>
      </c>
    </row>
    <row r="2854" spans="1:15" ht="25.5" hidden="1" outlineLevel="1">
      <c r="B2854" s="226">
        <v>2024</v>
      </c>
      <c r="C2854" s="226">
        <v>8</v>
      </c>
      <c r="D2854" s="149" t="s">
        <v>5</v>
      </c>
      <c r="E2854" s="149" t="s">
        <v>6</v>
      </c>
      <c r="F2854" s="149" t="s">
        <v>3966</v>
      </c>
      <c r="G2854" s="227">
        <v>45349</v>
      </c>
      <c r="H2854" s="149" t="s">
        <v>9</v>
      </c>
      <c r="I2854" s="47" t="str">
        <f>VLOOKUP(H2854,'Source Codes'!A$2:B$115,2,FALSE)</f>
        <v>On Line Journal Entries</v>
      </c>
      <c r="J2854" s="232">
        <v>31624166.600000001</v>
      </c>
      <c r="K2854" s="227">
        <v>45358</v>
      </c>
      <c r="L2854" s="151" t="s">
        <v>3967</v>
      </c>
      <c r="M2854" s="49">
        <v>45358.423472222225</v>
      </c>
      <c r="N2854" s="47" t="s">
        <v>410</v>
      </c>
      <c r="O2854" s="47" t="s">
        <v>422</v>
      </c>
    </row>
    <row r="2855" spans="1:15" ht="12.75" hidden="1" customHeight="1" outlineLevel="1">
      <c r="B2855" s="226">
        <v>2024</v>
      </c>
      <c r="C2855" s="226">
        <v>9</v>
      </c>
      <c r="D2855" s="149" t="s">
        <v>5</v>
      </c>
      <c r="E2855" s="149" t="s">
        <v>6</v>
      </c>
      <c r="F2855" s="149" t="s">
        <v>3968</v>
      </c>
      <c r="G2855" s="227">
        <v>45357</v>
      </c>
      <c r="H2855" s="149" t="s">
        <v>7</v>
      </c>
      <c r="I2855" s="47" t="str">
        <f>VLOOKUP(H2855,'Source Codes'!A$2:B$115,2,FALSE)</f>
        <v>HRMS Interface Journals</v>
      </c>
      <c r="J2855" s="232">
        <v>-10858877.699999999</v>
      </c>
      <c r="K2855" s="227">
        <v>45358</v>
      </c>
      <c r="L2855" s="151" t="s">
        <v>356</v>
      </c>
      <c r="M2855" s="49">
        <v>45358.39875</v>
      </c>
      <c r="N2855" s="47" t="s">
        <v>438</v>
      </c>
      <c r="O2855" s="47" t="s">
        <v>439</v>
      </c>
    </row>
    <row r="2856" spans="1:15" ht="12.75" hidden="1" customHeight="1" outlineLevel="1">
      <c r="B2856" s="226">
        <v>2024</v>
      </c>
      <c r="C2856" s="226">
        <v>9</v>
      </c>
      <c r="D2856" s="149" t="s">
        <v>5</v>
      </c>
      <c r="E2856" s="149" t="s">
        <v>6</v>
      </c>
      <c r="F2856" s="149" t="s">
        <v>3969</v>
      </c>
      <c r="G2856" s="227">
        <v>45357</v>
      </c>
      <c r="H2856" s="149" t="s">
        <v>7</v>
      </c>
      <c r="I2856" s="47" t="str">
        <f>VLOOKUP(H2856,'Source Codes'!A$2:B$115,2,FALSE)</f>
        <v>HRMS Interface Journals</v>
      </c>
      <c r="J2856" s="232">
        <v>-66830413.920000002</v>
      </c>
      <c r="K2856" s="227">
        <v>45358</v>
      </c>
      <c r="L2856" s="151" t="s">
        <v>355</v>
      </c>
      <c r="M2856" s="49">
        <v>45358.411736111113</v>
      </c>
      <c r="N2856" s="47" t="s">
        <v>438</v>
      </c>
      <c r="O2856" s="47" t="s">
        <v>439</v>
      </c>
    </row>
    <row r="2857" spans="1:15" ht="12.75" customHeight="1" collapsed="1">
      <c r="J2857" s="133">
        <f>SUM(J2854:J2856)</f>
        <v>-46065125.019999996</v>
      </c>
    </row>
    <row r="2859" spans="1:15" ht="12.75" customHeight="1">
      <c r="A2859" s="55" t="s">
        <v>3970</v>
      </c>
    </row>
    <row r="2860" spans="1:15" ht="51" hidden="1" outlineLevel="1">
      <c r="B2860" s="226">
        <v>2024</v>
      </c>
      <c r="C2860" s="226">
        <v>9</v>
      </c>
      <c r="D2860" s="149" t="s">
        <v>5</v>
      </c>
      <c r="E2860" s="149" t="s">
        <v>6</v>
      </c>
      <c r="F2860" s="149" t="s">
        <v>3971</v>
      </c>
      <c r="G2860" s="227">
        <v>45358</v>
      </c>
      <c r="H2860" s="149" t="s">
        <v>11</v>
      </c>
      <c r="I2860" s="47" t="str">
        <f>VLOOKUP(H2860,'Source Codes'!A$2:B$115,2,FALSE)</f>
        <v>AR Payments</v>
      </c>
      <c r="J2860" s="232">
        <v>1175453.08</v>
      </c>
      <c r="K2860" s="227">
        <v>45359</v>
      </c>
      <c r="L2860" s="151" t="s">
        <v>3972</v>
      </c>
      <c r="M2860" s="49">
        <v>45359.751793981479</v>
      </c>
      <c r="N2860" s="47" t="s">
        <v>410</v>
      </c>
      <c r="O2860" s="47" t="s">
        <v>408</v>
      </c>
    </row>
    <row r="2861" spans="1:15" ht="12.75" customHeight="1" collapsed="1">
      <c r="J2861" s="133">
        <f>SUM(J2860)</f>
        <v>1175453.08</v>
      </c>
    </row>
    <row r="2863" spans="1:15" ht="12.75" customHeight="1">
      <c r="A2863" s="55" t="s">
        <v>3973</v>
      </c>
    </row>
    <row r="2864" spans="1:15" ht="38.25" hidden="1" outlineLevel="1">
      <c r="B2864" s="226">
        <v>2024</v>
      </c>
      <c r="C2864" s="226">
        <v>9</v>
      </c>
      <c r="D2864" s="149" t="s">
        <v>5</v>
      </c>
      <c r="E2864" s="149" t="s">
        <v>6</v>
      </c>
      <c r="F2864" s="149" t="s">
        <v>3974</v>
      </c>
      <c r="G2864" s="227">
        <v>45356</v>
      </c>
      <c r="H2864" s="149" t="s">
        <v>11</v>
      </c>
      <c r="I2864" s="47" t="str">
        <f>VLOOKUP(H2864,'Source Codes'!A$2:B$115,2,FALSE)</f>
        <v>AR Payments</v>
      </c>
      <c r="J2864" s="232">
        <v>5455552.1600000001</v>
      </c>
      <c r="K2864" s="227">
        <v>45362</v>
      </c>
      <c r="L2864" s="151" t="s">
        <v>3976</v>
      </c>
      <c r="M2864" s="49">
        <v>45362.751840277779</v>
      </c>
      <c r="N2864" s="47" t="s">
        <v>410</v>
      </c>
      <c r="O2864" s="47" t="s">
        <v>408</v>
      </c>
    </row>
    <row r="2865" spans="1:15" ht="12.75" hidden="1" customHeight="1" outlineLevel="1">
      <c r="B2865" s="226">
        <v>2024</v>
      </c>
      <c r="C2865" s="226">
        <v>9</v>
      </c>
      <c r="D2865" s="149" t="s">
        <v>5</v>
      </c>
      <c r="E2865" s="149" t="s">
        <v>6</v>
      </c>
      <c r="F2865" s="149" t="s">
        <v>3975</v>
      </c>
      <c r="G2865" s="227">
        <v>45357</v>
      </c>
      <c r="H2865" s="149" t="s">
        <v>7</v>
      </c>
      <c r="I2865" s="47" t="str">
        <f>VLOOKUP(H2865,'Source Codes'!A$2:B$115,2,FALSE)</f>
        <v>HRMS Interface Journals</v>
      </c>
      <c r="J2865" s="232">
        <v>-2330385.9</v>
      </c>
      <c r="K2865" s="227">
        <v>45362</v>
      </c>
      <c r="L2865" s="151" t="s">
        <v>357</v>
      </c>
      <c r="M2865" s="49">
        <v>45362.353449074071</v>
      </c>
      <c r="N2865" s="47" t="s">
        <v>438</v>
      </c>
      <c r="O2865" s="47" t="s">
        <v>439</v>
      </c>
    </row>
    <row r="2866" spans="1:15" ht="12.75" customHeight="1" collapsed="1">
      <c r="J2866" s="133">
        <f>SUM(J2864:J2865)</f>
        <v>3125166.2600000002</v>
      </c>
    </row>
    <row r="2868" spans="1:15" ht="12.75" customHeight="1">
      <c r="A2868" s="55" t="s">
        <v>3977</v>
      </c>
    </row>
    <row r="2869" spans="1:15" ht="25.5" hidden="1" outlineLevel="1">
      <c r="B2869" s="226">
        <v>2024</v>
      </c>
      <c r="C2869" s="226">
        <v>9</v>
      </c>
      <c r="D2869" s="149" t="s">
        <v>5</v>
      </c>
      <c r="E2869" s="149" t="s">
        <v>6</v>
      </c>
      <c r="F2869" s="149" t="s">
        <v>3978</v>
      </c>
      <c r="G2869" s="227">
        <v>45365</v>
      </c>
      <c r="H2869" s="149" t="s">
        <v>14</v>
      </c>
      <c r="I2869" s="47" t="str">
        <f>VLOOKUP(H2869,'Source Codes'!A$2:B$115,2,FALSE)</f>
        <v>AP Warrant Issuance</v>
      </c>
      <c r="J2869" s="232">
        <v>-1586673.48</v>
      </c>
      <c r="K2869" s="227">
        <v>45363</v>
      </c>
      <c r="L2869" s="151" t="s">
        <v>3983</v>
      </c>
      <c r="M2869" s="49">
        <v>45363.793668981481</v>
      </c>
      <c r="N2869" s="47" t="s">
        <v>410</v>
      </c>
      <c r="O2869" s="47" t="s">
        <v>419</v>
      </c>
    </row>
    <row r="2870" spans="1:15" ht="25.5" hidden="1" outlineLevel="1">
      <c r="B2870" s="226">
        <v>2024</v>
      </c>
      <c r="C2870" s="226">
        <v>9</v>
      </c>
      <c r="D2870" s="149" t="s">
        <v>5</v>
      </c>
      <c r="E2870" s="149" t="s">
        <v>6</v>
      </c>
      <c r="F2870" s="149" t="s">
        <v>3979</v>
      </c>
      <c r="G2870" s="227">
        <v>45363</v>
      </c>
      <c r="H2870" s="149" t="s">
        <v>14</v>
      </c>
      <c r="I2870" s="47" t="str">
        <f>VLOOKUP(H2870,'Source Codes'!A$2:B$115,2,FALSE)</f>
        <v>AP Warrant Issuance</v>
      </c>
      <c r="J2870" s="232">
        <v>-1332686.8999999999</v>
      </c>
      <c r="K2870" s="227">
        <v>45363</v>
      </c>
      <c r="L2870" s="151" t="s">
        <v>3984</v>
      </c>
      <c r="M2870" s="49">
        <v>45363.793668981481</v>
      </c>
      <c r="N2870" s="47" t="s">
        <v>410</v>
      </c>
      <c r="O2870" s="47" t="s">
        <v>419</v>
      </c>
    </row>
    <row r="2871" spans="1:15" ht="25.5" hidden="1" outlineLevel="1">
      <c r="B2871" s="226">
        <v>2024</v>
      </c>
      <c r="C2871" s="226">
        <v>9</v>
      </c>
      <c r="D2871" s="149" t="s">
        <v>5</v>
      </c>
      <c r="E2871" s="149" t="s">
        <v>6</v>
      </c>
      <c r="F2871" s="149" t="s">
        <v>3980</v>
      </c>
      <c r="G2871" s="227">
        <v>45362</v>
      </c>
      <c r="H2871" s="149" t="s">
        <v>12</v>
      </c>
      <c r="I2871" s="47" t="str">
        <f>VLOOKUP(H2871,'Source Codes'!A$2:B$115,2,FALSE)</f>
        <v>AR Direct Cash Journal</v>
      </c>
      <c r="J2871" s="232">
        <v>1416344.59</v>
      </c>
      <c r="K2871" s="227">
        <v>45363</v>
      </c>
      <c r="L2871" s="151" t="s">
        <v>3985</v>
      </c>
      <c r="M2871" s="49">
        <v>45363.75172453704</v>
      </c>
      <c r="N2871" s="47" t="s">
        <v>410</v>
      </c>
      <c r="O2871" s="47" t="s">
        <v>413</v>
      </c>
    </row>
    <row r="2872" spans="1:15" ht="12.75" hidden="1" customHeight="1" outlineLevel="1">
      <c r="B2872" s="226">
        <v>2024</v>
      </c>
      <c r="C2872" s="226">
        <v>9</v>
      </c>
      <c r="D2872" s="149" t="s">
        <v>5</v>
      </c>
      <c r="E2872" s="149" t="s">
        <v>6</v>
      </c>
      <c r="F2872" s="149" t="s">
        <v>3981</v>
      </c>
      <c r="G2872" s="227">
        <v>45362</v>
      </c>
      <c r="H2872" s="149" t="s">
        <v>16</v>
      </c>
      <c r="I2872" s="47" t="str">
        <f>VLOOKUP(H2872,'Source Codes'!A$2:B$115,2,FALSE)</f>
        <v>Property Tax Interface</v>
      </c>
      <c r="J2872" s="232">
        <v>3529644.92</v>
      </c>
      <c r="K2872" s="227">
        <v>45363</v>
      </c>
      <c r="L2872" s="151" t="s">
        <v>3982</v>
      </c>
      <c r="M2872" s="49">
        <v>45363.457812499997</v>
      </c>
      <c r="N2872" s="47" t="s">
        <v>2244</v>
      </c>
      <c r="O2872" s="47" t="s">
        <v>471</v>
      </c>
    </row>
    <row r="2873" spans="1:15" ht="12.75" customHeight="1" collapsed="1">
      <c r="J2873" s="133">
        <f>SUM(J2869:J2872)</f>
        <v>2026629.1300000001</v>
      </c>
    </row>
    <row r="2875" spans="1:15" ht="12.75" customHeight="1">
      <c r="A2875" s="55" t="s">
        <v>3986</v>
      </c>
    </row>
    <row r="2876" spans="1:15" ht="51" hidden="1" outlineLevel="1">
      <c r="B2876" s="226">
        <v>2024</v>
      </c>
      <c r="C2876" s="226">
        <v>9</v>
      </c>
      <c r="D2876" s="149" t="s">
        <v>5</v>
      </c>
      <c r="E2876" s="149" t="s">
        <v>6</v>
      </c>
      <c r="F2876" s="149" t="s">
        <v>3987</v>
      </c>
      <c r="G2876" s="227">
        <v>45364</v>
      </c>
      <c r="H2876" s="149" t="s">
        <v>14</v>
      </c>
      <c r="I2876" s="47" t="str">
        <f>VLOOKUP(H2876,'Source Codes'!A$2:B$115,2,FALSE)</f>
        <v>AP Warrant Issuance</v>
      </c>
      <c r="J2876" s="232">
        <v>-2237671.0699999998</v>
      </c>
      <c r="K2876" s="227">
        <v>45364</v>
      </c>
      <c r="L2876" s="151" t="s">
        <v>3989</v>
      </c>
      <c r="M2876" s="49">
        <v>45364.793946759259</v>
      </c>
      <c r="N2876" s="47" t="s">
        <v>411</v>
      </c>
      <c r="O2876" s="47" t="s">
        <v>413</v>
      </c>
    </row>
    <row r="2877" spans="1:15" ht="25.5" hidden="1" outlineLevel="1">
      <c r="B2877" s="226">
        <v>2024</v>
      </c>
      <c r="C2877" s="226">
        <v>9</v>
      </c>
      <c r="D2877" s="149" t="s">
        <v>5</v>
      </c>
      <c r="E2877" s="149" t="s">
        <v>6</v>
      </c>
      <c r="F2877" s="149" t="s">
        <v>3988</v>
      </c>
      <c r="G2877" s="227">
        <v>45364</v>
      </c>
      <c r="H2877" s="149" t="s">
        <v>12</v>
      </c>
      <c r="I2877" s="47" t="str">
        <f>VLOOKUP(H2877,'Source Codes'!A$2:B$115,2,FALSE)</f>
        <v>AR Direct Cash Journal</v>
      </c>
      <c r="J2877" s="232">
        <v>2039339.97</v>
      </c>
      <c r="K2877" s="227">
        <v>45364</v>
      </c>
      <c r="L2877" s="151" t="s">
        <v>3990</v>
      </c>
      <c r="M2877" s="49">
        <v>45364.751805555556</v>
      </c>
      <c r="N2877" s="47" t="s">
        <v>410</v>
      </c>
      <c r="O2877" s="47" t="s">
        <v>413</v>
      </c>
    </row>
    <row r="2878" spans="1:15" ht="12.75" customHeight="1" collapsed="1">
      <c r="J2878" s="133">
        <f>SUM(J2876:J2877)</f>
        <v>-198331.09999999986</v>
      </c>
    </row>
    <row r="2880" spans="1:15" ht="12.75" customHeight="1">
      <c r="A2880" s="55" t="s">
        <v>3991</v>
      </c>
    </row>
    <row r="2881" spans="1:15" ht="51" hidden="1" outlineLevel="1">
      <c r="B2881" s="226">
        <v>2024</v>
      </c>
      <c r="C2881" s="226">
        <v>9</v>
      </c>
      <c r="D2881" s="149" t="s">
        <v>5</v>
      </c>
      <c r="E2881" s="149" t="s">
        <v>6</v>
      </c>
      <c r="F2881" s="149" t="s">
        <v>3993</v>
      </c>
      <c r="G2881" s="227">
        <v>45362</v>
      </c>
      <c r="H2881" s="149" t="s">
        <v>11</v>
      </c>
      <c r="I2881" s="47" t="str">
        <f>VLOOKUP(H2881,'[6]Source Codes'!A$2:B$115,2,FALSE)</f>
        <v>AR Payments</v>
      </c>
      <c r="J2881" s="232">
        <v>1987813.25</v>
      </c>
      <c r="K2881" s="227">
        <v>45365</v>
      </c>
      <c r="L2881" s="48" t="s">
        <v>3994</v>
      </c>
      <c r="M2881" s="49">
        <v>45365.751712962963</v>
      </c>
      <c r="N2881" s="47" t="s">
        <v>410</v>
      </c>
      <c r="O2881" s="47" t="s">
        <v>615</v>
      </c>
    </row>
    <row r="2882" spans="1:15" ht="12.75" customHeight="1" collapsed="1">
      <c r="J2882" s="133">
        <f>SUM(J2881)</f>
        <v>1987813.25</v>
      </c>
    </row>
    <row r="2884" spans="1:15" ht="12.75" customHeight="1">
      <c r="A2884" s="55" t="s">
        <v>3992</v>
      </c>
    </row>
    <row r="2885" spans="1:15" ht="38.25" hidden="1" outlineLevel="1">
      <c r="B2885" s="226">
        <v>2024</v>
      </c>
      <c r="C2885" s="226">
        <v>9</v>
      </c>
      <c r="D2885" s="149" t="s">
        <v>5</v>
      </c>
      <c r="E2885" s="149" t="s">
        <v>6</v>
      </c>
      <c r="F2885" s="149" t="s">
        <v>3995</v>
      </c>
      <c r="G2885" s="227">
        <v>45364</v>
      </c>
      <c r="H2885" s="149" t="s">
        <v>11</v>
      </c>
      <c r="I2885" s="47" t="str">
        <f>VLOOKUP(H2885,'[6]Source Codes'!A$2:B$115,2,FALSE)</f>
        <v>AR Payments</v>
      </c>
      <c r="J2885" s="232">
        <v>2850757.45</v>
      </c>
      <c r="K2885" s="227">
        <v>45366</v>
      </c>
      <c r="L2885" s="48" t="s">
        <v>1270</v>
      </c>
      <c r="M2885" s="49">
        <v>45366.751851851855</v>
      </c>
      <c r="N2885" s="47" t="s">
        <v>410</v>
      </c>
      <c r="O2885" s="47" t="s">
        <v>615</v>
      </c>
    </row>
    <row r="2886" spans="1:15" ht="51" hidden="1" outlineLevel="1">
      <c r="B2886" s="226">
        <v>2024</v>
      </c>
      <c r="C2886" s="226">
        <v>9</v>
      </c>
      <c r="D2886" s="149" t="s">
        <v>5</v>
      </c>
      <c r="E2886" s="149" t="s">
        <v>6</v>
      </c>
      <c r="F2886" s="149" t="s">
        <v>3996</v>
      </c>
      <c r="G2886" s="227">
        <v>45365</v>
      </c>
      <c r="H2886" s="149" t="s">
        <v>11</v>
      </c>
      <c r="I2886" s="47" t="str">
        <f>VLOOKUP(H2886,'[6]Source Codes'!A$2:B$115,2,FALSE)</f>
        <v>AR Payments</v>
      </c>
      <c r="J2886" s="232">
        <v>2612480.16</v>
      </c>
      <c r="K2886" s="227">
        <v>45366</v>
      </c>
      <c r="L2886" s="48" t="s">
        <v>3997</v>
      </c>
      <c r="M2886" s="49">
        <v>45366.751851851855</v>
      </c>
      <c r="N2886" s="47" t="s">
        <v>410</v>
      </c>
      <c r="O2886" s="47" t="s">
        <v>615</v>
      </c>
    </row>
    <row r="2887" spans="1:15" ht="12.75" customHeight="1" collapsed="1">
      <c r="J2887" s="133">
        <f>SUM(J2885:J2886)</f>
        <v>5463237.6100000003</v>
      </c>
    </row>
    <row r="2889" spans="1:15" ht="12.75" customHeight="1">
      <c r="A2889" s="55" t="s">
        <v>3998</v>
      </c>
    </row>
    <row r="2890" spans="1:15" ht="25.5" hidden="1" outlineLevel="1">
      <c r="B2890" s="226">
        <v>2024</v>
      </c>
      <c r="C2890" s="226">
        <v>9</v>
      </c>
      <c r="D2890" s="149" t="s">
        <v>5</v>
      </c>
      <c r="E2890" s="149" t="s">
        <v>6</v>
      </c>
      <c r="F2890" s="149" t="s">
        <v>3999</v>
      </c>
      <c r="G2890" s="227">
        <v>45371</v>
      </c>
      <c r="H2890" s="149" t="s">
        <v>14</v>
      </c>
      <c r="I2890" s="47" t="str">
        <f>VLOOKUP(H2890,'[6]Source Codes'!A$2:B$115,2,FALSE)</f>
        <v>AP Warrant Issuance</v>
      </c>
      <c r="J2890" s="232">
        <v>-1442035.45</v>
      </c>
      <c r="K2890" s="227">
        <v>45369</v>
      </c>
      <c r="L2890" s="151" t="s">
        <v>4000</v>
      </c>
      <c r="M2890" s="49">
        <v>45369.793761574074</v>
      </c>
      <c r="N2890" s="47" t="s">
        <v>410</v>
      </c>
      <c r="O2890" s="47" t="s">
        <v>419</v>
      </c>
    </row>
    <row r="2891" spans="1:15" ht="12.75" customHeight="1" collapsed="1">
      <c r="J2891" s="133">
        <f>SUM(J2890)</f>
        <v>-1442035.45</v>
      </c>
    </row>
    <row r="2893" spans="1:15" ht="12.75" customHeight="1">
      <c r="A2893" s="55" t="s">
        <v>4001</v>
      </c>
    </row>
    <row r="2894" spans="1:15" ht="63.75" hidden="1" outlineLevel="1">
      <c r="B2894" s="226">
        <v>2024</v>
      </c>
      <c r="C2894" s="226">
        <v>9</v>
      </c>
      <c r="D2894" s="149" t="s">
        <v>5</v>
      </c>
      <c r="E2894" s="149" t="s">
        <v>6</v>
      </c>
      <c r="F2894" s="149" t="s">
        <v>4002</v>
      </c>
      <c r="G2894" s="227">
        <v>45372</v>
      </c>
      <c r="H2894" s="149" t="s">
        <v>14</v>
      </c>
      <c r="I2894" s="47" t="str">
        <f>VLOOKUP(H2894,'[6]Source Codes'!A$2:B$115,2,FALSE)</f>
        <v>AP Warrant Issuance</v>
      </c>
      <c r="J2894" s="232">
        <v>-4618636.88</v>
      </c>
      <c r="K2894" s="227">
        <v>45370</v>
      </c>
      <c r="L2894" s="151" t="s">
        <v>4005</v>
      </c>
      <c r="M2894" s="49">
        <v>45370.793530092589</v>
      </c>
      <c r="N2894" s="47" t="s">
        <v>410</v>
      </c>
      <c r="O2894" s="47" t="s">
        <v>415</v>
      </c>
    </row>
    <row r="2895" spans="1:15" ht="63.75" hidden="1" outlineLevel="1">
      <c r="B2895" s="226">
        <v>2024</v>
      </c>
      <c r="C2895" s="226">
        <v>9</v>
      </c>
      <c r="D2895" s="149" t="s">
        <v>5</v>
      </c>
      <c r="E2895" s="149" t="s">
        <v>6</v>
      </c>
      <c r="F2895" s="149" t="s">
        <v>4003</v>
      </c>
      <c r="G2895" s="227">
        <v>45370</v>
      </c>
      <c r="H2895" s="149" t="s">
        <v>14</v>
      </c>
      <c r="I2895" s="47" t="str">
        <f>VLOOKUP(H2895,'[6]Source Codes'!A$2:B$115,2,FALSE)</f>
        <v>AP Warrant Issuance</v>
      </c>
      <c r="J2895" s="232">
        <v>-1203109.96</v>
      </c>
      <c r="K2895" s="227">
        <v>45370</v>
      </c>
      <c r="L2895" s="151" t="s">
        <v>4006</v>
      </c>
      <c r="M2895" s="49">
        <v>45370.793530092589</v>
      </c>
      <c r="N2895" s="47" t="s">
        <v>411</v>
      </c>
      <c r="O2895" s="47" t="s">
        <v>426</v>
      </c>
    </row>
    <row r="2896" spans="1:15" ht="25.5" hidden="1" outlineLevel="1">
      <c r="B2896" s="226">
        <v>2024</v>
      </c>
      <c r="C2896" s="226">
        <v>9</v>
      </c>
      <c r="D2896" s="149" t="s">
        <v>5</v>
      </c>
      <c r="E2896" s="149" t="s">
        <v>6</v>
      </c>
      <c r="F2896" s="149" t="s">
        <v>4004</v>
      </c>
      <c r="G2896" s="227">
        <v>45366</v>
      </c>
      <c r="H2896" s="149" t="s">
        <v>11</v>
      </c>
      <c r="I2896" s="47" t="str">
        <f>VLOOKUP(H2896,'[6]Source Codes'!A$2:B$115,2,FALSE)</f>
        <v>AR Payments</v>
      </c>
      <c r="J2896" s="232">
        <v>7680429.4800000004</v>
      </c>
      <c r="K2896" s="227">
        <v>45370</v>
      </c>
      <c r="L2896" s="48" t="s">
        <v>805</v>
      </c>
      <c r="M2896" s="49">
        <v>45370.752476851849</v>
      </c>
      <c r="N2896" s="47" t="s">
        <v>410</v>
      </c>
      <c r="O2896" s="47" t="s">
        <v>615</v>
      </c>
    </row>
    <row r="2897" spans="1:15" ht="12.75" customHeight="1" collapsed="1">
      <c r="J2897" s="133">
        <f>SUM(J2894:J2896)</f>
        <v>1858682.6400000006</v>
      </c>
    </row>
    <row r="2899" spans="1:15" ht="12.75" customHeight="1">
      <c r="A2899" s="55" t="s">
        <v>4007</v>
      </c>
    </row>
    <row r="2900" spans="1:15" ht="25.5" hidden="1" outlineLevel="1">
      <c r="B2900" s="226">
        <v>2024</v>
      </c>
      <c r="C2900" s="226">
        <v>9</v>
      </c>
      <c r="D2900" s="149" t="s">
        <v>5</v>
      </c>
      <c r="E2900" s="149" t="s">
        <v>6</v>
      </c>
      <c r="F2900" s="149" t="s">
        <v>4008</v>
      </c>
      <c r="G2900" s="227">
        <v>45369</v>
      </c>
      <c r="H2900" s="149" t="s">
        <v>12</v>
      </c>
      <c r="I2900" s="47" t="str">
        <f>VLOOKUP(H2900,'[6]Source Codes'!A$2:B$115,2,FALSE)</f>
        <v>AR Direct Cash Journal</v>
      </c>
      <c r="J2900" s="232">
        <v>1454536.41</v>
      </c>
      <c r="K2900" s="227">
        <v>45371</v>
      </c>
      <c r="L2900" s="48" t="s">
        <v>4013</v>
      </c>
      <c r="M2900" s="49">
        <v>45371.751747685186</v>
      </c>
      <c r="N2900" s="47" t="s">
        <v>410</v>
      </c>
      <c r="O2900" s="47" t="s">
        <v>421</v>
      </c>
    </row>
    <row r="2901" spans="1:15" ht="25.5" hidden="1" outlineLevel="1">
      <c r="B2901" s="226">
        <v>2024</v>
      </c>
      <c r="C2901" s="226">
        <v>9</v>
      </c>
      <c r="D2901" s="149" t="s">
        <v>5</v>
      </c>
      <c r="E2901" s="149" t="s">
        <v>6</v>
      </c>
      <c r="F2901" s="149" t="s">
        <v>4009</v>
      </c>
      <c r="G2901" s="227">
        <v>45371</v>
      </c>
      <c r="H2901" s="149" t="s">
        <v>12</v>
      </c>
      <c r="I2901" s="47" t="str">
        <f>VLOOKUP(H2901,'[6]Source Codes'!A$2:B$115,2,FALSE)</f>
        <v>AR Direct Cash Journal</v>
      </c>
      <c r="J2901" s="232">
        <v>1373057.77</v>
      </c>
      <c r="K2901" s="227">
        <v>45371</v>
      </c>
      <c r="L2901" s="48" t="s">
        <v>4014</v>
      </c>
      <c r="M2901" s="49">
        <v>45371.751747685186</v>
      </c>
      <c r="N2901" s="47" t="s">
        <v>410</v>
      </c>
      <c r="O2901" s="47" t="s">
        <v>421</v>
      </c>
    </row>
    <row r="2902" spans="1:15" ht="25.5" hidden="1" outlineLevel="1">
      <c r="B2902" s="226">
        <v>2024</v>
      </c>
      <c r="C2902" s="226">
        <v>9</v>
      </c>
      <c r="D2902" s="149" t="s">
        <v>5</v>
      </c>
      <c r="E2902" s="149" t="s">
        <v>6</v>
      </c>
      <c r="F2902" s="149" t="s">
        <v>4010</v>
      </c>
      <c r="G2902" s="227">
        <v>45363</v>
      </c>
      <c r="H2902" s="149" t="s">
        <v>12</v>
      </c>
      <c r="I2902" s="47" t="str">
        <f>VLOOKUP(H2902,'[6]Source Codes'!A$2:B$115,2,FALSE)</f>
        <v>AR Direct Cash Journal</v>
      </c>
      <c r="J2902" s="232">
        <v>2929487.08</v>
      </c>
      <c r="K2902" s="227">
        <v>45371</v>
      </c>
      <c r="L2902" s="48" t="s">
        <v>4015</v>
      </c>
      <c r="M2902" s="49">
        <v>45371.751747685186</v>
      </c>
      <c r="N2902" s="47" t="s">
        <v>410</v>
      </c>
      <c r="O2902" s="47" t="s">
        <v>419</v>
      </c>
    </row>
    <row r="2903" spans="1:15" ht="38.25" hidden="1" outlineLevel="1">
      <c r="B2903" s="226">
        <v>2024</v>
      </c>
      <c r="C2903" s="226">
        <v>9</v>
      </c>
      <c r="D2903" s="149" t="s">
        <v>5</v>
      </c>
      <c r="E2903" s="149" t="s">
        <v>6</v>
      </c>
      <c r="F2903" s="149" t="s">
        <v>4011</v>
      </c>
      <c r="G2903" s="227">
        <v>45365</v>
      </c>
      <c r="H2903" s="149" t="s">
        <v>11</v>
      </c>
      <c r="I2903" s="47" t="str">
        <f>VLOOKUP(H2903,'[6]Source Codes'!A$2:B$115,2,FALSE)</f>
        <v>AR Payments</v>
      </c>
      <c r="J2903" s="232">
        <v>1462316.35</v>
      </c>
      <c r="K2903" s="227">
        <v>45371</v>
      </c>
      <c r="L2903" s="48" t="s">
        <v>4016</v>
      </c>
      <c r="M2903" s="49">
        <v>45371.751747685186</v>
      </c>
      <c r="N2903" s="47" t="s">
        <v>410</v>
      </c>
      <c r="O2903" s="47" t="s">
        <v>615</v>
      </c>
    </row>
    <row r="2904" spans="1:15" hidden="1" outlineLevel="1">
      <c r="B2904" s="226">
        <v>2024</v>
      </c>
      <c r="C2904" s="226">
        <v>9</v>
      </c>
      <c r="D2904" s="149" t="s">
        <v>5</v>
      </c>
      <c r="E2904" s="149" t="s">
        <v>6</v>
      </c>
      <c r="F2904" s="149" t="s">
        <v>4017</v>
      </c>
      <c r="G2904" s="227">
        <v>45364</v>
      </c>
      <c r="H2904" s="149" t="s">
        <v>340</v>
      </c>
      <c r="I2904" s="47" t="str">
        <f>VLOOKUP(H2904,'[6]Source Codes'!A$2:B$115,2,FALSE)</f>
        <v>Facilities Mngmnt Intfc Jrnls</v>
      </c>
      <c r="J2904" s="232">
        <v>-1370182.92</v>
      </c>
      <c r="K2904" s="227">
        <v>45372</v>
      </c>
      <c r="L2904" s="48" t="s">
        <v>4018</v>
      </c>
      <c r="M2904" s="49">
        <v>45372.315405092595</v>
      </c>
      <c r="N2904" s="47" t="s">
        <v>410</v>
      </c>
      <c r="O2904" s="47" t="s">
        <v>418</v>
      </c>
    </row>
    <row r="2905" spans="1:15" ht="12.75" hidden="1" customHeight="1" outlineLevel="1">
      <c r="B2905" s="226">
        <v>2024</v>
      </c>
      <c r="C2905" s="226">
        <v>9</v>
      </c>
      <c r="D2905" s="149" t="s">
        <v>5</v>
      </c>
      <c r="E2905" s="149" t="s">
        <v>6</v>
      </c>
      <c r="F2905" s="149" t="s">
        <v>4012</v>
      </c>
      <c r="G2905" s="227">
        <v>45372</v>
      </c>
      <c r="H2905" s="149" t="s">
        <v>7</v>
      </c>
      <c r="I2905" s="47" t="str">
        <f>VLOOKUP(H2905,'[6]Source Codes'!A$2:B$115,2,FALSE)</f>
        <v>HRMS Interface Journals</v>
      </c>
      <c r="J2905" s="232">
        <v>-1337931.29</v>
      </c>
      <c r="K2905" s="227">
        <v>45371</v>
      </c>
      <c r="L2905" s="48" t="s">
        <v>1664</v>
      </c>
      <c r="M2905" s="49">
        <v>45371.529583333337</v>
      </c>
      <c r="N2905" s="47" t="s">
        <v>416</v>
      </c>
      <c r="O2905" s="47" t="s">
        <v>418</v>
      </c>
    </row>
    <row r="2906" spans="1:15" ht="12.75" customHeight="1" collapsed="1">
      <c r="J2906" s="133">
        <f>SUM(J2900:J2905)</f>
        <v>4511283.3999999994</v>
      </c>
    </row>
    <row r="2908" spans="1:15" ht="12.75" customHeight="1">
      <c r="A2908" s="55" t="s">
        <v>4019</v>
      </c>
    </row>
    <row r="2909" spans="1:15" ht="76.5" hidden="1" outlineLevel="1">
      <c r="B2909" s="226">
        <v>2024</v>
      </c>
      <c r="C2909" s="226">
        <v>9</v>
      </c>
      <c r="D2909" s="149" t="s">
        <v>5</v>
      </c>
      <c r="E2909" s="149" t="s">
        <v>6</v>
      </c>
      <c r="F2909" s="149" t="s">
        <v>4020</v>
      </c>
      <c r="G2909" s="227">
        <v>45372</v>
      </c>
      <c r="H2909" s="149" t="s">
        <v>14</v>
      </c>
      <c r="I2909" s="47" t="str">
        <f>VLOOKUP(H2909,'[6]Source Codes'!A$2:B$115,2,FALSE)</f>
        <v>AP Warrant Issuance</v>
      </c>
      <c r="J2909" s="232">
        <v>-68564520.75</v>
      </c>
      <c r="K2909" s="227">
        <v>45372</v>
      </c>
      <c r="L2909" s="48" t="s">
        <v>4024</v>
      </c>
      <c r="M2909" s="49">
        <v>45372.793599537035</v>
      </c>
      <c r="N2909" s="47" t="s">
        <v>412</v>
      </c>
      <c r="O2909" s="47" t="s">
        <v>421</v>
      </c>
    </row>
    <row r="2910" spans="1:15" ht="51" hidden="1" outlineLevel="1">
      <c r="B2910" s="226">
        <v>2024</v>
      </c>
      <c r="C2910" s="226">
        <v>9</v>
      </c>
      <c r="D2910" s="149" t="s">
        <v>5</v>
      </c>
      <c r="E2910" s="149" t="s">
        <v>6</v>
      </c>
      <c r="F2910" s="149" t="s">
        <v>4021</v>
      </c>
      <c r="G2910" s="227">
        <v>45369</v>
      </c>
      <c r="H2910" s="149" t="s">
        <v>11</v>
      </c>
      <c r="I2910" s="47" t="str">
        <f>VLOOKUP(H2910,'[6]Source Codes'!A$2:B$115,2,FALSE)</f>
        <v>AR Payments</v>
      </c>
      <c r="J2910" s="232">
        <v>3526294.1</v>
      </c>
      <c r="K2910" s="227">
        <v>45372</v>
      </c>
      <c r="L2910" s="48" t="s">
        <v>4025</v>
      </c>
      <c r="M2910" s="49">
        <v>45372.751747685186</v>
      </c>
      <c r="N2910" s="47" t="s">
        <v>410</v>
      </c>
      <c r="O2910" s="47" t="s">
        <v>615</v>
      </c>
    </row>
    <row r="2911" spans="1:15" ht="25.5" hidden="1" outlineLevel="1">
      <c r="B2911" s="226">
        <v>2024</v>
      </c>
      <c r="C2911" s="226">
        <v>9</v>
      </c>
      <c r="D2911" s="149" t="s">
        <v>5</v>
      </c>
      <c r="E2911" s="149" t="s">
        <v>6</v>
      </c>
      <c r="F2911" s="149" t="s">
        <v>4022</v>
      </c>
      <c r="G2911" s="227">
        <v>45366</v>
      </c>
      <c r="H2911" s="149" t="s">
        <v>8</v>
      </c>
      <c r="I2911" s="47" t="str">
        <f>VLOOKUP(H2911,'[6]Source Codes'!A$2:B$115,2,FALSE)</f>
        <v>Prch,Cntrl Mail,Flt,Prntg,Sply</v>
      </c>
      <c r="J2911" s="232">
        <v>-2644312.9</v>
      </c>
      <c r="K2911" s="227">
        <v>45372</v>
      </c>
      <c r="L2911" s="48" t="s">
        <v>4023</v>
      </c>
      <c r="M2911" s="49">
        <v>45372.65253472222</v>
      </c>
      <c r="N2911" s="47" t="s">
        <v>410</v>
      </c>
      <c r="O2911" s="47" t="s">
        <v>455</v>
      </c>
    </row>
    <row r="2912" spans="1:15" ht="12.75" customHeight="1" collapsed="1">
      <c r="J2912" s="133">
        <f>SUM(J2909:J2911)</f>
        <v>-67682539.549999997</v>
      </c>
    </row>
    <row r="2914" spans="1:15" ht="12.75" customHeight="1">
      <c r="A2914" s="55" t="s">
        <v>4027</v>
      </c>
    </row>
    <row r="2915" spans="1:15" ht="63.75" hidden="1" outlineLevel="1">
      <c r="B2915" s="226">
        <v>2024</v>
      </c>
      <c r="C2915" s="226">
        <v>9</v>
      </c>
      <c r="D2915" s="149" t="s">
        <v>5</v>
      </c>
      <c r="E2915" s="149" t="s">
        <v>6</v>
      </c>
      <c r="F2915" s="149" t="s">
        <v>4028</v>
      </c>
      <c r="G2915" s="227">
        <v>45378</v>
      </c>
      <c r="H2915" s="149" t="s">
        <v>14</v>
      </c>
      <c r="I2915" s="47" t="str">
        <f>VLOOKUP(H2915,'[6]Source Codes'!A$2:B$115,2,FALSE)</f>
        <v>AP Warrant Issuance</v>
      </c>
      <c r="J2915" s="232">
        <v>-1417095.36</v>
      </c>
      <c r="K2915" s="227">
        <v>45376</v>
      </c>
      <c r="L2915" s="48" t="s">
        <v>4038</v>
      </c>
      <c r="M2915" s="49">
        <v>45376.793541666666</v>
      </c>
      <c r="N2915" s="47" t="s">
        <v>2244</v>
      </c>
      <c r="O2915" s="47" t="s">
        <v>421</v>
      </c>
    </row>
    <row r="2916" spans="1:15" ht="25.5" hidden="1" outlineLevel="1">
      <c r="B2916" s="226">
        <v>2024</v>
      </c>
      <c r="C2916" s="226">
        <v>9</v>
      </c>
      <c r="D2916" s="149" t="s">
        <v>5</v>
      </c>
      <c r="E2916" s="149" t="s">
        <v>6</v>
      </c>
      <c r="F2916" s="149" t="s">
        <v>4029</v>
      </c>
      <c r="G2916" s="227">
        <v>45363</v>
      </c>
      <c r="H2916" s="149" t="s">
        <v>9</v>
      </c>
      <c r="I2916" s="47" t="str">
        <f>VLOOKUP(H2916,'[6]Source Codes'!A$2:B$115,2,FALSE)</f>
        <v>On Line Journal Entries</v>
      </c>
      <c r="J2916" s="232">
        <v>13206866</v>
      </c>
      <c r="K2916" s="227">
        <v>45376</v>
      </c>
      <c r="L2916" s="48" t="s">
        <v>4037</v>
      </c>
      <c r="M2916" s="49">
        <v>45376.415393518517</v>
      </c>
      <c r="N2916" s="47" t="s">
        <v>412</v>
      </c>
      <c r="O2916" s="47" t="s">
        <v>408</v>
      </c>
    </row>
    <row r="2917" spans="1:15" ht="51" hidden="1" outlineLevel="1">
      <c r="B2917" s="226">
        <v>2024</v>
      </c>
      <c r="C2917" s="226">
        <v>9</v>
      </c>
      <c r="D2917" s="149" t="s">
        <v>5</v>
      </c>
      <c r="E2917" s="149" t="s">
        <v>6</v>
      </c>
      <c r="F2917" s="149" t="s">
        <v>4030</v>
      </c>
      <c r="G2917" s="227">
        <v>45366</v>
      </c>
      <c r="H2917" s="149" t="s">
        <v>9</v>
      </c>
      <c r="I2917" s="47" t="str">
        <f>VLOOKUP(H2917,'[6]Source Codes'!A$2:B$115,2,FALSE)</f>
        <v>On Line Journal Entries</v>
      </c>
      <c r="J2917" s="232">
        <v>5882608</v>
      </c>
      <c r="K2917" s="227">
        <v>45376</v>
      </c>
      <c r="L2917" s="48" t="s">
        <v>354</v>
      </c>
      <c r="M2917" s="49">
        <v>45376.8825</v>
      </c>
      <c r="N2917" s="47" t="s">
        <v>410</v>
      </c>
      <c r="O2917" s="47" t="s">
        <v>415</v>
      </c>
    </row>
    <row r="2918" spans="1:15" ht="89.25" hidden="1" outlineLevel="1">
      <c r="B2918" s="226">
        <v>2024</v>
      </c>
      <c r="C2918" s="226">
        <v>9</v>
      </c>
      <c r="D2918" s="149" t="s">
        <v>5</v>
      </c>
      <c r="E2918" s="149" t="s">
        <v>6</v>
      </c>
      <c r="F2918" s="149" t="s">
        <v>4031</v>
      </c>
      <c r="G2918" s="227">
        <v>45359</v>
      </c>
      <c r="H2918" s="149" t="s">
        <v>9</v>
      </c>
      <c r="I2918" s="47" t="str">
        <f>VLOOKUP(H2918,'[6]Source Codes'!A$2:B$115,2,FALSE)</f>
        <v>On Line Journal Entries</v>
      </c>
      <c r="J2918" s="232">
        <v>4963631.3</v>
      </c>
      <c r="K2918" s="227">
        <v>45376</v>
      </c>
      <c r="L2918" s="48" t="s">
        <v>342</v>
      </c>
      <c r="M2918" s="49">
        <v>45376.8825</v>
      </c>
      <c r="N2918" s="47" t="s">
        <v>410</v>
      </c>
      <c r="O2918" s="47" t="s">
        <v>415</v>
      </c>
    </row>
    <row r="2919" spans="1:15" hidden="1" outlineLevel="1">
      <c r="B2919" s="226">
        <v>2024</v>
      </c>
      <c r="C2919" s="226">
        <v>9</v>
      </c>
      <c r="D2919" s="149" t="s">
        <v>5</v>
      </c>
      <c r="E2919" s="149" t="s">
        <v>6</v>
      </c>
      <c r="F2919" s="149" t="s">
        <v>4032</v>
      </c>
      <c r="G2919" s="227">
        <v>45370</v>
      </c>
      <c r="H2919" s="149" t="s">
        <v>9</v>
      </c>
      <c r="I2919" s="47" t="str">
        <f>VLOOKUP(H2919,'[6]Source Codes'!A$2:B$115,2,FALSE)</f>
        <v>On Line Journal Entries</v>
      </c>
      <c r="J2919" s="232">
        <v>4963537</v>
      </c>
      <c r="K2919" s="227">
        <v>45376</v>
      </c>
      <c r="L2919" s="48" t="s">
        <v>4034</v>
      </c>
      <c r="M2919" s="49">
        <v>45376.8825</v>
      </c>
      <c r="N2919" s="47" t="s">
        <v>410</v>
      </c>
      <c r="O2919" s="47" t="s">
        <v>420</v>
      </c>
    </row>
    <row r="2920" spans="1:15" ht="89.25" hidden="1" outlineLevel="1">
      <c r="B2920" s="226">
        <v>2024</v>
      </c>
      <c r="C2920" s="226">
        <v>9</v>
      </c>
      <c r="D2920" s="149" t="s">
        <v>5</v>
      </c>
      <c r="E2920" s="149" t="s">
        <v>6</v>
      </c>
      <c r="F2920" s="149" t="s">
        <v>4033</v>
      </c>
      <c r="G2920" s="227">
        <v>45359</v>
      </c>
      <c r="H2920" s="149" t="s">
        <v>9</v>
      </c>
      <c r="I2920" s="47" t="str">
        <f>VLOOKUP(H2920,'[6]Source Codes'!A$2:B$115,2,FALSE)</f>
        <v>On Line Journal Entries</v>
      </c>
      <c r="J2920" s="232">
        <v>2745515</v>
      </c>
      <c r="K2920" s="227">
        <v>45376</v>
      </c>
      <c r="L2920" s="48" t="s">
        <v>342</v>
      </c>
      <c r="M2920" s="49">
        <v>45376.8825</v>
      </c>
      <c r="N2920" s="47" t="s">
        <v>410</v>
      </c>
      <c r="O2920" s="47" t="s">
        <v>415</v>
      </c>
    </row>
    <row r="2921" spans="1:15" hidden="1" outlineLevel="1">
      <c r="B2921" s="226">
        <v>2024</v>
      </c>
      <c r="C2921" s="226">
        <v>9</v>
      </c>
      <c r="D2921" s="149" t="s">
        <v>5</v>
      </c>
      <c r="E2921" s="149" t="s">
        <v>6</v>
      </c>
      <c r="F2921" s="149" t="s">
        <v>4035</v>
      </c>
      <c r="G2921" s="227">
        <v>45371</v>
      </c>
      <c r="H2921" s="149" t="s">
        <v>7</v>
      </c>
      <c r="I2921" s="47" t="str">
        <f>VLOOKUP(H2921,'[6]Source Codes'!A$2:B$115,2,FALSE)</f>
        <v>HRMS Interface Journals</v>
      </c>
      <c r="J2921" s="232">
        <v>-2330169.7000000002</v>
      </c>
      <c r="K2921" s="227">
        <v>45376</v>
      </c>
      <c r="L2921" s="48" t="s">
        <v>357</v>
      </c>
      <c r="M2921" s="49">
        <v>45376.426689814813</v>
      </c>
      <c r="N2921" s="47" t="s">
        <v>438</v>
      </c>
      <c r="O2921" s="47" t="s">
        <v>439</v>
      </c>
    </row>
    <row r="2922" spans="1:15" hidden="1" outlineLevel="1">
      <c r="B2922" s="226">
        <v>2024</v>
      </c>
      <c r="C2922" s="226">
        <v>9</v>
      </c>
      <c r="D2922" s="149" t="s">
        <v>5</v>
      </c>
      <c r="E2922" s="149" t="s">
        <v>6</v>
      </c>
      <c r="F2922" s="149" t="s">
        <v>4036</v>
      </c>
      <c r="G2922" s="227">
        <v>45371</v>
      </c>
      <c r="H2922" s="149" t="s">
        <v>7</v>
      </c>
      <c r="I2922" s="47" t="str">
        <f>VLOOKUP(H2922,'[6]Source Codes'!A$2:B$115,2,FALSE)</f>
        <v>HRMS Interface Journals</v>
      </c>
      <c r="J2922" s="232">
        <v>-10664880.109999999</v>
      </c>
      <c r="K2922" s="227">
        <v>45376</v>
      </c>
      <c r="L2922" s="48" t="s">
        <v>356</v>
      </c>
      <c r="M2922" s="49">
        <v>45376.42260416667</v>
      </c>
      <c r="N2922" s="47" t="s">
        <v>438</v>
      </c>
      <c r="O2922" s="47" t="s">
        <v>439</v>
      </c>
    </row>
    <row r="2923" spans="1:15" ht="12.75" customHeight="1" collapsed="1">
      <c r="J2923" s="133">
        <f>SUM(J2915:J2922)</f>
        <v>17350012.130000003</v>
      </c>
    </row>
    <row r="2925" spans="1:15" ht="12.75" customHeight="1">
      <c r="A2925" s="55" t="s">
        <v>4039</v>
      </c>
    </row>
    <row r="2926" spans="1:15" ht="63.75" hidden="1" outlineLevel="1">
      <c r="B2926" s="226">
        <v>2024</v>
      </c>
      <c r="C2926" s="226">
        <v>9</v>
      </c>
      <c r="D2926" s="149" t="s">
        <v>5</v>
      </c>
      <c r="E2926" s="149" t="s">
        <v>6</v>
      </c>
      <c r="F2926" s="149" t="s">
        <v>4040</v>
      </c>
      <c r="G2926" s="227">
        <v>45377</v>
      </c>
      <c r="H2926" s="149" t="s">
        <v>14</v>
      </c>
      <c r="I2926" s="47" t="str">
        <f>VLOOKUP(H2926,'[6]Source Codes'!A$2:B$115,2,FALSE)</f>
        <v>AP Warrant Issuance</v>
      </c>
      <c r="J2926" s="232">
        <v>-6248551.6100000003</v>
      </c>
      <c r="K2926" s="227">
        <v>45377</v>
      </c>
      <c r="L2926" s="48" t="s">
        <v>4049</v>
      </c>
      <c r="M2926" s="49">
        <v>45377.79378472222</v>
      </c>
      <c r="N2926" s="47" t="s">
        <v>412</v>
      </c>
      <c r="O2926" s="47" t="s">
        <v>409</v>
      </c>
    </row>
    <row r="2927" spans="1:15" ht="25.5" hidden="1" outlineLevel="1">
      <c r="B2927" s="226">
        <v>2024</v>
      </c>
      <c r="C2927" s="226">
        <v>9</v>
      </c>
      <c r="D2927" s="149" t="s">
        <v>5</v>
      </c>
      <c r="E2927" s="149" t="s">
        <v>6</v>
      </c>
      <c r="F2927" s="149" t="s">
        <v>4041</v>
      </c>
      <c r="G2927" s="227">
        <v>45379</v>
      </c>
      <c r="H2927" s="149" t="s">
        <v>14</v>
      </c>
      <c r="I2927" s="47" t="str">
        <f>VLOOKUP(H2927,'[6]Source Codes'!A$2:B$115,2,FALSE)</f>
        <v>AP Warrant Issuance</v>
      </c>
      <c r="J2927" s="232">
        <v>-5518975.9299999997</v>
      </c>
      <c r="K2927" s="227">
        <v>45377</v>
      </c>
      <c r="L2927" s="151" t="s">
        <v>4050</v>
      </c>
      <c r="M2927" s="49">
        <v>45377.79378472222</v>
      </c>
      <c r="N2927" s="47" t="s">
        <v>407</v>
      </c>
      <c r="O2927" s="47" t="s">
        <v>419</v>
      </c>
    </row>
    <row r="2928" spans="1:15" ht="25.5" hidden="1" outlineLevel="1">
      <c r="B2928" s="226">
        <v>2024</v>
      </c>
      <c r="C2928" s="226">
        <v>9</v>
      </c>
      <c r="D2928" s="149" t="s">
        <v>5</v>
      </c>
      <c r="E2928" s="149" t="s">
        <v>6</v>
      </c>
      <c r="F2928" s="149" t="s">
        <v>4042</v>
      </c>
      <c r="G2928" s="227">
        <v>45377</v>
      </c>
      <c r="H2928" s="149" t="s">
        <v>14</v>
      </c>
      <c r="I2928" s="47" t="str">
        <f>VLOOKUP(H2928,'[6]Source Codes'!A$2:B$115,2,FALSE)</f>
        <v>AP Warrant Issuance</v>
      </c>
      <c r="J2928" s="232">
        <v>-1645627.03</v>
      </c>
      <c r="K2928" s="227">
        <v>45377</v>
      </c>
      <c r="L2928" s="151" t="s">
        <v>4051</v>
      </c>
      <c r="M2928" s="49">
        <v>45377.79378472222</v>
      </c>
      <c r="N2928" s="47" t="s">
        <v>407</v>
      </c>
      <c r="O2928" s="47" t="s">
        <v>419</v>
      </c>
    </row>
    <row r="2929" spans="1:15" ht="38.25" hidden="1" outlineLevel="1">
      <c r="B2929" s="226">
        <v>2024</v>
      </c>
      <c r="C2929" s="226">
        <v>9</v>
      </c>
      <c r="D2929" s="149" t="s">
        <v>5</v>
      </c>
      <c r="E2929" s="149" t="s">
        <v>6</v>
      </c>
      <c r="F2929" s="149" t="s">
        <v>4043</v>
      </c>
      <c r="G2929" s="227">
        <v>45377</v>
      </c>
      <c r="H2929" s="149" t="s">
        <v>14</v>
      </c>
      <c r="I2929" s="47" t="str">
        <f>VLOOKUP(H2929,'[6]Source Codes'!A$2:B$115,2,FALSE)</f>
        <v>AP Warrant Issuance</v>
      </c>
      <c r="J2929" s="232">
        <v>-1130069.21</v>
      </c>
      <c r="K2929" s="227">
        <v>45377</v>
      </c>
      <c r="L2929" s="151" t="s">
        <v>4052</v>
      </c>
      <c r="M2929" s="49">
        <v>45377.79378472222</v>
      </c>
      <c r="N2929" s="47" t="s">
        <v>411</v>
      </c>
      <c r="O2929" s="47" t="s">
        <v>418</v>
      </c>
    </row>
    <row r="2930" spans="1:15" ht="38.25" hidden="1" outlineLevel="1">
      <c r="B2930" s="226">
        <v>2024</v>
      </c>
      <c r="C2930" s="226">
        <v>9</v>
      </c>
      <c r="D2930" s="149" t="s">
        <v>5</v>
      </c>
      <c r="E2930" s="149" t="s">
        <v>6</v>
      </c>
      <c r="F2930" s="149" t="s">
        <v>4044</v>
      </c>
      <c r="G2930" s="227">
        <v>45376</v>
      </c>
      <c r="H2930" s="149" t="s">
        <v>12</v>
      </c>
      <c r="I2930" s="47" t="str">
        <f>VLOOKUP(H2930,'[6]Source Codes'!A$2:B$115,2,FALSE)</f>
        <v>AR Direct Cash Journal</v>
      </c>
      <c r="J2930" s="232">
        <v>6707316.2300000004</v>
      </c>
      <c r="K2930" s="227">
        <v>45377</v>
      </c>
      <c r="L2930" s="48" t="s">
        <v>4053</v>
      </c>
      <c r="M2930" s="49">
        <v>45377.751562500001</v>
      </c>
      <c r="N2930" s="47" t="s">
        <v>410</v>
      </c>
      <c r="O2930" s="47" t="s">
        <v>421</v>
      </c>
    </row>
    <row r="2931" spans="1:15" ht="25.5" hidden="1" outlineLevel="1">
      <c r="B2931" s="226">
        <v>2024</v>
      </c>
      <c r="C2931" s="226">
        <v>9</v>
      </c>
      <c r="D2931" s="149" t="s">
        <v>5</v>
      </c>
      <c r="E2931" s="149" t="s">
        <v>6</v>
      </c>
      <c r="F2931" s="149" t="s">
        <v>4045</v>
      </c>
      <c r="G2931" s="227">
        <v>45377</v>
      </c>
      <c r="H2931" s="149" t="s">
        <v>12</v>
      </c>
      <c r="I2931" s="47" t="str">
        <f>VLOOKUP(H2931,'[6]Source Codes'!A$2:B$115,2,FALSE)</f>
        <v>AR Direct Cash Journal</v>
      </c>
      <c r="J2931" s="232">
        <v>4144165.03</v>
      </c>
      <c r="K2931" s="227">
        <v>45377</v>
      </c>
      <c r="L2931" s="48" t="s">
        <v>352</v>
      </c>
      <c r="M2931" s="49">
        <v>45377.751562500001</v>
      </c>
      <c r="N2931" s="47" t="s">
        <v>410</v>
      </c>
      <c r="O2931" s="47" t="s">
        <v>422</v>
      </c>
    </row>
    <row r="2932" spans="1:15" ht="25.5" hidden="1" outlineLevel="1">
      <c r="B2932" s="226">
        <v>2024</v>
      </c>
      <c r="C2932" s="226">
        <v>9</v>
      </c>
      <c r="D2932" s="149" t="s">
        <v>5</v>
      </c>
      <c r="E2932" s="149" t="s">
        <v>6</v>
      </c>
      <c r="F2932" s="149" t="s">
        <v>4046</v>
      </c>
      <c r="G2932" s="227">
        <v>45371</v>
      </c>
      <c r="H2932" s="149" t="s">
        <v>12</v>
      </c>
      <c r="I2932" s="47" t="str">
        <f>VLOOKUP(H2932,'[6]Source Codes'!A$2:B$115,2,FALSE)</f>
        <v>AR Direct Cash Journal</v>
      </c>
      <c r="J2932" s="232">
        <v>2418373.86</v>
      </c>
      <c r="K2932" s="227">
        <v>45377</v>
      </c>
      <c r="L2932" s="151" t="s">
        <v>4054</v>
      </c>
      <c r="M2932" s="49">
        <v>45377.751562500001</v>
      </c>
      <c r="N2932" s="47" t="s">
        <v>410</v>
      </c>
      <c r="O2932" s="47" t="s">
        <v>413</v>
      </c>
    </row>
    <row r="2933" spans="1:15" ht="25.5" hidden="1" outlineLevel="1">
      <c r="B2933" s="226">
        <v>2024</v>
      </c>
      <c r="C2933" s="226">
        <v>9</v>
      </c>
      <c r="D2933" s="149" t="s">
        <v>5</v>
      </c>
      <c r="E2933" s="149" t="s">
        <v>6</v>
      </c>
      <c r="F2933" s="149" t="s">
        <v>4047</v>
      </c>
      <c r="G2933" s="227">
        <v>45372</v>
      </c>
      <c r="H2933" s="149" t="s">
        <v>9</v>
      </c>
      <c r="I2933" s="47" t="str">
        <f>VLOOKUP(H2933,'[6]Source Codes'!A$2:B$115,2,FALSE)</f>
        <v>On Line Journal Entries</v>
      </c>
      <c r="J2933" s="232">
        <v>1837043</v>
      </c>
      <c r="K2933" s="227">
        <v>45377</v>
      </c>
      <c r="L2933" s="48" t="s">
        <v>4048</v>
      </c>
      <c r="M2933" s="49">
        <v>45377.795497685183</v>
      </c>
      <c r="N2933" s="47" t="s">
        <v>412</v>
      </c>
      <c r="O2933" s="47" t="s">
        <v>448</v>
      </c>
    </row>
    <row r="2934" spans="1:15" ht="12.75" customHeight="1" collapsed="1">
      <c r="J2934" s="133">
        <f>SUM(J2926:J2933)</f>
        <v>563674.34000000264</v>
      </c>
    </row>
    <row r="2936" spans="1:15" ht="12.75" customHeight="1">
      <c r="A2936" s="55" t="s">
        <v>4056</v>
      </c>
    </row>
    <row r="2937" spans="1:15" ht="102" hidden="1" outlineLevel="1">
      <c r="B2937" s="226">
        <v>2024</v>
      </c>
      <c r="C2937" s="226">
        <v>9</v>
      </c>
      <c r="D2937" s="149" t="s">
        <v>5</v>
      </c>
      <c r="E2937" s="149" t="s">
        <v>6</v>
      </c>
      <c r="F2937" s="149" t="s">
        <v>4057</v>
      </c>
      <c r="G2937" s="227">
        <v>45380</v>
      </c>
      <c r="H2937" s="149" t="s">
        <v>14</v>
      </c>
      <c r="I2937" s="47" t="str">
        <f>VLOOKUP(H2937,'[6]Source Codes'!A$2:B$115,2,FALSE)</f>
        <v>AP Warrant Issuance</v>
      </c>
      <c r="J2937" s="232">
        <v>-4214499.5199999996</v>
      </c>
      <c r="K2937" s="227">
        <v>45378</v>
      </c>
      <c r="L2937" s="48" t="s">
        <v>4070</v>
      </c>
      <c r="M2937" s="49">
        <v>45378.793738425928</v>
      </c>
      <c r="N2937" s="47" t="s">
        <v>2245</v>
      </c>
      <c r="O2937" s="47" t="s">
        <v>409</v>
      </c>
    </row>
    <row r="2938" spans="1:15" ht="63.75" hidden="1" outlineLevel="1">
      <c r="B2938" s="226">
        <v>2024</v>
      </c>
      <c r="C2938" s="226">
        <v>9</v>
      </c>
      <c r="D2938" s="149" t="s">
        <v>5</v>
      </c>
      <c r="E2938" s="149" t="s">
        <v>6</v>
      </c>
      <c r="F2938" s="149" t="s">
        <v>4058</v>
      </c>
      <c r="G2938" s="227">
        <v>45378</v>
      </c>
      <c r="H2938" s="149" t="s">
        <v>14</v>
      </c>
      <c r="I2938" s="47" t="str">
        <f>VLOOKUP(H2938,'[6]Source Codes'!A$2:B$115,2,FALSE)</f>
        <v>AP Warrant Issuance</v>
      </c>
      <c r="J2938" s="232">
        <v>-2562060.13</v>
      </c>
      <c r="K2938" s="227">
        <v>45378</v>
      </c>
      <c r="L2938" s="151" t="s">
        <v>4071</v>
      </c>
      <c r="M2938" s="49">
        <v>45378.793738425928</v>
      </c>
      <c r="N2938" s="47" t="s">
        <v>411</v>
      </c>
      <c r="O2938" s="47" t="s">
        <v>426</v>
      </c>
    </row>
    <row r="2939" spans="1:15" ht="25.5" hidden="1" outlineLevel="1">
      <c r="B2939" s="226">
        <v>2024</v>
      </c>
      <c r="C2939" s="226">
        <v>9</v>
      </c>
      <c r="D2939" s="149" t="s">
        <v>5</v>
      </c>
      <c r="E2939" s="149" t="s">
        <v>6</v>
      </c>
      <c r="F2939" s="149" t="s">
        <v>4059</v>
      </c>
      <c r="G2939" s="227">
        <v>45378</v>
      </c>
      <c r="H2939" s="149" t="s">
        <v>14</v>
      </c>
      <c r="I2939" s="47" t="str">
        <f>VLOOKUP(H2939,'[6]Source Codes'!A$2:B$115,2,FALSE)</f>
        <v>AP Warrant Issuance</v>
      </c>
      <c r="J2939" s="232">
        <v>-1593500.86</v>
      </c>
      <c r="K2939" s="227">
        <v>45378</v>
      </c>
      <c r="L2939" s="151" t="s">
        <v>4072</v>
      </c>
      <c r="M2939" s="49">
        <v>45378.793738425928</v>
      </c>
      <c r="N2939" s="47" t="s">
        <v>410</v>
      </c>
      <c r="O2939" s="47" t="s">
        <v>419</v>
      </c>
    </row>
    <row r="2940" spans="1:15" ht="25.5" hidden="1" outlineLevel="1">
      <c r="B2940" s="226">
        <v>2024</v>
      </c>
      <c r="C2940" s="226">
        <v>9</v>
      </c>
      <c r="D2940" s="149" t="s">
        <v>5</v>
      </c>
      <c r="E2940" s="149" t="s">
        <v>6</v>
      </c>
      <c r="F2940" s="149" t="s">
        <v>4060</v>
      </c>
      <c r="G2940" s="227">
        <v>45380</v>
      </c>
      <c r="H2940" s="149" t="s">
        <v>14</v>
      </c>
      <c r="I2940" s="47" t="str">
        <f>VLOOKUP(H2940,'[6]Source Codes'!A$2:B$115,2,FALSE)</f>
        <v>AP Warrant Issuance</v>
      </c>
      <c r="J2940" s="232">
        <v>-1542678.53</v>
      </c>
      <c r="K2940" s="227">
        <v>45378</v>
      </c>
      <c r="L2940" s="151" t="s">
        <v>4073</v>
      </c>
      <c r="M2940" s="49">
        <v>45378.793738425928</v>
      </c>
      <c r="N2940" s="47" t="s">
        <v>410</v>
      </c>
      <c r="O2940" s="47" t="s">
        <v>419</v>
      </c>
    </row>
    <row r="2941" spans="1:15" ht="38.25" hidden="1" outlineLevel="1">
      <c r="B2941" s="226">
        <v>2024</v>
      </c>
      <c r="C2941" s="226">
        <v>9</v>
      </c>
      <c r="D2941" s="149" t="s">
        <v>5</v>
      </c>
      <c r="E2941" s="149" t="s">
        <v>6</v>
      </c>
      <c r="F2941" s="149" t="s">
        <v>4061</v>
      </c>
      <c r="G2941" s="227">
        <v>45377</v>
      </c>
      <c r="H2941" s="149" t="s">
        <v>12</v>
      </c>
      <c r="I2941" s="47" t="str">
        <f>VLOOKUP(H2941,'[6]Source Codes'!A$2:B$115,2,FALSE)</f>
        <v>AR Direct Cash Journal</v>
      </c>
      <c r="J2941" s="232">
        <v>4028106.26</v>
      </c>
      <c r="K2941" s="227">
        <v>45378</v>
      </c>
      <c r="L2941" s="48" t="s">
        <v>4074</v>
      </c>
      <c r="M2941" s="49">
        <v>45378.751863425925</v>
      </c>
      <c r="N2941" s="47" t="s">
        <v>410</v>
      </c>
      <c r="O2941" s="47" t="s">
        <v>421</v>
      </c>
    </row>
    <row r="2942" spans="1:15" hidden="1" outlineLevel="1">
      <c r="B2942" s="226">
        <v>2024</v>
      </c>
      <c r="C2942" s="226">
        <v>9</v>
      </c>
      <c r="D2942" s="149" t="s">
        <v>5</v>
      </c>
      <c r="E2942" s="149" t="s">
        <v>6</v>
      </c>
      <c r="F2942" s="149" t="s">
        <v>4062</v>
      </c>
      <c r="G2942" s="227">
        <v>45366</v>
      </c>
      <c r="H2942" s="149" t="s">
        <v>9</v>
      </c>
      <c r="I2942" s="47" t="str">
        <f>VLOOKUP(H2942,'[6]Source Codes'!A$2:B$115,2,FALSE)</f>
        <v>On Line Journal Entries</v>
      </c>
      <c r="J2942" s="232">
        <v>9922236.7300000004</v>
      </c>
      <c r="K2942" s="227">
        <v>45378</v>
      </c>
      <c r="L2942" s="48" t="s">
        <v>4069</v>
      </c>
      <c r="M2942" s="49">
        <v>45378.795358796298</v>
      </c>
      <c r="N2942" s="47" t="s">
        <v>412</v>
      </c>
      <c r="O2942" s="47" t="s">
        <v>419</v>
      </c>
    </row>
    <row r="2943" spans="1:15" ht="38.25" hidden="1" outlineLevel="1">
      <c r="B2943" s="226">
        <v>2024</v>
      </c>
      <c r="C2943" s="226">
        <v>9</v>
      </c>
      <c r="D2943" s="149" t="s">
        <v>5</v>
      </c>
      <c r="E2943" s="149" t="s">
        <v>6</v>
      </c>
      <c r="F2943" s="149" t="s">
        <v>4063</v>
      </c>
      <c r="G2943" s="227">
        <v>45352</v>
      </c>
      <c r="H2943" s="149" t="s">
        <v>9</v>
      </c>
      <c r="I2943" s="47" t="str">
        <f>VLOOKUP(H2943,'[6]Source Codes'!A$2:B$115,2,FALSE)</f>
        <v>On Line Journal Entries</v>
      </c>
      <c r="J2943" s="232">
        <v>5186785</v>
      </c>
      <c r="K2943" s="227">
        <v>45378</v>
      </c>
      <c r="L2943" s="48" t="s">
        <v>337</v>
      </c>
      <c r="M2943" s="49">
        <v>45378.795358796298</v>
      </c>
      <c r="N2943" s="47" t="s">
        <v>410</v>
      </c>
      <c r="O2943" s="47" t="s">
        <v>415</v>
      </c>
    </row>
    <row r="2944" spans="1:15" ht="60" hidden="1" customHeight="1" outlineLevel="1">
      <c r="B2944" s="226">
        <v>2024</v>
      </c>
      <c r="C2944" s="226">
        <v>9</v>
      </c>
      <c r="D2944" s="149" t="s">
        <v>5</v>
      </c>
      <c r="E2944" s="149" t="s">
        <v>6</v>
      </c>
      <c r="F2944" s="149" t="s">
        <v>4064</v>
      </c>
      <c r="G2944" s="227">
        <v>45352</v>
      </c>
      <c r="H2944" s="149" t="s">
        <v>9</v>
      </c>
      <c r="I2944" s="47" t="str">
        <f>VLOOKUP(H2944,'[6]Source Codes'!A$2:B$115,2,FALSE)</f>
        <v>On Line Journal Entries</v>
      </c>
      <c r="J2944" s="232">
        <v>4844317.91</v>
      </c>
      <c r="K2944" s="227">
        <v>45378</v>
      </c>
      <c r="L2944" s="48" t="s">
        <v>354</v>
      </c>
      <c r="M2944" s="49">
        <v>45378.795358796298</v>
      </c>
      <c r="N2944" s="47" t="s">
        <v>410</v>
      </c>
      <c r="O2944" s="47" t="s">
        <v>415</v>
      </c>
    </row>
    <row r="2945" spans="1:15" hidden="1" outlineLevel="1">
      <c r="B2945" s="226">
        <v>2024</v>
      </c>
      <c r="C2945" s="226">
        <v>9</v>
      </c>
      <c r="D2945" s="149" t="s">
        <v>5</v>
      </c>
      <c r="E2945" s="149" t="s">
        <v>6</v>
      </c>
      <c r="F2945" s="149" t="s">
        <v>4065</v>
      </c>
      <c r="G2945" s="227">
        <v>45363</v>
      </c>
      <c r="H2945" s="149" t="s">
        <v>340</v>
      </c>
      <c r="I2945" s="47" t="str">
        <f>VLOOKUP(H2945,'[6]Source Codes'!A$2:B$115,2,FALSE)</f>
        <v>Facilities Mngmnt Intfc Jrnls</v>
      </c>
      <c r="J2945" s="232">
        <v>-4064812.06</v>
      </c>
      <c r="K2945" s="227">
        <v>45378</v>
      </c>
      <c r="L2945" s="48" t="s">
        <v>4067</v>
      </c>
      <c r="M2945" s="49">
        <v>45378.795439814814</v>
      </c>
      <c r="N2945" s="47" t="s">
        <v>410</v>
      </c>
      <c r="O2945" s="47" t="s">
        <v>418</v>
      </c>
    </row>
    <row r="2946" spans="1:15" ht="25.5" hidden="1" outlineLevel="1">
      <c r="B2946" s="226">
        <v>2024</v>
      </c>
      <c r="C2946" s="226">
        <v>9</v>
      </c>
      <c r="D2946" s="149" t="s">
        <v>5</v>
      </c>
      <c r="E2946" s="149" t="s">
        <v>6</v>
      </c>
      <c r="F2946" s="149" t="s">
        <v>4066</v>
      </c>
      <c r="G2946" s="227">
        <v>45352</v>
      </c>
      <c r="H2946" s="149" t="s">
        <v>9</v>
      </c>
      <c r="I2946" s="47" t="str">
        <f>VLOOKUP(H2946,'[6]Source Codes'!A$2:B$115,2,FALSE)</f>
        <v>On Line Journal Entries</v>
      </c>
      <c r="J2946" s="232">
        <v>-4626972.74</v>
      </c>
      <c r="K2946" s="227">
        <v>45378</v>
      </c>
      <c r="L2946" s="48" t="s">
        <v>4068</v>
      </c>
      <c r="M2946" s="49">
        <v>45378.795358796298</v>
      </c>
      <c r="N2946" s="47" t="s">
        <v>410</v>
      </c>
      <c r="O2946" s="47" t="s">
        <v>425</v>
      </c>
    </row>
    <row r="2947" spans="1:15" ht="12.75" customHeight="1" collapsed="1">
      <c r="J2947" s="133">
        <f>SUM(J2937:J2946)</f>
        <v>5376922.0600000005</v>
      </c>
    </row>
    <row r="2949" spans="1:15" ht="12.75" customHeight="1">
      <c r="A2949" s="55" t="s">
        <v>4076</v>
      </c>
    </row>
    <row r="2950" spans="1:15" ht="25.5" hidden="1" outlineLevel="1">
      <c r="B2950" s="226">
        <v>2024</v>
      </c>
      <c r="C2950" s="226">
        <v>9</v>
      </c>
      <c r="D2950" s="149" t="s">
        <v>5</v>
      </c>
      <c r="E2950" s="149" t="s">
        <v>6</v>
      </c>
      <c r="F2950" s="149" t="s">
        <v>4077</v>
      </c>
      <c r="G2950" s="227">
        <v>45379</v>
      </c>
      <c r="H2950" s="149" t="s">
        <v>12</v>
      </c>
      <c r="I2950" s="47" t="str">
        <f>VLOOKUP(H2950,'[6]Source Codes'!A$2:B$115,2,FALSE)</f>
        <v>AR Direct Cash Journal</v>
      </c>
      <c r="J2950" s="232">
        <v>3874993.17</v>
      </c>
      <c r="K2950" s="227">
        <v>45379</v>
      </c>
      <c r="L2950" s="48" t="s">
        <v>1136</v>
      </c>
      <c r="M2950" s="49">
        <v>45379.752222222225</v>
      </c>
      <c r="N2950" s="47" t="s">
        <v>407</v>
      </c>
      <c r="O2950" s="47" t="s">
        <v>422</v>
      </c>
    </row>
    <row r="2951" spans="1:15" ht="25.5" hidden="1" outlineLevel="1">
      <c r="B2951" s="226">
        <v>2024</v>
      </c>
      <c r="C2951" s="226">
        <v>9</v>
      </c>
      <c r="D2951" s="149" t="s">
        <v>5</v>
      </c>
      <c r="E2951" s="149" t="s">
        <v>6</v>
      </c>
      <c r="F2951" s="149" t="s">
        <v>4078</v>
      </c>
      <c r="G2951" s="227">
        <v>45370</v>
      </c>
      <c r="H2951" s="149" t="s">
        <v>12</v>
      </c>
      <c r="I2951" s="47" t="str">
        <f>VLOOKUP(H2951,'[6]Source Codes'!A$2:B$115,2,FALSE)</f>
        <v>AR Direct Cash Journal</v>
      </c>
      <c r="J2951" s="232">
        <v>1517963.89</v>
      </c>
      <c r="K2951" s="227">
        <v>45379</v>
      </c>
      <c r="L2951" s="48" t="s">
        <v>4082</v>
      </c>
      <c r="M2951" s="49">
        <v>45379.752222222225</v>
      </c>
      <c r="N2951" s="47" t="s">
        <v>407</v>
      </c>
      <c r="O2951" s="47" t="s">
        <v>421</v>
      </c>
    </row>
    <row r="2952" spans="1:15" ht="25.5" hidden="1" outlineLevel="1">
      <c r="B2952" s="226">
        <v>2024</v>
      </c>
      <c r="C2952" s="226">
        <v>9</v>
      </c>
      <c r="D2952" s="149" t="s">
        <v>5</v>
      </c>
      <c r="E2952" s="149" t="s">
        <v>6</v>
      </c>
      <c r="F2952" s="149" t="s">
        <v>4079</v>
      </c>
      <c r="G2952" s="227">
        <v>45371</v>
      </c>
      <c r="H2952" s="149" t="s">
        <v>12</v>
      </c>
      <c r="I2952" s="47" t="str">
        <f>VLOOKUP(H2952,'[6]Source Codes'!A$2:B$115,2,FALSE)</f>
        <v>AR Direct Cash Journal</v>
      </c>
      <c r="J2952" s="232">
        <v>4913221.0599999996</v>
      </c>
      <c r="K2952" s="227">
        <v>45379</v>
      </c>
      <c r="L2952" s="48" t="s">
        <v>465</v>
      </c>
      <c r="M2952" s="49">
        <v>45379.752222222225</v>
      </c>
      <c r="N2952" s="47" t="s">
        <v>423</v>
      </c>
      <c r="O2952" s="47" t="s">
        <v>413</v>
      </c>
    </row>
    <row r="2953" spans="1:15" ht="63.75" hidden="1" outlineLevel="1">
      <c r="B2953" s="226">
        <v>2024</v>
      </c>
      <c r="C2953" s="226">
        <v>9</v>
      </c>
      <c r="D2953" s="149" t="s">
        <v>5</v>
      </c>
      <c r="E2953" s="149" t="s">
        <v>6</v>
      </c>
      <c r="F2953" s="149" t="s">
        <v>4080</v>
      </c>
      <c r="G2953" s="227">
        <v>45377</v>
      </c>
      <c r="H2953" s="149" t="s">
        <v>11</v>
      </c>
      <c r="I2953" s="47" t="str">
        <f>VLOOKUP(H2953,'[6]Source Codes'!A$2:B$115,2,FALSE)</f>
        <v>AR Payments</v>
      </c>
      <c r="J2953" s="232">
        <v>3489281.53</v>
      </c>
      <c r="K2953" s="227">
        <v>45379</v>
      </c>
      <c r="L2953" s="48" t="s">
        <v>4083</v>
      </c>
      <c r="M2953" s="49">
        <v>45379.752222222225</v>
      </c>
      <c r="N2953" s="47" t="s">
        <v>407</v>
      </c>
      <c r="O2953" s="47" t="s">
        <v>408</v>
      </c>
    </row>
    <row r="2954" spans="1:15" ht="12.75" hidden="1" customHeight="1" outlineLevel="1">
      <c r="B2954" s="226">
        <v>2024</v>
      </c>
      <c r="C2954" s="226">
        <v>9</v>
      </c>
      <c r="D2954" s="149" t="s">
        <v>5</v>
      </c>
      <c r="E2954" s="149" t="s">
        <v>6</v>
      </c>
      <c r="F2954" s="149" t="s">
        <v>4081</v>
      </c>
      <c r="G2954" s="227">
        <v>45371</v>
      </c>
      <c r="H2954" s="149" t="s">
        <v>7</v>
      </c>
      <c r="I2954" s="47" t="str">
        <f>VLOOKUP(H2954,'[6]Source Codes'!A$2:B$115,2,FALSE)</f>
        <v>HRMS Interface Journals</v>
      </c>
      <c r="J2954" s="232">
        <v>-66199707.780000001</v>
      </c>
      <c r="K2954" s="227">
        <v>45379</v>
      </c>
      <c r="L2954" s="48" t="s">
        <v>355</v>
      </c>
      <c r="M2954" s="49">
        <v>45379.331701388888</v>
      </c>
      <c r="N2954" s="47" t="s">
        <v>438</v>
      </c>
      <c r="O2954" s="47" t="s">
        <v>439</v>
      </c>
    </row>
    <row r="2955" spans="1:15" ht="12.75" customHeight="1" collapsed="1">
      <c r="J2955" s="133">
        <f>SUM(J2950:J2954)</f>
        <v>-52404248.130000003</v>
      </c>
    </row>
    <row r="2957" spans="1:15" ht="12.75" customHeight="1">
      <c r="A2957" s="55" t="s">
        <v>4084</v>
      </c>
    </row>
    <row r="2958" spans="1:15" ht="25.5" hidden="1" outlineLevel="1">
      <c r="B2958" s="226">
        <v>2024</v>
      </c>
      <c r="C2958" s="226">
        <v>10</v>
      </c>
      <c r="D2958" s="149" t="s">
        <v>5</v>
      </c>
      <c r="E2958" s="149" t="s">
        <v>6</v>
      </c>
      <c r="F2958" s="149" t="s">
        <v>4085</v>
      </c>
      <c r="G2958" s="227">
        <v>45384</v>
      </c>
      <c r="H2958" s="149" t="s">
        <v>14</v>
      </c>
      <c r="I2958" s="47" t="str">
        <f>VLOOKUP(H2958,'[6]Source Codes'!A$2:B$115,2,FALSE)</f>
        <v>AP Warrant Issuance</v>
      </c>
      <c r="J2958" s="232">
        <v>-1807710.85</v>
      </c>
      <c r="K2958" s="227">
        <v>45380</v>
      </c>
      <c r="L2958" s="151" t="s">
        <v>4096</v>
      </c>
      <c r="M2958" s="49">
        <v>45380.793310185189</v>
      </c>
      <c r="N2958" s="47" t="s">
        <v>407</v>
      </c>
      <c r="O2958" s="47" t="s">
        <v>419</v>
      </c>
    </row>
    <row r="2959" spans="1:15" ht="42.75" hidden="1" customHeight="1" outlineLevel="1">
      <c r="B2959" s="226">
        <v>2024</v>
      </c>
      <c r="C2959" s="226">
        <v>9</v>
      </c>
      <c r="D2959" s="149" t="s">
        <v>5</v>
      </c>
      <c r="E2959" s="149" t="s">
        <v>6</v>
      </c>
      <c r="F2959" s="149" t="s">
        <v>4086</v>
      </c>
      <c r="G2959" s="227">
        <v>45380</v>
      </c>
      <c r="H2959" s="149" t="s">
        <v>14</v>
      </c>
      <c r="I2959" s="47" t="str">
        <f>VLOOKUP(H2959,'[6]Source Codes'!A$2:B$115,2,FALSE)</f>
        <v>AP Warrant Issuance</v>
      </c>
      <c r="J2959" s="232">
        <v>-1421192.26</v>
      </c>
      <c r="K2959" s="227">
        <v>45380</v>
      </c>
      <c r="L2959" s="151" t="s">
        <v>4097</v>
      </c>
      <c r="M2959" s="49">
        <v>45380.793310185189</v>
      </c>
      <c r="N2959" s="47" t="s">
        <v>407</v>
      </c>
      <c r="O2959" s="47" t="s">
        <v>419</v>
      </c>
    </row>
    <row r="2960" spans="1:15" ht="38.25" hidden="1" outlineLevel="1">
      <c r="B2960" s="226">
        <v>2024</v>
      </c>
      <c r="C2960" s="226">
        <v>9</v>
      </c>
      <c r="D2960" s="149" t="s">
        <v>5</v>
      </c>
      <c r="E2960" s="149" t="s">
        <v>6</v>
      </c>
      <c r="F2960" s="149" t="s">
        <v>4087</v>
      </c>
      <c r="G2960" s="227">
        <v>45380</v>
      </c>
      <c r="H2960" s="149" t="s">
        <v>12</v>
      </c>
      <c r="I2960" s="47" t="str">
        <f>VLOOKUP(H2960,'[6]Source Codes'!A$2:B$115,2,FALSE)</f>
        <v>AR Direct Cash Journal</v>
      </c>
      <c r="J2960" s="232">
        <v>3034645.49</v>
      </c>
      <c r="K2960" s="227">
        <v>45380</v>
      </c>
      <c r="L2960" s="48" t="s">
        <v>4098</v>
      </c>
      <c r="M2960" s="49">
        <v>45380.751539351855</v>
      </c>
      <c r="N2960" s="47" t="s">
        <v>407</v>
      </c>
      <c r="O2960" s="47" t="s">
        <v>421</v>
      </c>
    </row>
    <row r="2961" spans="1:15" ht="63.75" hidden="1" outlineLevel="1">
      <c r="B2961" s="226">
        <v>2024</v>
      </c>
      <c r="C2961" s="226">
        <v>9</v>
      </c>
      <c r="D2961" s="149" t="s">
        <v>5</v>
      </c>
      <c r="E2961" s="149" t="s">
        <v>6</v>
      </c>
      <c r="F2961" s="149" t="s">
        <v>4088</v>
      </c>
      <c r="G2961" s="227">
        <v>45378</v>
      </c>
      <c r="H2961" s="149" t="s">
        <v>12</v>
      </c>
      <c r="I2961" s="47" t="str">
        <f>VLOOKUP(H2961,'[6]Source Codes'!A$2:B$115,2,FALSE)</f>
        <v>AR Direct Cash Journal</v>
      </c>
      <c r="J2961" s="232">
        <v>2711025.63</v>
      </c>
      <c r="K2961" s="227">
        <v>45380</v>
      </c>
      <c r="L2961" s="48" t="s">
        <v>4105</v>
      </c>
      <c r="M2961" s="49">
        <v>45380.751539351855</v>
      </c>
      <c r="N2961" s="47" t="s">
        <v>407</v>
      </c>
      <c r="O2961" s="47" t="s">
        <v>419</v>
      </c>
    </row>
    <row r="2962" spans="1:15" hidden="1" outlineLevel="1">
      <c r="B2962" s="226">
        <v>2024</v>
      </c>
      <c r="C2962" s="226">
        <v>9</v>
      </c>
      <c r="D2962" s="149" t="s">
        <v>5</v>
      </c>
      <c r="E2962" s="149" t="s">
        <v>6</v>
      </c>
      <c r="F2962" s="149" t="s">
        <v>4089</v>
      </c>
      <c r="G2962" s="227">
        <v>45380</v>
      </c>
      <c r="H2962" s="149" t="s">
        <v>110</v>
      </c>
      <c r="I2962" s="47" t="str">
        <f>VLOOKUP(H2962,'[6]Source Codes'!A$2:B$115,2,FALSE)</f>
        <v>Treasurers Interest Apportion</v>
      </c>
      <c r="J2962" s="232">
        <v>19638111.109999999</v>
      </c>
      <c r="K2962" s="227">
        <v>45380</v>
      </c>
      <c r="L2962" s="48" t="s">
        <v>4095</v>
      </c>
      <c r="M2962" s="49">
        <v>45380.484872685185</v>
      </c>
      <c r="N2962" s="47" t="s">
        <v>412</v>
      </c>
      <c r="O2962" s="47" t="s">
        <v>422</v>
      </c>
    </row>
    <row r="2963" spans="1:15" ht="25.5" hidden="1" outlineLevel="1">
      <c r="B2963" s="226">
        <v>2024</v>
      </c>
      <c r="C2963" s="226">
        <v>9</v>
      </c>
      <c r="D2963" s="149" t="s">
        <v>5</v>
      </c>
      <c r="E2963" s="149" t="s">
        <v>6</v>
      </c>
      <c r="F2963" s="149" t="s">
        <v>4090</v>
      </c>
      <c r="G2963" s="227">
        <v>45356</v>
      </c>
      <c r="H2963" s="149" t="s">
        <v>9</v>
      </c>
      <c r="I2963" s="47" t="str">
        <f>VLOOKUP(H2963,'[6]Source Codes'!A$2:B$115,2,FALSE)</f>
        <v>On Line Journal Entries</v>
      </c>
      <c r="J2963" s="232">
        <v>17049633</v>
      </c>
      <c r="K2963" s="227">
        <v>45380</v>
      </c>
      <c r="L2963" s="48" t="s">
        <v>4094</v>
      </c>
      <c r="M2963" s="49">
        <v>45380.795335648145</v>
      </c>
      <c r="N2963" s="47" t="s">
        <v>407</v>
      </c>
      <c r="O2963" s="47" t="s">
        <v>419</v>
      </c>
    </row>
    <row r="2964" spans="1:15" ht="89.25" hidden="1" outlineLevel="1">
      <c r="B2964" s="226">
        <v>2024</v>
      </c>
      <c r="C2964" s="226">
        <v>9</v>
      </c>
      <c r="D2964" s="149" t="s">
        <v>5</v>
      </c>
      <c r="E2964" s="149" t="s">
        <v>6</v>
      </c>
      <c r="F2964" s="149" t="s">
        <v>4091</v>
      </c>
      <c r="G2964" s="227">
        <v>45359</v>
      </c>
      <c r="H2964" s="149" t="s">
        <v>9</v>
      </c>
      <c r="I2964" s="47" t="str">
        <f>VLOOKUP(H2964,'[6]Source Codes'!A$2:B$115,2,FALSE)</f>
        <v>On Line Journal Entries</v>
      </c>
      <c r="J2964" s="232">
        <v>8078662</v>
      </c>
      <c r="K2964" s="227">
        <v>45380</v>
      </c>
      <c r="L2964" s="48" t="s">
        <v>342</v>
      </c>
      <c r="M2964" s="49">
        <v>45380.795335648145</v>
      </c>
      <c r="N2964" s="47" t="s">
        <v>407</v>
      </c>
      <c r="O2964" s="47" t="s">
        <v>415</v>
      </c>
    </row>
    <row r="2965" spans="1:15" ht="89.25" hidden="1" outlineLevel="1">
      <c r="B2965" s="226">
        <v>2024</v>
      </c>
      <c r="C2965" s="226">
        <v>9</v>
      </c>
      <c r="D2965" s="149" t="s">
        <v>5</v>
      </c>
      <c r="E2965" s="149" t="s">
        <v>6</v>
      </c>
      <c r="F2965" s="149" t="s">
        <v>4092</v>
      </c>
      <c r="G2965" s="227">
        <v>45378</v>
      </c>
      <c r="H2965" s="149" t="s">
        <v>9</v>
      </c>
      <c r="I2965" s="47" t="str">
        <f>VLOOKUP(H2965,'[6]Source Codes'!A$2:B$115,2,FALSE)</f>
        <v>On Line Journal Entries</v>
      </c>
      <c r="J2965" s="232">
        <v>6768252</v>
      </c>
      <c r="K2965" s="227">
        <v>45380</v>
      </c>
      <c r="L2965" s="48" t="s">
        <v>342</v>
      </c>
      <c r="M2965" s="49">
        <v>45380.795335648145</v>
      </c>
      <c r="N2965" s="47" t="s">
        <v>407</v>
      </c>
      <c r="O2965" s="47" t="s">
        <v>415</v>
      </c>
    </row>
    <row r="2966" spans="1:15" ht="89.25" hidden="1" outlineLevel="1">
      <c r="B2966" s="226">
        <v>2024</v>
      </c>
      <c r="C2966" s="226">
        <v>9</v>
      </c>
      <c r="D2966" s="149" t="s">
        <v>5</v>
      </c>
      <c r="E2966" s="149" t="s">
        <v>6</v>
      </c>
      <c r="F2966" s="149" t="s">
        <v>4093</v>
      </c>
      <c r="G2966" s="227">
        <v>45378</v>
      </c>
      <c r="H2966" s="149" t="s">
        <v>9</v>
      </c>
      <c r="I2966" s="47" t="str">
        <f>VLOOKUP(H2966,'[6]Source Codes'!A$2:B$115,2,FALSE)</f>
        <v>On Line Journal Entries</v>
      </c>
      <c r="J2966" s="232">
        <v>6165042</v>
      </c>
      <c r="K2966" s="227">
        <v>45380</v>
      </c>
      <c r="L2966" s="48" t="s">
        <v>342</v>
      </c>
      <c r="M2966" s="49">
        <v>45380.795335648145</v>
      </c>
      <c r="N2966" s="47" t="s">
        <v>407</v>
      </c>
      <c r="O2966" s="47" t="s">
        <v>415</v>
      </c>
    </row>
    <row r="2967" spans="1:15" ht="12.75" customHeight="1" collapsed="1">
      <c r="J2967" s="133">
        <f>SUM(J2958:J2966)</f>
        <v>60216468.119999997</v>
      </c>
    </row>
    <row r="2969" spans="1:15" ht="12.75" customHeight="1">
      <c r="A2969" s="55" t="s">
        <v>4099</v>
      </c>
    </row>
    <row r="2970" spans="1:15" ht="25.5" hidden="1" outlineLevel="1">
      <c r="B2970" s="226">
        <v>2024</v>
      </c>
      <c r="C2970" s="226">
        <v>10</v>
      </c>
      <c r="D2970" s="149" t="s">
        <v>5</v>
      </c>
      <c r="E2970" s="149" t="s">
        <v>6</v>
      </c>
      <c r="F2970" s="149" t="s">
        <v>4100</v>
      </c>
      <c r="G2970" s="227">
        <v>45383</v>
      </c>
      <c r="H2970" s="149" t="s">
        <v>14</v>
      </c>
      <c r="I2970" s="47" t="str">
        <f>VLOOKUP(H2970,'[6]Source Codes'!A$2:B$115,2,FALSE)</f>
        <v>AP Warrant Issuance</v>
      </c>
      <c r="J2970" s="232">
        <v>-1126776.82</v>
      </c>
      <c r="K2970" s="227">
        <v>45383</v>
      </c>
      <c r="L2970" s="151" t="s">
        <v>4102</v>
      </c>
      <c r="M2970" s="49">
        <v>45383.793599537035</v>
      </c>
      <c r="N2970" s="47" t="s">
        <v>411</v>
      </c>
      <c r="O2970" s="47" t="s">
        <v>426</v>
      </c>
    </row>
    <row r="2971" spans="1:15" ht="63.75" hidden="1" outlineLevel="1">
      <c r="B2971" s="226">
        <v>2024</v>
      </c>
      <c r="C2971" s="226">
        <v>9</v>
      </c>
      <c r="D2971" s="149" t="s">
        <v>5</v>
      </c>
      <c r="E2971" s="149" t="s">
        <v>6</v>
      </c>
      <c r="F2971" s="149" t="s">
        <v>4101</v>
      </c>
      <c r="G2971" s="227">
        <v>45370</v>
      </c>
      <c r="H2971" s="149" t="s">
        <v>12</v>
      </c>
      <c r="I2971" s="47" t="str">
        <f>VLOOKUP(H2971,'[6]Source Codes'!A$2:B$115,2,FALSE)</f>
        <v>AR Direct Cash Journal</v>
      </c>
      <c r="J2971" s="232">
        <v>1736522.38</v>
      </c>
      <c r="K2971" s="227">
        <v>45383</v>
      </c>
      <c r="L2971" s="48" t="s">
        <v>4104</v>
      </c>
      <c r="M2971" s="49">
        <v>45383.751747685186</v>
      </c>
      <c r="N2971" s="47" t="s">
        <v>407</v>
      </c>
      <c r="O2971" s="47" t="s">
        <v>419</v>
      </c>
    </row>
    <row r="2972" spans="1:15" ht="12.75" customHeight="1" collapsed="1">
      <c r="J2972" s="133">
        <f>SUM(J2970:J2971)</f>
        <v>609745.55999999982</v>
      </c>
    </row>
    <row r="2974" spans="1:15" ht="12.75" customHeight="1">
      <c r="A2974" s="55" t="s">
        <v>4106</v>
      </c>
    </row>
    <row r="2975" spans="1:15" ht="25.5" hidden="1" outlineLevel="1">
      <c r="B2975" s="226">
        <v>2024</v>
      </c>
      <c r="C2975" s="226">
        <v>10</v>
      </c>
      <c r="D2975" s="149" t="s">
        <v>5</v>
      </c>
      <c r="E2975" s="149" t="s">
        <v>6</v>
      </c>
      <c r="F2975" s="149" t="s">
        <v>4107</v>
      </c>
      <c r="G2975" s="227">
        <v>45386</v>
      </c>
      <c r="H2975" s="149" t="s">
        <v>14</v>
      </c>
      <c r="I2975" s="47" t="str">
        <f>VLOOKUP(H2975,'[6]Source Codes'!A$2:B$115,2,FALSE)</f>
        <v>AP Warrant Issuance</v>
      </c>
      <c r="J2975" s="232">
        <v>-1695209.71</v>
      </c>
      <c r="K2975" s="227">
        <v>45384</v>
      </c>
      <c r="L2975" s="151" t="s">
        <v>4114</v>
      </c>
      <c r="M2975" s="49">
        <v>45384.79346064815</v>
      </c>
      <c r="N2975" s="47" t="s">
        <v>407</v>
      </c>
      <c r="O2975" s="47" t="s">
        <v>419</v>
      </c>
    </row>
    <row r="2976" spans="1:15" ht="63.75" hidden="1" outlineLevel="1">
      <c r="B2976" s="226">
        <v>2024</v>
      </c>
      <c r="C2976" s="226">
        <v>10</v>
      </c>
      <c r="D2976" s="149" t="s">
        <v>5</v>
      </c>
      <c r="E2976" s="149" t="s">
        <v>6</v>
      </c>
      <c r="F2976" s="149" t="s">
        <v>4108</v>
      </c>
      <c r="G2976" s="227">
        <v>45384</v>
      </c>
      <c r="H2976" s="149" t="s">
        <v>14</v>
      </c>
      <c r="I2976" s="47" t="str">
        <f>VLOOKUP(H2976,'[6]Source Codes'!A$2:B$115,2,FALSE)</f>
        <v>AP Warrant Issuance</v>
      </c>
      <c r="J2976" s="232">
        <v>-1274762.81</v>
      </c>
      <c r="K2976" s="227">
        <v>45384</v>
      </c>
      <c r="L2976" s="151" t="s">
        <v>4115</v>
      </c>
      <c r="M2976" s="49">
        <v>45384.79346064815</v>
      </c>
      <c r="N2976" s="47" t="s">
        <v>407</v>
      </c>
      <c r="O2976" s="47" t="s">
        <v>419</v>
      </c>
    </row>
    <row r="2977" spans="1:15" ht="12.75" hidden="1" customHeight="1" outlineLevel="1">
      <c r="B2977" s="226">
        <v>2024</v>
      </c>
      <c r="C2977" s="226">
        <v>9</v>
      </c>
      <c r="D2977" s="149" t="s">
        <v>5</v>
      </c>
      <c r="E2977" s="149" t="s">
        <v>6</v>
      </c>
      <c r="F2977" s="149" t="s">
        <v>4109</v>
      </c>
      <c r="G2977" s="227">
        <v>45371</v>
      </c>
      <c r="H2977" s="149" t="s">
        <v>9</v>
      </c>
      <c r="I2977" s="47" t="str">
        <f>VLOOKUP(H2977,'[6]Source Codes'!A$2:B$115,2,FALSE)</f>
        <v>On Line Journal Entries</v>
      </c>
      <c r="J2977" s="232">
        <v>30803995.719999999</v>
      </c>
      <c r="K2977" s="227">
        <v>45384</v>
      </c>
      <c r="L2977" s="48" t="s">
        <v>4113</v>
      </c>
      <c r="M2977" s="49">
        <v>45384.869733796295</v>
      </c>
      <c r="N2977" s="47" t="s">
        <v>412</v>
      </c>
      <c r="O2977" s="47" t="s">
        <v>421</v>
      </c>
    </row>
    <row r="2978" spans="1:15" ht="89.25" hidden="1" outlineLevel="1">
      <c r="B2978" s="226">
        <v>2024</v>
      </c>
      <c r="C2978" s="226">
        <v>9</v>
      </c>
      <c r="D2978" s="149" t="s">
        <v>5</v>
      </c>
      <c r="E2978" s="149" t="s">
        <v>6</v>
      </c>
      <c r="F2978" s="149" t="s">
        <v>4110</v>
      </c>
      <c r="G2978" s="227">
        <v>45378</v>
      </c>
      <c r="H2978" s="149" t="s">
        <v>9</v>
      </c>
      <c r="I2978" s="47" t="str">
        <f>VLOOKUP(H2978,'[6]Source Codes'!A$2:B$115,2,FALSE)</f>
        <v>On Line Journal Entries</v>
      </c>
      <c r="J2978" s="232">
        <v>16497946</v>
      </c>
      <c r="K2978" s="227">
        <v>45384</v>
      </c>
      <c r="L2978" s="48" t="s">
        <v>342</v>
      </c>
      <c r="M2978" s="49">
        <v>45384.869733796295</v>
      </c>
      <c r="N2978" s="47" t="s">
        <v>407</v>
      </c>
      <c r="O2978" s="47" t="s">
        <v>415</v>
      </c>
    </row>
    <row r="2979" spans="1:15" ht="89.25" hidden="1" outlineLevel="1">
      <c r="B2979" s="226">
        <v>2024</v>
      </c>
      <c r="C2979" s="226">
        <v>9</v>
      </c>
      <c r="D2979" s="149" t="s">
        <v>5</v>
      </c>
      <c r="E2979" s="149" t="s">
        <v>6</v>
      </c>
      <c r="F2979" s="149" t="s">
        <v>4111</v>
      </c>
      <c r="G2979" s="227">
        <v>45378</v>
      </c>
      <c r="H2979" s="149" t="s">
        <v>9</v>
      </c>
      <c r="I2979" s="47" t="str">
        <f>VLOOKUP(H2979,'[6]Source Codes'!A$2:B$115,2,FALSE)</f>
        <v>On Line Journal Entries</v>
      </c>
      <c r="J2979" s="232">
        <v>16142241</v>
      </c>
      <c r="K2979" s="227">
        <v>45384</v>
      </c>
      <c r="L2979" s="48" t="s">
        <v>342</v>
      </c>
      <c r="M2979" s="49">
        <v>45384.418321759258</v>
      </c>
      <c r="N2979" s="47" t="s">
        <v>407</v>
      </c>
      <c r="O2979" s="47" t="s">
        <v>415</v>
      </c>
    </row>
    <row r="2980" spans="1:15" ht="25.5" hidden="1" outlineLevel="1">
      <c r="B2980" s="226">
        <v>2024</v>
      </c>
      <c r="C2980" s="226">
        <v>9</v>
      </c>
      <c r="D2980" s="149" t="s">
        <v>5</v>
      </c>
      <c r="E2980" s="149" t="s">
        <v>6</v>
      </c>
      <c r="F2980" s="149" t="s">
        <v>4112</v>
      </c>
      <c r="G2980" s="227">
        <v>45378</v>
      </c>
      <c r="H2980" s="149" t="s">
        <v>9</v>
      </c>
      <c r="I2980" s="47" t="str">
        <f>VLOOKUP(H2980,'[6]Source Codes'!A$2:B$115,2,FALSE)</f>
        <v>On Line Journal Entries</v>
      </c>
      <c r="J2980" s="232">
        <v>13320668.859999999</v>
      </c>
      <c r="K2980" s="227">
        <v>45384</v>
      </c>
      <c r="L2980" s="48" t="s">
        <v>351</v>
      </c>
      <c r="M2980" s="49">
        <v>45384.869733796295</v>
      </c>
      <c r="N2980" s="47" t="s">
        <v>407</v>
      </c>
      <c r="O2980" s="47" t="s">
        <v>415</v>
      </c>
    </row>
    <row r="2981" spans="1:15" ht="12.75" customHeight="1" collapsed="1">
      <c r="J2981" s="133">
        <f>SUM(J2975:J2980)</f>
        <v>73794879.060000002</v>
      </c>
    </row>
    <row r="2983" spans="1:15" ht="12.75" customHeight="1">
      <c r="A2983" s="55" t="s">
        <v>4118</v>
      </c>
    </row>
    <row r="2984" spans="1:15" ht="76.5" hidden="1" outlineLevel="1">
      <c r="B2984" s="226">
        <v>2024</v>
      </c>
      <c r="C2984" s="226">
        <v>10</v>
      </c>
      <c r="D2984" s="149" t="s">
        <v>5</v>
      </c>
      <c r="E2984" s="149" t="s">
        <v>6</v>
      </c>
      <c r="F2984" s="149" t="s">
        <v>4119</v>
      </c>
      <c r="G2984" s="227">
        <v>45385</v>
      </c>
      <c r="H2984" s="149" t="s">
        <v>14</v>
      </c>
      <c r="I2984" s="47" t="str">
        <f>VLOOKUP(H2984,'[6]Source Codes'!A$2:B$115,2,FALSE)</f>
        <v>AP Warrant Issuance</v>
      </c>
      <c r="J2984" s="232">
        <v>-57842134.859999999</v>
      </c>
      <c r="K2984" s="227">
        <v>45385</v>
      </c>
      <c r="L2984" s="48" t="s">
        <v>4130</v>
      </c>
      <c r="M2984" s="49">
        <v>45385.793368055558</v>
      </c>
      <c r="N2984" s="47" t="s">
        <v>412</v>
      </c>
      <c r="O2984" s="47" t="s">
        <v>421</v>
      </c>
    </row>
    <row r="2985" spans="1:15" ht="25.5" hidden="1" outlineLevel="1">
      <c r="B2985" s="226">
        <v>2024</v>
      </c>
      <c r="C2985" s="226">
        <v>10</v>
      </c>
      <c r="D2985" s="149" t="s">
        <v>5</v>
      </c>
      <c r="E2985" s="149" t="s">
        <v>6</v>
      </c>
      <c r="F2985" s="149" t="s">
        <v>4120</v>
      </c>
      <c r="G2985" s="227">
        <v>45385</v>
      </c>
      <c r="H2985" s="149" t="s">
        <v>14</v>
      </c>
      <c r="I2985" s="47" t="str">
        <f>VLOOKUP(H2985,'[6]Source Codes'!A$2:B$115,2,FALSE)</f>
        <v>AP Warrant Issuance</v>
      </c>
      <c r="J2985" s="232">
        <v>-3078427.78</v>
      </c>
      <c r="K2985" s="227">
        <v>45385</v>
      </c>
      <c r="L2985" s="151" t="s">
        <v>4131</v>
      </c>
      <c r="M2985" s="49">
        <v>45385.793368055558</v>
      </c>
      <c r="N2985" s="47" t="s">
        <v>407</v>
      </c>
      <c r="O2985" s="47" t="s">
        <v>419</v>
      </c>
    </row>
    <row r="2986" spans="1:15" ht="38.25" hidden="1" outlineLevel="1">
      <c r="B2986" s="226">
        <v>2024</v>
      </c>
      <c r="C2986" s="226">
        <v>10</v>
      </c>
      <c r="D2986" s="149" t="s">
        <v>5</v>
      </c>
      <c r="E2986" s="149" t="s">
        <v>6</v>
      </c>
      <c r="F2986" s="149" t="s">
        <v>4121</v>
      </c>
      <c r="G2986" s="227">
        <v>45385</v>
      </c>
      <c r="H2986" s="149" t="s">
        <v>12</v>
      </c>
      <c r="I2986" s="47" t="str">
        <f>VLOOKUP(H2986,'[6]Source Codes'!A$2:B$115,2,FALSE)</f>
        <v>AR Direct Cash Journal</v>
      </c>
      <c r="J2986" s="232">
        <v>4365338.71</v>
      </c>
      <c r="K2986" s="227">
        <v>45385</v>
      </c>
      <c r="L2986" s="48" t="s">
        <v>4132</v>
      </c>
      <c r="M2986" s="49">
        <v>45385.751817129632</v>
      </c>
      <c r="N2986" s="47" t="s">
        <v>407</v>
      </c>
      <c r="O2986" s="47" t="s">
        <v>413</v>
      </c>
    </row>
    <row r="2987" spans="1:15" ht="38.25" hidden="1" outlineLevel="1">
      <c r="B2987" s="226">
        <v>2024</v>
      </c>
      <c r="C2987" s="226">
        <v>10</v>
      </c>
      <c r="D2987" s="149" t="s">
        <v>5</v>
      </c>
      <c r="E2987" s="149" t="s">
        <v>6</v>
      </c>
      <c r="F2987" s="149" t="s">
        <v>4122</v>
      </c>
      <c r="G2987" s="227">
        <v>45384</v>
      </c>
      <c r="H2987" s="149" t="s">
        <v>12</v>
      </c>
      <c r="I2987" s="47" t="str">
        <f>VLOOKUP(H2987,'[6]Source Codes'!A$2:B$115,2,FALSE)</f>
        <v>AR Direct Cash Journal</v>
      </c>
      <c r="J2987" s="232">
        <v>2059348.07</v>
      </c>
      <c r="K2987" s="227">
        <v>45385</v>
      </c>
      <c r="L2987" s="48" t="s">
        <v>4133</v>
      </c>
      <c r="M2987" s="49">
        <v>45385.751817129632</v>
      </c>
      <c r="N2987" s="47" t="s">
        <v>407</v>
      </c>
      <c r="O2987" s="47" t="s">
        <v>413</v>
      </c>
    </row>
    <row r="2988" spans="1:15" ht="38.25" hidden="1" outlineLevel="1">
      <c r="B2988" s="226">
        <v>2024</v>
      </c>
      <c r="C2988" s="226">
        <v>10</v>
      </c>
      <c r="D2988" s="149" t="s">
        <v>5</v>
      </c>
      <c r="E2988" s="149" t="s">
        <v>6</v>
      </c>
      <c r="F2988" s="149" t="s">
        <v>4123</v>
      </c>
      <c r="G2988" s="227">
        <v>45384</v>
      </c>
      <c r="H2988" s="149" t="s">
        <v>12</v>
      </c>
      <c r="I2988" s="47" t="str">
        <f>VLOOKUP(H2988,'[6]Source Codes'!A$2:B$115,2,FALSE)</f>
        <v>AR Direct Cash Journal</v>
      </c>
      <c r="J2988" s="232">
        <v>1713059.47</v>
      </c>
      <c r="K2988" s="227">
        <v>45385</v>
      </c>
      <c r="L2988" s="48" t="s">
        <v>4134</v>
      </c>
      <c r="M2988" s="49">
        <v>45385.751817129632</v>
      </c>
      <c r="N2988" s="47" t="s">
        <v>407</v>
      </c>
      <c r="O2988" s="47" t="s">
        <v>421</v>
      </c>
    </row>
    <row r="2989" spans="1:15" ht="12.75" hidden="1" customHeight="1" outlineLevel="1">
      <c r="B2989" s="226">
        <v>2024</v>
      </c>
      <c r="C2989" s="226">
        <v>10</v>
      </c>
      <c r="D2989" s="149" t="s">
        <v>5</v>
      </c>
      <c r="E2989" s="149" t="s">
        <v>6</v>
      </c>
      <c r="F2989" s="149" t="s">
        <v>4124</v>
      </c>
      <c r="G2989" s="227">
        <v>45383</v>
      </c>
      <c r="H2989" s="149" t="s">
        <v>13</v>
      </c>
      <c r="I2989" s="47" t="str">
        <f>VLOOKUP(H2989,'[6]Source Codes'!A$2:B$115,2,FALSE)</f>
        <v>C-IV Voucher/Payments/EBT</v>
      </c>
      <c r="J2989" s="232">
        <v>-9364150.5299999993</v>
      </c>
      <c r="K2989" s="227">
        <v>45385</v>
      </c>
      <c r="L2989" s="48" t="s">
        <v>4127</v>
      </c>
      <c r="M2989" s="49">
        <v>45385.869768518518</v>
      </c>
      <c r="N2989" s="47" t="s">
        <v>407</v>
      </c>
      <c r="O2989" s="47" t="s">
        <v>415</v>
      </c>
    </row>
    <row r="2990" spans="1:15" ht="12.75" hidden="1" customHeight="1" outlineLevel="1">
      <c r="B2990" s="226">
        <v>2024</v>
      </c>
      <c r="C2990" s="226">
        <v>10</v>
      </c>
      <c r="D2990" s="149" t="s">
        <v>5</v>
      </c>
      <c r="E2990" s="149" t="s">
        <v>6</v>
      </c>
      <c r="F2990" s="149" t="s">
        <v>4125</v>
      </c>
      <c r="G2990" s="227">
        <v>45383</v>
      </c>
      <c r="H2990" s="149" t="s">
        <v>13</v>
      </c>
      <c r="I2990" s="47" t="str">
        <f>VLOOKUP(H2990,'[6]Source Codes'!A$2:B$115,2,FALSE)</f>
        <v>C-IV Voucher/Payments/EBT</v>
      </c>
      <c r="J2990" s="232">
        <v>-11161497.49</v>
      </c>
      <c r="K2990" s="227">
        <v>45385</v>
      </c>
      <c r="L2990" s="48" t="s">
        <v>4128</v>
      </c>
      <c r="M2990" s="49">
        <v>45385.869768518518</v>
      </c>
      <c r="N2990" s="47" t="s">
        <v>407</v>
      </c>
      <c r="O2990" s="47" t="s">
        <v>415</v>
      </c>
    </row>
    <row r="2991" spans="1:15" ht="12.75" hidden="1" customHeight="1" outlineLevel="1">
      <c r="B2991" s="226">
        <v>2024</v>
      </c>
      <c r="C2991" s="226">
        <v>10</v>
      </c>
      <c r="D2991" s="149" t="s">
        <v>5</v>
      </c>
      <c r="E2991" s="149" t="s">
        <v>6</v>
      </c>
      <c r="F2991" s="149" t="s">
        <v>4126</v>
      </c>
      <c r="G2991" s="227">
        <v>45383</v>
      </c>
      <c r="H2991" s="149" t="s">
        <v>13</v>
      </c>
      <c r="I2991" s="47" t="str">
        <f>VLOOKUP(H2991,'[6]Source Codes'!A$2:B$115,2,FALSE)</f>
        <v>C-IV Voucher/Payments/EBT</v>
      </c>
      <c r="J2991" s="232">
        <v>-16353382.26</v>
      </c>
      <c r="K2991" s="227">
        <v>45385</v>
      </c>
      <c r="L2991" s="48" t="s">
        <v>4129</v>
      </c>
      <c r="M2991" s="49">
        <v>45385.869768518518</v>
      </c>
      <c r="N2991" s="47" t="s">
        <v>407</v>
      </c>
      <c r="O2991" s="47" t="s">
        <v>415</v>
      </c>
    </row>
    <row r="2992" spans="1:15" ht="12.75" customHeight="1" collapsed="1">
      <c r="J2992" s="133">
        <f>SUM(J2984:J2991)</f>
        <v>-89661846.670000002</v>
      </c>
    </row>
    <row r="2994" spans="1:15" ht="12.75" customHeight="1">
      <c r="A2994" s="55" t="s">
        <v>4135</v>
      </c>
    </row>
    <row r="2995" spans="1:15" ht="63.75" hidden="1" outlineLevel="1">
      <c r="B2995" s="226">
        <v>2024</v>
      </c>
      <c r="C2995" s="226">
        <v>10</v>
      </c>
      <c r="D2995" s="149" t="s">
        <v>5</v>
      </c>
      <c r="E2995" s="149" t="s">
        <v>6</v>
      </c>
      <c r="F2995" s="149" t="s">
        <v>4137</v>
      </c>
      <c r="G2995" s="227">
        <v>45386</v>
      </c>
      <c r="H2995" s="149" t="s">
        <v>14</v>
      </c>
      <c r="I2995" s="47" t="str">
        <f>VLOOKUP(H2995,'[6]Source Codes'!A$2:B$115,2,FALSE)</f>
        <v>AP Warrant Issuance</v>
      </c>
      <c r="J2995" s="232">
        <v>-7978290.0099999998</v>
      </c>
      <c r="K2995" s="227">
        <v>45386</v>
      </c>
      <c r="L2995" s="151" t="s">
        <v>4149</v>
      </c>
      <c r="M2995" s="49">
        <v>45386.793379629627</v>
      </c>
      <c r="N2995" s="47" t="s">
        <v>407</v>
      </c>
      <c r="O2995" s="47" t="s">
        <v>415</v>
      </c>
    </row>
    <row r="2996" spans="1:15" ht="25.5" hidden="1" outlineLevel="1">
      <c r="B2996" s="226">
        <v>2024</v>
      </c>
      <c r="C2996" s="226">
        <v>10</v>
      </c>
      <c r="D2996" s="149" t="s">
        <v>5</v>
      </c>
      <c r="E2996" s="149" t="s">
        <v>6</v>
      </c>
      <c r="F2996" s="149" t="s">
        <v>4138</v>
      </c>
      <c r="G2996" s="227">
        <v>45386</v>
      </c>
      <c r="H2996" s="149" t="s">
        <v>12</v>
      </c>
      <c r="I2996" s="47" t="str">
        <f>VLOOKUP(H2996,'[6]Source Codes'!A$2:B$115,2,FALSE)</f>
        <v>AR Direct Cash Journal</v>
      </c>
      <c r="J2996" s="232">
        <v>1221962.81</v>
      </c>
      <c r="K2996" s="227">
        <v>45386</v>
      </c>
      <c r="L2996" s="48" t="s">
        <v>4152</v>
      </c>
      <c r="M2996" s="49">
        <v>45386.751793981479</v>
      </c>
      <c r="N2996" s="47" t="s">
        <v>407</v>
      </c>
      <c r="O2996" s="47" t="s">
        <v>421</v>
      </c>
    </row>
    <row r="2997" spans="1:15" ht="25.5" hidden="1" outlineLevel="1">
      <c r="B2997" s="226">
        <v>2024</v>
      </c>
      <c r="C2997" s="226">
        <v>9</v>
      </c>
      <c r="D2997" s="149" t="s">
        <v>5</v>
      </c>
      <c r="E2997" s="149" t="s">
        <v>6</v>
      </c>
      <c r="F2997" s="149" t="s">
        <v>4139</v>
      </c>
      <c r="G2997" s="227">
        <v>45378</v>
      </c>
      <c r="H2997" s="149" t="s">
        <v>9</v>
      </c>
      <c r="I2997" s="47" t="str">
        <f>VLOOKUP(H2997,'[6]Source Codes'!A$2:B$115,2,FALSE)</f>
        <v>On Line Journal Entries</v>
      </c>
      <c r="J2997" s="232">
        <v>20996081.420000002</v>
      </c>
      <c r="K2997" s="227">
        <v>45386</v>
      </c>
      <c r="L2997" s="48" t="s">
        <v>4143</v>
      </c>
      <c r="M2997" s="49">
        <v>45386.455347222225</v>
      </c>
      <c r="N2997" s="47" t="s">
        <v>407</v>
      </c>
      <c r="O2997" s="47" t="s">
        <v>422</v>
      </c>
    </row>
    <row r="2998" spans="1:15" ht="38.25" hidden="1" outlineLevel="1">
      <c r="B2998" s="226">
        <v>2024</v>
      </c>
      <c r="C2998" s="226">
        <v>9</v>
      </c>
      <c r="D2998" s="149" t="s">
        <v>5</v>
      </c>
      <c r="E2998" s="149" t="s">
        <v>6</v>
      </c>
      <c r="F2998" s="149" t="s">
        <v>4140</v>
      </c>
      <c r="G2998" s="227">
        <v>45378</v>
      </c>
      <c r="H2998" s="149" t="s">
        <v>9</v>
      </c>
      <c r="I2998" s="47" t="str">
        <f>VLOOKUP(H2998,'[6]Source Codes'!A$2:B$115,2,FALSE)</f>
        <v>On Line Journal Entries</v>
      </c>
      <c r="J2998" s="232">
        <v>9906714.4600000009</v>
      </c>
      <c r="K2998" s="227">
        <v>45386</v>
      </c>
      <c r="L2998" s="48" t="s">
        <v>4144</v>
      </c>
      <c r="M2998" s="49">
        <v>45386.491469907407</v>
      </c>
      <c r="N2998" s="47" t="s">
        <v>407</v>
      </c>
      <c r="O2998" s="47" t="s">
        <v>422</v>
      </c>
    </row>
    <row r="2999" spans="1:15" ht="51" hidden="1" outlineLevel="1">
      <c r="B2999" s="226">
        <v>2024</v>
      </c>
      <c r="C2999" s="226">
        <v>9</v>
      </c>
      <c r="D2999" s="149" t="s">
        <v>5</v>
      </c>
      <c r="E2999" s="149" t="s">
        <v>6</v>
      </c>
      <c r="F2999" s="149" t="s">
        <v>4141</v>
      </c>
      <c r="G2999" s="227">
        <v>45378</v>
      </c>
      <c r="H2999" s="149" t="s">
        <v>9</v>
      </c>
      <c r="I2999" s="47" t="str">
        <f>VLOOKUP(H2999,'[6]Source Codes'!A$2:B$115,2,FALSE)</f>
        <v>On Line Journal Entries</v>
      </c>
      <c r="J2999" s="232">
        <v>3348859.09</v>
      </c>
      <c r="K2999" s="227">
        <v>45386</v>
      </c>
      <c r="L2999" s="48" t="s">
        <v>4145</v>
      </c>
      <c r="M2999" s="49">
        <v>45386.457546296297</v>
      </c>
      <c r="N2999" s="47" t="s">
        <v>407</v>
      </c>
      <c r="O2999" s="47" t="s">
        <v>422</v>
      </c>
    </row>
    <row r="3000" spans="1:15" hidden="1" outlineLevel="1">
      <c r="B3000" s="226">
        <v>2024</v>
      </c>
      <c r="C3000" s="226">
        <v>9</v>
      </c>
      <c r="D3000" s="149" t="s">
        <v>5</v>
      </c>
      <c r="E3000" s="149" t="s">
        <v>6</v>
      </c>
      <c r="F3000" s="149" t="s">
        <v>4142</v>
      </c>
      <c r="G3000" s="227">
        <v>45378</v>
      </c>
      <c r="H3000" s="149" t="s">
        <v>9</v>
      </c>
      <c r="I3000" s="47" t="str">
        <f>VLOOKUP(H3000,'[6]Source Codes'!A$2:B$115,2,FALSE)</f>
        <v>On Line Journal Entries</v>
      </c>
      <c r="J3000" s="232">
        <v>1433710.9</v>
      </c>
      <c r="K3000" s="227">
        <v>45386</v>
      </c>
      <c r="L3000" s="48" t="s">
        <v>4146</v>
      </c>
      <c r="M3000" s="49">
        <v>45386.481307870374</v>
      </c>
      <c r="N3000" s="47" t="s">
        <v>407</v>
      </c>
      <c r="O3000" s="47" t="s">
        <v>422</v>
      </c>
    </row>
    <row r="3001" spans="1:15" ht="38.25" hidden="1" outlineLevel="1">
      <c r="B3001" s="226">
        <v>2024</v>
      </c>
      <c r="C3001" s="226">
        <v>9</v>
      </c>
      <c r="D3001" s="149" t="s">
        <v>5</v>
      </c>
      <c r="E3001" s="149" t="s">
        <v>6</v>
      </c>
      <c r="F3001" s="149" t="s">
        <v>4147</v>
      </c>
      <c r="G3001" s="227">
        <v>45378</v>
      </c>
      <c r="H3001" s="149" t="s">
        <v>9</v>
      </c>
      <c r="I3001" s="47" t="str">
        <f>VLOOKUP(H3001,'[6]Source Codes'!A$2:B$115,2,FALSE)</f>
        <v>On Line Journal Entries</v>
      </c>
      <c r="J3001" s="232">
        <v>-1043443.94</v>
      </c>
      <c r="K3001" s="227">
        <v>45386</v>
      </c>
      <c r="L3001" s="48" t="s">
        <v>4148</v>
      </c>
      <c r="M3001" s="49">
        <v>45386.484803240739</v>
      </c>
      <c r="N3001" s="47" t="s">
        <v>407</v>
      </c>
      <c r="O3001" s="47" t="s">
        <v>422</v>
      </c>
    </row>
    <row r="3002" spans="1:15" ht="12.75" customHeight="1" collapsed="1">
      <c r="J3002" s="133">
        <f>SUM(J2995:J3001)</f>
        <v>27885594.73</v>
      </c>
    </row>
    <row r="3004" spans="1:15" ht="12.75" customHeight="1">
      <c r="A3004" s="55" t="s">
        <v>4155</v>
      </c>
      <c r="F3004" s="149"/>
    </row>
    <row r="3005" spans="1:15" ht="12.75" hidden="1" customHeight="1" outlineLevel="1">
      <c r="B3005" s="226">
        <v>2024</v>
      </c>
      <c r="C3005" s="226">
        <v>10</v>
      </c>
      <c r="D3005" s="149" t="s">
        <v>5</v>
      </c>
      <c r="E3005" s="149" t="s">
        <v>6</v>
      </c>
      <c r="F3005" s="149" t="s">
        <v>4156</v>
      </c>
      <c r="G3005" s="227">
        <v>45385</v>
      </c>
      <c r="H3005" s="149" t="s">
        <v>7</v>
      </c>
      <c r="I3005" s="47" t="str">
        <f>VLOOKUP(H3005,'[6]Source Codes'!A$2:B$115,2,FALSE)</f>
        <v>HRMS Interface Journals</v>
      </c>
      <c r="J3005" s="232">
        <v>-2319186.17</v>
      </c>
      <c r="K3005" s="227">
        <v>45390</v>
      </c>
      <c r="L3005" s="48" t="s">
        <v>357</v>
      </c>
      <c r="M3005" s="49">
        <v>45390.534456018519</v>
      </c>
      <c r="N3005" s="47" t="s">
        <v>438</v>
      </c>
      <c r="O3005" s="47" t="s">
        <v>439</v>
      </c>
    </row>
    <row r="3006" spans="1:15" ht="12.75" hidden="1" customHeight="1" outlineLevel="1">
      <c r="B3006" s="226">
        <v>2024</v>
      </c>
      <c r="C3006" s="226">
        <v>10</v>
      </c>
      <c r="D3006" s="149" t="s">
        <v>5</v>
      </c>
      <c r="E3006" s="149" t="s">
        <v>6</v>
      </c>
      <c r="F3006" s="149" t="s">
        <v>4157</v>
      </c>
      <c r="G3006" s="227">
        <v>45385</v>
      </c>
      <c r="H3006" s="149" t="s">
        <v>7</v>
      </c>
      <c r="I3006" s="47" t="str">
        <f>VLOOKUP(H3006,'[6]Source Codes'!A$2:B$115,2,FALSE)</f>
        <v>HRMS Interface Journals</v>
      </c>
      <c r="J3006" s="232">
        <v>-10428630.35</v>
      </c>
      <c r="K3006" s="227">
        <v>45390</v>
      </c>
      <c r="L3006" s="48" t="s">
        <v>356</v>
      </c>
      <c r="M3006" s="49">
        <v>45390.530752314815</v>
      </c>
      <c r="N3006" s="47" t="s">
        <v>438</v>
      </c>
      <c r="O3006" s="47" t="s">
        <v>439</v>
      </c>
    </row>
    <row r="3007" spans="1:15" ht="12.75" customHeight="1" collapsed="1">
      <c r="J3007" s="133">
        <f>SUM(J3005:J3006)</f>
        <v>-12747816.52</v>
      </c>
    </row>
    <row r="3009" spans="1:15" ht="12.75" customHeight="1">
      <c r="A3009" s="55" t="s">
        <v>4159</v>
      </c>
    </row>
    <row r="3010" spans="1:15" ht="51" hidden="1" outlineLevel="1">
      <c r="B3010" s="226">
        <v>2024</v>
      </c>
      <c r="C3010" s="226">
        <v>10</v>
      </c>
      <c r="D3010" s="149" t="s">
        <v>5</v>
      </c>
      <c r="E3010" s="149" t="s">
        <v>6</v>
      </c>
      <c r="F3010" s="149" t="s">
        <v>4160</v>
      </c>
      <c r="G3010" s="227">
        <v>45394</v>
      </c>
      <c r="H3010" s="149" t="s">
        <v>14</v>
      </c>
      <c r="I3010" s="47" t="str">
        <f>VLOOKUP(H3010,'[6]Source Codes'!A$2:B$115,2,FALSE)</f>
        <v>AP Warrant Issuance</v>
      </c>
      <c r="J3010" s="232">
        <v>-4652722.49</v>
      </c>
      <c r="K3010" s="227">
        <v>45392</v>
      </c>
      <c r="L3010" s="48" t="s">
        <v>4164</v>
      </c>
      <c r="M3010" s="49">
        <v>45392.793576388889</v>
      </c>
      <c r="N3010" s="47" t="s">
        <v>407</v>
      </c>
      <c r="O3010" s="47" t="s">
        <v>415</v>
      </c>
    </row>
    <row r="3011" spans="1:15" ht="63.75" hidden="1" outlineLevel="1">
      <c r="B3011" s="226">
        <v>2024</v>
      </c>
      <c r="C3011" s="226">
        <v>10</v>
      </c>
      <c r="D3011" s="149" t="s">
        <v>5</v>
      </c>
      <c r="E3011" s="149" t="s">
        <v>6</v>
      </c>
      <c r="F3011" s="149" t="s">
        <v>4161</v>
      </c>
      <c r="G3011" s="227">
        <v>45392</v>
      </c>
      <c r="H3011" s="149" t="s">
        <v>14</v>
      </c>
      <c r="I3011" s="47" t="str">
        <f>VLOOKUP(H3011,'[6]Source Codes'!A$2:B$115,2,FALSE)</f>
        <v>AP Warrant Issuance</v>
      </c>
      <c r="J3011" s="232">
        <v>-3280474.34</v>
      </c>
      <c r="K3011" s="227">
        <v>45392</v>
      </c>
      <c r="L3011" s="151" t="s">
        <v>4165</v>
      </c>
      <c r="M3011" s="49">
        <v>45392.793576388889</v>
      </c>
      <c r="N3011" s="47" t="s">
        <v>412</v>
      </c>
      <c r="O3011" s="47" t="s">
        <v>414</v>
      </c>
    </row>
    <row r="3012" spans="1:15" ht="51" hidden="1" outlineLevel="1">
      <c r="B3012" s="226">
        <v>2024</v>
      </c>
      <c r="C3012" s="226">
        <v>10</v>
      </c>
      <c r="D3012" s="149" t="s">
        <v>5</v>
      </c>
      <c r="E3012" s="149" t="s">
        <v>6</v>
      </c>
      <c r="F3012" s="149" t="s">
        <v>4162</v>
      </c>
      <c r="G3012" s="227">
        <v>45392</v>
      </c>
      <c r="H3012" s="149" t="s">
        <v>14</v>
      </c>
      <c r="I3012" s="47" t="str">
        <f>VLOOKUP(H3012,'[6]Source Codes'!A$2:B$115,2,FALSE)</f>
        <v>AP Warrant Issuance</v>
      </c>
      <c r="J3012" s="232">
        <v>-1450040.53</v>
      </c>
      <c r="K3012" s="227">
        <v>45392</v>
      </c>
      <c r="L3012" s="151" t="s">
        <v>4166</v>
      </c>
      <c r="M3012" s="49">
        <v>45392.793576388889</v>
      </c>
      <c r="N3012" s="47" t="s">
        <v>407</v>
      </c>
      <c r="O3012" s="47" t="s">
        <v>419</v>
      </c>
    </row>
    <row r="3013" spans="1:15" ht="25.5" hidden="1" outlineLevel="1">
      <c r="B3013" s="226">
        <v>2024</v>
      </c>
      <c r="C3013" s="226">
        <v>10</v>
      </c>
      <c r="D3013" s="149" t="s">
        <v>5</v>
      </c>
      <c r="E3013" s="149" t="s">
        <v>6</v>
      </c>
      <c r="F3013" s="149" t="s">
        <v>4163</v>
      </c>
      <c r="G3013" s="227">
        <v>45394</v>
      </c>
      <c r="H3013" s="149" t="s">
        <v>14</v>
      </c>
      <c r="I3013" s="47" t="str">
        <f>VLOOKUP(H3013,'[6]Source Codes'!A$2:B$115,2,FALSE)</f>
        <v>AP Warrant Issuance</v>
      </c>
      <c r="J3013" s="232">
        <v>-1197617.17</v>
      </c>
      <c r="K3013" s="227">
        <v>45392</v>
      </c>
      <c r="L3013" s="151" t="s">
        <v>4169</v>
      </c>
      <c r="M3013" s="49">
        <v>45392.793576388889</v>
      </c>
      <c r="N3013" s="47" t="s">
        <v>407</v>
      </c>
      <c r="O3013" s="47" t="s">
        <v>419</v>
      </c>
    </row>
    <row r="3014" spans="1:15" ht="12.75" customHeight="1" collapsed="1">
      <c r="J3014" s="133">
        <f>SUM(J3010:J3013)</f>
        <v>-10580854.529999999</v>
      </c>
    </row>
    <row r="3016" spans="1:15" ht="12.75" customHeight="1">
      <c r="A3016" s="55" t="s">
        <v>4171</v>
      </c>
    </row>
    <row r="3017" spans="1:15" ht="12.75" hidden="1" customHeight="1" outlineLevel="1">
      <c r="B3017" s="226">
        <v>2024</v>
      </c>
      <c r="C3017" s="226">
        <v>10</v>
      </c>
      <c r="D3017" s="149" t="s">
        <v>5</v>
      </c>
      <c r="E3017" s="149" t="s">
        <v>6</v>
      </c>
      <c r="F3017" s="149" t="s">
        <v>4177</v>
      </c>
      <c r="G3017" s="227">
        <v>45385</v>
      </c>
      <c r="H3017" s="149" t="s">
        <v>7</v>
      </c>
      <c r="I3017" s="47" t="str">
        <f>VLOOKUP(H3017,'[6]Source Codes'!A$2:B$115,2,FALSE)</f>
        <v>HRMS Interface Journals</v>
      </c>
      <c r="J3017" s="232">
        <v>-65233003.039999999</v>
      </c>
      <c r="K3017" s="227">
        <v>45393</v>
      </c>
      <c r="L3017" s="151" t="s">
        <v>355</v>
      </c>
      <c r="M3017" s="49">
        <v>45393.318495370368</v>
      </c>
      <c r="N3017" s="47" t="s">
        <v>438</v>
      </c>
      <c r="O3017" s="47" t="s">
        <v>439</v>
      </c>
    </row>
    <row r="3018" spans="1:15" hidden="1" outlineLevel="1">
      <c r="B3018" s="226">
        <v>2024</v>
      </c>
      <c r="C3018" s="226">
        <v>10</v>
      </c>
      <c r="D3018" s="149" t="s">
        <v>5</v>
      </c>
      <c r="E3018" s="149" t="s">
        <v>6</v>
      </c>
      <c r="F3018" s="149" t="s">
        <v>4172</v>
      </c>
      <c r="G3018" s="227">
        <v>45392</v>
      </c>
      <c r="H3018" s="149" t="s">
        <v>9</v>
      </c>
      <c r="I3018" s="47" t="str">
        <f>VLOOKUP(H3018,'[6]Source Codes'!A$2:B$115,2,FALSE)</f>
        <v>On Line Journal Entries</v>
      </c>
      <c r="J3018" s="232">
        <v>-30803995.719999999</v>
      </c>
      <c r="K3018" s="227">
        <v>45393</v>
      </c>
      <c r="L3018" s="151" t="s">
        <v>4113</v>
      </c>
      <c r="M3018" s="49">
        <v>45393.869976851849</v>
      </c>
      <c r="N3018" s="47" t="s">
        <v>411</v>
      </c>
      <c r="O3018" s="47" t="s">
        <v>421</v>
      </c>
    </row>
    <row r="3019" spans="1:15" ht="12.75" hidden="1" customHeight="1" outlineLevel="1">
      <c r="B3019" s="226">
        <v>2024</v>
      </c>
      <c r="C3019" s="226">
        <v>10</v>
      </c>
      <c r="D3019" s="149" t="s">
        <v>5</v>
      </c>
      <c r="E3019" s="149" t="s">
        <v>6</v>
      </c>
      <c r="F3019" s="149" t="s">
        <v>4173</v>
      </c>
      <c r="G3019" s="227">
        <v>45384</v>
      </c>
      <c r="H3019" s="149" t="s">
        <v>9</v>
      </c>
      <c r="I3019" s="47" t="str">
        <f>VLOOKUP(H3019,'[6]Source Codes'!A$2:B$115,2,FALSE)</f>
        <v>On Line Journal Entries</v>
      </c>
      <c r="J3019" s="232">
        <v>-1542083</v>
      </c>
      <c r="K3019" s="227">
        <v>45393</v>
      </c>
      <c r="L3019" s="151" t="s">
        <v>4183</v>
      </c>
      <c r="M3019" s="49">
        <v>45393.869976851849</v>
      </c>
      <c r="N3019" s="47" t="s">
        <v>407</v>
      </c>
      <c r="O3019" s="47" t="s">
        <v>419</v>
      </c>
    </row>
    <row r="3020" spans="1:15" ht="51" hidden="1" outlineLevel="1">
      <c r="B3020" s="226">
        <v>2024</v>
      </c>
      <c r="C3020" s="226">
        <v>10</v>
      </c>
      <c r="D3020" s="149" t="s">
        <v>5</v>
      </c>
      <c r="E3020" s="149" t="s">
        <v>6</v>
      </c>
      <c r="F3020" s="149" t="s">
        <v>4174</v>
      </c>
      <c r="G3020" s="227">
        <v>45385</v>
      </c>
      <c r="H3020" s="149" t="s">
        <v>9</v>
      </c>
      <c r="I3020" s="47" t="str">
        <f>VLOOKUP(H3020,'[6]Source Codes'!A$2:B$115,2,FALSE)</f>
        <v>On Line Journal Entries</v>
      </c>
      <c r="J3020" s="232">
        <v>-1388505</v>
      </c>
      <c r="K3020" s="227">
        <v>45393</v>
      </c>
      <c r="L3020" s="151" t="s">
        <v>4184</v>
      </c>
      <c r="M3020" s="49">
        <v>45393.492407407408</v>
      </c>
      <c r="N3020" s="47" t="s">
        <v>423</v>
      </c>
      <c r="O3020" s="47" t="s">
        <v>409</v>
      </c>
    </row>
    <row r="3021" spans="1:15" ht="12.75" hidden="1" customHeight="1" outlineLevel="1">
      <c r="B3021" s="226">
        <v>2024</v>
      </c>
      <c r="C3021" s="226">
        <v>10</v>
      </c>
      <c r="D3021" s="149" t="s">
        <v>5</v>
      </c>
      <c r="E3021" s="149" t="s">
        <v>6</v>
      </c>
      <c r="F3021" s="149" t="s">
        <v>4175</v>
      </c>
      <c r="G3021" s="227">
        <v>45393</v>
      </c>
      <c r="H3021" s="149" t="s">
        <v>9</v>
      </c>
      <c r="I3021" s="47" t="str">
        <f>VLOOKUP(H3021,'[6]Source Codes'!A$2:B$115,2,FALSE)</f>
        <v>On Line Journal Entries</v>
      </c>
      <c r="J3021" s="232">
        <v>23899411</v>
      </c>
      <c r="K3021" s="227">
        <v>45393</v>
      </c>
      <c r="L3021" s="151" t="s">
        <v>4113</v>
      </c>
      <c r="M3021" s="49">
        <v>45393.869976851849</v>
      </c>
      <c r="N3021" s="47" t="s">
        <v>411</v>
      </c>
      <c r="O3021" s="47" t="s">
        <v>421</v>
      </c>
    </row>
    <row r="3022" spans="1:15" ht="12.75" hidden="1" customHeight="1" outlineLevel="1">
      <c r="B3022" s="226">
        <v>2024</v>
      </c>
      <c r="C3022" s="226">
        <v>10</v>
      </c>
      <c r="D3022" s="149" t="s">
        <v>5</v>
      </c>
      <c r="E3022" s="149" t="s">
        <v>6</v>
      </c>
      <c r="F3022" s="149" t="s">
        <v>4176</v>
      </c>
      <c r="G3022" s="227">
        <v>45391</v>
      </c>
      <c r="H3022" s="149" t="s">
        <v>16</v>
      </c>
      <c r="I3022" s="47" t="str">
        <f>VLOOKUP(H3022,'[6]Source Codes'!A$2:B$115,2,FALSE)</f>
        <v>Property Tax Interface</v>
      </c>
      <c r="J3022" s="232">
        <v>32341199.579999998</v>
      </c>
      <c r="K3022" s="227">
        <v>45393</v>
      </c>
      <c r="L3022" s="151" t="s">
        <v>4185</v>
      </c>
      <c r="M3022" s="49">
        <v>45393.65283564815</v>
      </c>
      <c r="N3022" s="47" t="s">
        <v>412</v>
      </c>
      <c r="O3022" s="47" t="s">
        <v>471</v>
      </c>
    </row>
    <row r="3023" spans="1:15" ht="12.75" customHeight="1" collapsed="1">
      <c r="J3023" s="133">
        <f>SUM(J3017:J3022)</f>
        <v>-42726976.179999992</v>
      </c>
    </row>
    <row r="3025" spans="1:15" ht="12.75" customHeight="1">
      <c r="A3025" s="55" t="s">
        <v>4186</v>
      </c>
    </row>
    <row r="3026" spans="1:15" ht="63.75" hidden="1" outlineLevel="1">
      <c r="B3026" s="226">
        <v>2024</v>
      </c>
      <c r="C3026" s="226">
        <v>10</v>
      </c>
      <c r="D3026" s="149" t="s">
        <v>5</v>
      </c>
      <c r="E3026" s="149" t="s">
        <v>6</v>
      </c>
      <c r="F3026" s="149" t="s">
        <v>4187</v>
      </c>
      <c r="G3026" s="227">
        <v>45394</v>
      </c>
      <c r="H3026" s="149" t="s">
        <v>14</v>
      </c>
      <c r="I3026" s="47" t="str">
        <f>VLOOKUP(H3026,'[6]Source Codes'!A$2:B$115,2,FALSE)</f>
        <v>AP Warrant Issuance</v>
      </c>
      <c r="J3026" s="232">
        <v>-6288097.5899999999</v>
      </c>
      <c r="K3026" s="227">
        <v>45394</v>
      </c>
      <c r="L3026" s="151" t="s">
        <v>4189</v>
      </c>
      <c r="M3026" s="49">
        <v>45394.793576388889</v>
      </c>
      <c r="N3026" s="47" t="s">
        <v>423</v>
      </c>
      <c r="O3026" s="47" t="s">
        <v>409</v>
      </c>
    </row>
    <row r="3027" spans="1:15" ht="38.25" hidden="1" outlineLevel="1">
      <c r="B3027" s="226">
        <v>2024</v>
      </c>
      <c r="C3027" s="226">
        <v>10</v>
      </c>
      <c r="D3027" s="149" t="s">
        <v>5</v>
      </c>
      <c r="E3027" s="149" t="s">
        <v>6</v>
      </c>
      <c r="F3027" s="149" t="s">
        <v>4188</v>
      </c>
      <c r="G3027" s="227">
        <v>45394</v>
      </c>
      <c r="H3027" s="149" t="s">
        <v>14</v>
      </c>
      <c r="I3027" s="47" t="str">
        <f>VLOOKUP(H3027,'[6]Source Codes'!A$2:B$115,2,FALSE)</f>
        <v>AP Warrant Issuance</v>
      </c>
      <c r="J3027" s="232">
        <v>-1517186.62</v>
      </c>
      <c r="K3027" s="227">
        <v>45394</v>
      </c>
      <c r="L3027" s="151" t="s">
        <v>4190</v>
      </c>
      <c r="M3027" s="49">
        <v>45394.793576388889</v>
      </c>
      <c r="N3027" s="47" t="s">
        <v>411</v>
      </c>
      <c r="O3027" s="47" t="s">
        <v>408</v>
      </c>
    </row>
    <row r="3028" spans="1:15" ht="12.75" customHeight="1" collapsed="1">
      <c r="J3028" s="133">
        <f>SUM(J3026:J3027)</f>
        <v>-7805284.21</v>
      </c>
    </row>
    <row r="3030" spans="1:15" ht="12.75" customHeight="1">
      <c r="A3030" s="55" t="s">
        <v>4191</v>
      </c>
    </row>
    <row r="3031" spans="1:15" ht="25.5" hidden="1" outlineLevel="1">
      <c r="B3031" s="226">
        <v>2024</v>
      </c>
      <c r="C3031" s="226">
        <v>10</v>
      </c>
      <c r="D3031" s="149" t="s">
        <v>5</v>
      </c>
      <c r="E3031" s="149" t="s">
        <v>6</v>
      </c>
      <c r="F3031" s="149" t="s">
        <v>4192</v>
      </c>
      <c r="G3031" s="227">
        <v>45399</v>
      </c>
      <c r="H3031" s="149" t="s">
        <v>14</v>
      </c>
      <c r="I3031" s="47" t="str">
        <f>VLOOKUP(H3031,'[6]Source Codes'!A$2:B$115,2,FALSE)</f>
        <v>AP Warrant Issuance</v>
      </c>
      <c r="J3031" s="232">
        <v>-1544638.41</v>
      </c>
      <c r="K3031" s="227">
        <v>45397</v>
      </c>
      <c r="L3031" s="151" t="s">
        <v>4197</v>
      </c>
      <c r="M3031" s="49">
        <v>45397.793506944443</v>
      </c>
      <c r="N3031" s="47" t="s">
        <v>407</v>
      </c>
      <c r="O3031" s="47" t="s">
        <v>419</v>
      </c>
    </row>
    <row r="3032" spans="1:15" ht="38.25" hidden="1" outlineLevel="1">
      <c r="B3032" s="226">
        <v>2024</v>
      </c>
      <c r="C3032" s="226">
        <v>10</v>
      </c>
      <c r="D3032" s="149" t="s">
        <v>5</v>
      </c>
      <c r="E3032" s="149" t="s">
        <v>6</v>
      </c>
      <c r="F3032" s="149" t="s">
        <v>4193</v>
      </c>
      <c r="G3032" s="227">
        <v>45397</v>
      </c>
      <c r="H3032" s="149" t="s">
        <v>14</v>
      </c>
      <c r="I3032" s="47" t="str">
        <f>VLOOKUP(H3032,'[6]Source Codes'!A$2:B$115,2,FALSE)</f>
        <v>AP Warrant Issuance</v>
      </c>
      <c r="J3032" s="232">
        <v>-1016719.84</v>
      </c>
      <c r="K3032" s="227">
        <v>45397</v>
      </c>
      <c r="L3032" s="151" t="s">
        <v>4198</v>
      </c>
      <c r="M3032" s="49">
        <v>45397.793506944443</v>
      </c>
      <c r="N3032" s="47" t="s">
        <v>411</v>
      </c>
      <c r="O3032" s="47" t="s">
        <v>415</v>
      </c>
    </row>
    <row r="3033" spans="1:15" ht="76.5" hidden="1" outlineLevel="1">
      <c r="B3033" s="226">
        <v>2024</v>
      </c>
      <c r="C3033" s="226">
        <v>10</v>
      </c>
      <c r="D3033" s="149" t="s">
        <v>5</v>
      </c>
      <c r="E3033" s="149" t="s">
        <v>6</v>
      </c>
      <c r="F3033" s="149" t="s">
        <v>4194</v>
      </c>
      <c r="G3033" s="227">
        <v>45384</v>
      </c>
      <c r="H3033" s="149" t="s">
        <v>12</v>
      </c>
      <c r="I3033" s="47" t="str">
        <f>VLOOKUP(H3033,'[6]Source Codes'!A$2:B$115,2,FALSE)</f>
        <v>AR Direct Cash Journal</v>
      </c>
      <c r="J3033" s="232">
        <v>24537150.989999998</v>
      </c>
      <c r="K3033" s="227">
        <v>45397</v>
      </c>
      <c r="L3033" s="151" t="s">
        <v>4199</v>
      </c>
      <c r="M3033" s="49">
        <v>45397.751956018517</v>
      </c>
      <c r="N3033" s="47" t="s">
        <v>407</v>
      </c>
      <c r="O3033" s="47" t="s">
        <v>419</v>
      </c>
    </row>
    <row r="3034" spans="1:15" ht="39.75" hidden="1" customHeight="1" outlineLevel="1">
      <c r="B3034" s="226">
        <v>2024</v>
      </c>
      <c r="C3034" s="226">
        <v>10</v>
      </c>
      <c r="D3034" s="149" t="s">
        <v>5</v>
      </c>
      <c r="E3034" s="149" t="s">
        <v>6</v>
      </c>
      <c r="F3034" s="149" t="s">
        <v>4195</v>
      </c>
      <c r="G3034" s="227">
        <v>45392</v>
      </c>
      <c r="H3034" s="149" t="s">
        <v>9</v>
      </c>
      <c r="I3034" s="47" t="str">
        <f>VLOOKUP(H3034,'[6]Source Codes'!A$2:B$115,2,FALSE)</f>
        <v>On Line Journal Entries</v>
      </c>
      <c r="J3034" s="232">
        <v>-2000000</v>
      </c>
      <c r="K3034" s="227">
        <v>45397</v>
      </c>
      <c r="L3034" s="151" t="s">
        <v>4196</v>
      </c>
      <c r="M3034" s="49">
        <v>45397.407766203702</v>
      </c>
      <c r="N3034" s="47" t="s">
        <v>411</v>
      </c>
      <c r="O3034" s="47" t="s">
        <v>409</v>
      </c>
    </row>
    <row r="3035" spans="1:15" ht="12.75" customHeight="1" collapsed="1">
      <c r="J3035" s="133">
        <f>SUM(J3031:J3034)</f>
        <v>19975792.739999998</v>
      </c>
    </row>
    <row r="3037" spans="1:15" ht="12.75" customHeight="1">
      <c r="A3037" s="55" t="s">
        <v>4205</v>
      </c>
    </row>
    <row r="3038" spans="1:15" ht="25.5" hidden="1" outlineLevel="1">
      <c r="B3038" s="226">
        <v>2024</v>
      </c>
      <c r="C3038" s="226">
        <v>10</v>
      </c>
      <c r="D3038" s="149" t="s">
        <v>5</v>
      </c>
      <c r="E3038" s="149" t="s">
        <v>6</v>
      </c>
      <c r="F3038" s="149" t="s">
        <v>4206</v>
      </c>
      <c r="G3038" s="227">
        <v>45393</v>
      </c>
      <c r="H3038" s="149" t="s">
        <v>12</v>
      </c>
      <c r="I3038" s="47" t="str">
        <f>VLOOKUP(H3038,'[6]Source Codes'!A$2:B$115,2,FALSE)</f>
        <v>AR Direct Cash Journal</v>
      </c>
      <c r="J3038" s="232">
        <v>1026804</v>
      </c>
      <c r="K3038" s="227">
        <v>45398</v>
      </c>
      <c r="L3038" s="151" t="s">
        <v>4211</v>
      </c>
      <c r="M3038" s="49">
        <v>45398.751747685186</v>
      </c>
      <c r="N3038" s="47" t="s">
        <v>407</v>
      </c>
      <c r="O3038" s="47" t="s">
        <v>419</v>
      </c>
    </row>
    <row r="3039" spans="1:15" ht="25.5" hidden="1" outlineLevel="1">
      <c r="B3039" s="226">
        <v>2024</v>
      </c>
      <c r="C3039" s="226">
        <v>10</v>
      </c>
      <c r="D3039" s="149" t="s">
        <v>5</v>
      </c>
      <c r="E3039" s="149" t="s">
        <v>6</v>
      </c>
      <c r="F3039" s="149" t="s">
        <v>4207</v>
      </c>
      <c r="G3039" s="227">
        <v>45390</v>
      </c>
      <c r="H3039" s="149" t="s">
        <v>9</v>
      </c>
      <c r="I3039" s="47" t="str">
        <f>VLOOKUP(H3039,'[6]Source Codes'!A$2:B$115,2,FALSE)</f>
        <v>On Line Journal Entries</v>
      </c>
      <c r="J3039" s="232">
        <v>17049633</v>
      </c>
      <c r="K3039" s="227">
        <v>45398</v>
      </c>
      <c r="L3039" s="151" t="s">
        <v>4210</v>
      </c>
      <c r="M3039" s="49">
        <v>45398.870092592595</v>
      </c>
      <c r="N3039" s="47" t="s">
        <v>407</v>
      </c>
      <c r="O3039" s="47" t="s">
        <v>419</v>
      </c>
    </row>
    <row r="3040" spans="1:15" hidden="1" outlineLevel="1">
      <c r="B3040" s="226">
        <v>2024</v>
      </c>
      <c r="C3040" s="226">
        <v>10</v>
      </c>
      <c r="D3040" s="149" t="s">
        <v>5</v>
      </c>
      <c r="E3040" s="149" t="s">
        <v>6</v>
      </c>
      <c r="F3040" s="149" t="s">
        <v>4208</v>
      </c>
      <c r="G3040" s="227">
        <v>45389</v>
      </c>
      <c r="H3040" s="149" t="s">
        <v>340</v>
      </c>
      <c r="I3040" s="47" t="str">
        <f>VLOOKUP(H3040,'[6]Source Codes'!A$2:B$115,2,FALSE)</f>
        <v>Facilities Mngmnt Intfc Jrnls</v>
      </c>
      <c r="J3040" s="232">
        <v>-1771735.33</v>
      </c>
      <c r="K3040" s="227">
        <v>45398</v>
      </c>
      <c r="L3040" s="151" t="s">
        <v>4209</v>
      </c>
      <c r="M3040" s="49">
        <v>45398.349374999998</v>
      </c>
      <c r="N3040" s="47" t="s">
        <v>407</v>
      </c>
      <c r="O3040" s="47" t="s">
        <v>418</v>
      </c>
    </row>
    <row r="3041" spans="1:15" ht="12.75" customHeight="1" collapsed="1">
      <c r="J3041" s="133">
        <f>SUM(J3038:J3040)</f>
        <v>16304701.67</v>
      </c>
    </row>
    <row r="3043" spans="1:15" ht="12.75" customHeight="1">
      <c r="A3043" s="55" t="s">
        <v>4215</v>
      </c>
    </row>
    <row r="3044" spans="1:15" ht="12.75" hidden="1" customHeight="1" outlineLevel="1">
      <c r="B3044" s="226">
        <v>2024</v>
      </c>
      <c r="C3044" s="226">
        <v>10</v>
      </c>
      <c r="D3044" s="149" t="s">
        <v>5</v>
      </c>
      <c r="E3044" s="149" t="s">
        <v>6</v>
      </c>
      <c r="F3044" s="149" t="s">
        <v>4216</v>
      </c>
      <c r="G3044" s="227">
        <v>45398</v>
      </c>
      <c r="H3044" s="149" t="s">
        <v>9</v>
      </c>
      <c r="I3044" s="47" t="str">
        <f>VLOOKUP(H3044,'[6]Source Codes'!A$2:B$115,2,FALSE)</f>
        <v>On Line Journal Entries</v>
      </c>
      <c r="J3044" s="232">
        <v>4564948</v>
      </c>
      <c r="K3044" s="227">
        <v>45399</v>
      </c>
      <c r="L3044" s="151" t="s">
        <v>4217</v>
      </c>
      <c r="M3044" s="49">
        <v>45399.870115740741</v>
      </c>
      <c r="N3044" s="47" t="s">
        <v>407</v>
      </c>
      <c r="O3044" s="47" t="s">
        <v>420</v>
      </c>
    </row>
    <row r="3045" spans="1:15" ht="12.75" customHeight="1" collapsed="1">
      <c r="J3045" s="133">
        <f>SUM(J3044)</f>
        <v>4564948</v>
      </c>
    </row>
    <row r="3047" spans="1:15" ht="12.75" customHeight="1">
      <c r="A3047" s="55" t="s">
        <v>4219</v>
      </c>
    </row>
    <row r="3048" spans="1:15" ht="25.5" hidden="1" outlineLevel="1">
      <c r="B3048" s="226">
        <v>2024</v>
      </c>
      <c r="C3048" s="226">
        <v>10</v>
      </c>
      <c r="D3048" s="149" t="s">
        <v>5</v>
      </c>
      <c r="E3048" s="149" t="s">
        <v>6</v>
      </c>
      <c r="F3048" s="149" t="s">
        <v>4224</v>
      </c>
      <c r="G3048" s="227">
        <v>45400</v>
      </c>
      <c r="H3048" s="149" t="s">
        <v>14</v>
      </c>
      <c r="I3048" s="47" t="str">
        <f>VLOOKUP(H3048,'[6]Source Codes'!A$2:B$115,2,FALSE)</f>
        <v>AP Warrant Issuance</v>
      </c>
      <c r="J3048" s="232">
        <v>-1076678.42</v>
      </c>
      <c r="K3048" s="227">
        <v>45400</v>
      </c>
      <c r="L3048" s="151" t="s">
        <v>4229</v>
      </c>
      <c r="M3048" s="49">
        <v>45400.793622685182</v>
      </c>
      <c r="N3048" s="47" t="s">
        <v>407</v>
      </c>
      <c r="O3048" s="47" t="s">
        <v>419</v>
      </c>
    </row>
    <row r="3049" spans="1:15" ht="51" hidden="1" outlineLevel="1">
      <c r="B3049" s="226">
        <v>2024</v>
      </c>
      <c r="C3049" s="226">
        <v>10</v>
      </c>
      <c r="D3049" s="149" t="s">
        <v>5</v>
      </c>
      <c r="E3049" s="149" t="s">
        <v>6</v>
      </c>
      <c r="F3049" s="149" t="s">
        <v>4225</v>
      </c>
      <c r="G3049" s="227">
        <v>45393</v>
      </c>
      <c r="H3049" s="149" t="s">
        <v>11</v>
      </c>
      <c r="I3049" s="47" t="str">
        <f>VLOOKUP(H3049,'[6]Source Codes'!A$2:B$115,2,FALSE)</f>
        <v>AR Payments</v>
      </c>
      <c r="J3049" s="232">
        <v>3882845.88</v>
      </c>
      <c r="K3049" s="227">
        <v>45400</v>
      </c>
      <c r="L3049" s="151" t="s">
        <v>4231</v>
      </c>
      <c r="M3049" s="49">
        <v>45400.751898148148</v>
      </c>
      <c r="N3049" s="47" t="s">
        <v>407</v>
      </c>
      <c r="O3049" s="47" t="s">
        <v>408</v>
      </c>
    </row>
    <row r="3050" spans="1:15" ht="38.25" hidden="1" outlineLevel="1">
      <c r="B3050" s="226">
        <v>2024</v>
      </c>
      <c r="C3050" s="226">
        <v>10</v>
      </c>
      <c r="D3050" s="149" t="s">
        <v>5</v>
      </c>
      <c r="E3050" s="149" t="s">
        <v>6</v>
      </c>
      <c r="F3050" s="149" t="s">
        <v>4226</v>
      </c>
      <c r="G3050" s="227">
        <v>45399</v>
      </c>
      <c r="H3050" s="149" t="s">
        <v>12</v>
      </c>
      <c r="I3050" s="47" t="str">
        <f>VLOOKUP(H3050,'[6]Source Codes'!A$2:B$115,2,FALSE)</f>
        <v>AR Direct Cash Journal</v>
      </c>
      <c r="J3050" s="232">
        <v>2052978.13</v>
      </c>
      <c r="K3050" s="227">
        <v>45400</v>
      </c>
      <c r="L3050" s="48" t="s">
        <v>4230</v>
      </c>
      <c r="M3050" s="49">
        <v>45400.751898148148</v>
      </c>
      <c r="N3050" s="47" t="s">
        <v>407</v>
      </c>
      <c r="O3050" s="47" t="s">
        <v>413</v>
      </c>
    </row>
    <row r="3051" spans="1:15" ht="38.25" hidden="1" outlineLevel="1">
      <c r="B3051" s="226">
        <v>2024</v>
      </c>
      <c r="C3051" s="226">
        <v>10</v>
      </c>
      <c r="D3051" s="149" t="s">
        <v>5</v>
      </c>
      <c r="E3051" s="149" t="s">
        <v>6</v>
      </c>
      <c r="F3051" s="149" t="s">
        <v>4227</v>
      </c>
      <c r="G3051" s="227">
        <v>45399</v>
      </c>
      <c r="H3051" s="149" t="s">
        <v>11</v>
      </c>
      <c r="I3051" s="47" t="str">
        <f>VLOOKUP(H3051,'[6]Source Codes'!A$2:B$115,2,FALSE)</f>
        <v>AR Payments</v>
      </c>
      <c r="J3051" s="232">
        <v>1424865.07</v>
      </c>
      <c r="K3051" s="227">
        <v>45400</v>
      </c>
      <c r="L3051" s="151" t="s">
        <v>4232</v>
      </c>
      <c r="M3051" s="49">
        <v>45400.751898148148</v>
      </c>
      <c r="N3051" s="47" t="s">
        <v>407</v>
      </c>
      <c r="O3051" s="47" t="s">
        <v>408</v>
      </c>
    </row>
    <row r="3052" spans="1:15" ht="25.5" hidden="1" outlineLevel="1">
      <c r="B3052" s="226">
        <v>2024</v>
      </c>
      <c r="C3052" s="226">
        <v>10</v>
      </c>
      <c r="D3052" s="149" t="s">
        <v>5</v>
      </c>
      <c r="E3052" s="149" t="s">
        <v>6</v>
      </c>
      <c r="F3052" s="149" t="s">
        <v>4228</v>
      </c>
      <c r="G3052" s="227">
        <v>45384</v>
      </c>
      <c r="H3052" s="149" t="s">
        <v>9</v>
      </c>
      <c r="I3052" s="47" t="str">
        <f>VLOOKUP(H3052,'[6]Source Codes'!A$2:B$115,2,FALSE)</f>
        <v>On Line Journal Entries</v>
      </c>
      <c r="J3052" s="232">
        <v>26538883</v>
      </c>
      <c r="K3052" s="227">
        <v>45400</v>
      </c>
      <c r="L3052" s="151" t="s">
        <v>10</v>
      </c>
      <c r="M3052" s="49">
        <v>45400.86923611111</v>
      </c>
      <c r="N3052" s="47" t="s">
        <v>407</v>
      </c>
      <c r="O3052" s="47" t="s">
        <v>415</v>
      </c>
    </row>
    <row r="3053" spans="1:15" ht="12.75" customHeight="1" collapsed="1">
      <c r="J3053" s="133">
        <f>SUM(J3048:J3052)</f>
        <v>32822893.66</v>
      </c>
    </row>
    <row r="3055" spans="1:15" ht="12.75" customHeight="1">
      <c r="A3055" s="55" t="s">
        <v>4234</v>
      </c>
    </row>
    <row r="3056" spans="1:15" ht="25.5" outlineLevel="1">
      <c r="B3056" s="226">
        <v>2024</v>
      </c>
      <c r="C3056" s="226">
        <v>10</v>
      </c>
      <c r="D3056" s="149" t="s">
        <v>5</v>
      </c>
      <c r="E3056" s="149" t="s">
        <v>6</v>
      </c>
      <c r="F3056" s="149" t="s">
        <v>4235</v>
      </c>
      <c r="G3056" s="227">
        <v>45405</v>
      </c>
      <c r="H3056" s="149" t="s">
        <v>14</v>
      </c>
      <c r="I3056" s="47" t="str">
        <f>VLOOKUP(H3056,'[6]Source Codes'!A$2:B$115,2,FALSE)</f>
        <v>AP Warrant Issuance</v>
      </c>
      <c r="J3056" s="232">
        <v>-1155350.8400000001</v>
      </c>
      <c r="K3056" s="227">
        <v>45401</v>
      </c>
      <c r="L3056" s="151" t="s">
        <v>4240</v>
      </c>
      <c r="M3056" s="49">
        <v>45401.793425925927</v>
      </c>
      <c r="N3056" s="47" t="s">
        <v>407</v>
      </c>
      <c r="O3056" s="47" t="s">
        <v>419</v>
      </c>
    </row>
    <row r="3057" spans="2:15" ht="12.75" customHeight="1" outlineLevel="1">
      <c r="B3057" s="226">
        <v>2024</v>
      </c>
      <c r="C3057" s="226">
        <v>10</v>
      </c>
      <c r="D3057" s="149" t="s">
        <v>5</v>
      </c>
      <c r="E3057" s="149" t="s">
        <v>6</v>
      </c>
      <c r="F3057" s="149" t="s">
        <v>4236</v>
      </c>
      <c r="G3057" s="227">
        <v>45397</v>
      </c>
      <c r="H3057" s="149" t="s">
        <v>340</v>
      </c>
      <c r="I3057" s="47" t="str">
        <f>VLOOKUP(H3057,'[6]Source Codes'!A$2:B$115,2,FALSE)</f>
        <v>Facilities Mngmnt Intfc Jrnls</v>
      </c>
      <c r="J3057" s="232">
        <v>-4071362.63</v>
      </c>
      <c r="K3057" s="227">
        <v>45401</v>
      </c>
      <c r="L3057" s="151" t="s">
        <v>4239</v>
      </c>
      <c r="M3057" s="49">
        <v>45401.869305555556</v>
      </c>
      <c r="N3057" s="47" t="s">
        <v>407</v>
      </c>
      <c r="O3057" s="47" t="s">
        <v>418</v>
      </c>
    </row>
    <row r="3058" spans="2:15" ht="25.5" outlineLevel="1">
      <c r="B3058" s="226">
        <v>2024</v>
      </c>
      <c r="C3058" s="226">
        <v>10</v>
      </c>
      <c r="D3058" s="149" t="s">
        <v>5</v>
      </c>
      <c r="E3058" s="149" t="s">
        <v>6</v>
      </c>
      <c r="F3058" s="149" t="s">
        <v>4237</v>
      </c>
      <c r="G3058" s="227">
        <v>45383</v>
      </c>
      <c r="H3058" s="149" t="s">
        <v>9</v>
      </c>
      <c r="I3058" s="47" t="str">
        <f>VLOOKUP(H3058,'[6]Source Codes'!A$2:B$115,2,FALSE)</f>
        <v>On Line Journal Entries</v>
      </c>
      <c r="J3058" s="232">
        <v>-4626972.74</v>
      </c>
      <c r="K3058" s="227">
        <v>45401</v>
      </c>
      <c r="L3058" s="151" t="s">
        <v>4238</v>
      </c>
      <c r="M3058" s="49">
        <v>45401.86922453704</v>
      </c>
      <c r="N3058" s="47" t="s">
        <v>407</v>
      </c>
      <c r="O3058" s="47" t="s">
        <v>425</v>
      </c>
    </row>
    <row r="3059" spans="2:15" ht="12.75" customHeight="1">
      <c r="J3059" s="133">
        <f>SUM(J3056:J3058)</f>
        <v>-9853686.2100000009</v>
      </c>
    </row>
  </sheetData>
  <sheetProtection algorithmName="SHA-512" hashValue="pqx1g5uy+dGu795BvBMlTme15n7UuC4NklL8WZt0/8XvV+47F81FEU5LzwBE8qIscLn7+YRl7S2BTjw4d5tFuA==" saltValue="qXFYwCW20Sl0dIi6NdDBMg==" spinCount="100000" sheet="1" formatCells="0" formatColumns="0" formatRows="0" insertColumns="0" insertRows="0" insertHyperlinks="0" deleteColumns="0" deleteRows="0" sort="0" autoFilter="0" pivotTables="0"/>
  <phoneticPr fontId="100" type="noConversion"/>
  <pageMargins left="0.7" right="0.7" top="0.75" bottom="0.75" header="0.3" footer="0.3"/>
  <pageSetup orientation="portrait" r:id="rId1"/>
  <ignoredErrors>
    <ignoredError sqref="I33 I1906:I1912"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ABEB9-4311-4F07-926F-E5D766BDFDD1}">
  <dimension ref="A1:U141"/>
  <sheetViews>
    <sheetView workbookViewId="0">
      <selection activeCell="B4" sqref="B4"/>
    </sheetView>
  </sheetViews>
  <sheetFormatPr defaultColWidth="10.42578125" defaultRowHeight="15" outlineLevelRow="2"/>
  <cols>
    <col min="1" max="1" width="1.42578125" style="59" customWidth="1"/>
    <col min="2" max="2" width="42.5703125" style="63" customWidth="1"/>
    <col min="3" max="3" width="18" style="62" bestFit="1" customWidth="1"/>
    <col min="4" max="4" width="15.85546875" style="59" customWidth="1"/>
    <col min="5" max="5" width="12" style="59" customWidth="1"/>
    <col min="6" max="6" width="9.85546875" style="10" customWidth="1"/>
    <col min="7" max="7" width="20.140625" style="10" bestFit="1" customWidth="1"/>
    <col min="8" max="8" width="38.5703125" style="59" customWidth="1"/>
    <col min="9" max="9" width="23.85546875" style="61" customWidth="1"/>
    <col min="10" max="10" width="22.5703125" style="60" bestFit="1" customWidth="1"/>
    <col min="11" max="11" width="42.5703125" style="59" bestFit="1" customWidth="1"/>
    <col min="12" max="12" width="17.42578125" style="59" bestFit="1" customWidth="1"/>
    <col min="13" max="13" width="10.42578125" style="59"/>
    <col min="14" max="14" width="14.85546875" style="59" bestFit="1" customWidth="1"/>
    <col min="15" max="15" width="13.140625" style="59" bestFit="1" customWidth="1"/>
    <col min="16" max="16" width="16.140625" style="59" bestFit="1" customWidth="1"/>
    <col min="17" max="17" width="17.42578125" style="59" bestFit="1" customWidth="1"/>
    <col min="18" max="18" width="16.140625" style="59" bestFit="1" customWidth="1"/>
    <col min="19" max="16384" width="10.42578125" style="59"/>
  </cols>
  <sheetData>
    <row r="1" spans="1:11">
      <c r="A1" s="470" t="s">
        <v>4055</v>
      </c>
      <c r="B1" s="470"/>
      <c r="C1" s="470"/>
      <c r="D1" s="470"/>
      <c r="E1" s="470"/>
      <c r="F1" s="470"/>
      <c r="G1" s="470"/>
      <c r="H1" s="470"/>
      <c r="I1" s="470"/>
      <c r="J1" s="470"/>
      <c r="K1" s="470"/>
    </row>
    <row r="2" spans="1:11">
      <c r="A2" s="422"/>
      <c r="B2" s="128"/>
      <c r="C2" s="422"/>
      <c r="D2" s="422"/>
      <c r="E2" s="422"/>
      <c r="F2" s="9"/>
      <c r="G2" s="9"/>
      <c r="H2" s="422"/>
      <c r="I2" s="127"/>
      <c r="J2" s="126"/>
      <c r="K2" s="422"/>
    </row>
    <row r="3" spans="1:11">
      <c r="A3" s="471" t="s">
        <v>185</v>
      </c>
      <c r="B3" s="471"/>
      <c r="C3" s="471"/>
      <c r="D3" s="471"/>
      <c r="E3" s="471"/>
      <c r="F3" s="471"/>
      <c r="G3" s="471"/>
      <c r="H3" s="471"/>
      <c r="I3" s="471"/>
      <c r="J3" s="471"/>
      <c r="K3" s="122"/>
    </row>
    <row r="4" spans="1:11">
      <c r="A4" s="122"/>
      <c r="B4" s="122"/>
      <c r="C4" s="122"/>
      <c r="D4" s="122"/>
      <c r="E4" s="122"/>
      <c r="F4" s="122"/>
      <c r="G4" s="122"/>
      <c r="H4" s="122"/>
      <c r="I4" s="125"/>
      <c r="J4" s="116"/>
      <c r="K4" s="122"/>
    </row>
    <row r="5" spans="1:11">
      <c r="A5" s="472" t="s">
        <v>186</v>
      </c>
      <c r="B5" s="472"/>
      <c r="C5" s="472"/>
      <c r="D5" s="472"/>
      <c r="E5" s="472"/>
      <c r="F5" s="472"/>
      <c r="G5" s="472"/>
      <c r="H5" s="472"/>
      <c r="I5" s="472"/>
      <c r="J5" s="472"/>
      <c r="K5" s="472"/>
    </row>
    <row r="6" spans="1:11">
      <c r="A6" s="95"/>
      <c r="B6" s="98"/>
      <c r="C6" s="95"/>
      <c r="D6" s="95"/>
      <c r="E6" s="95"/>
      <c r="F6" s="421"/>
      <c r="G6" s="421"/>
      <c r="H6" s="95"/>
      <c r="I6" s="97"/>
      <c r="J6" s="96"/>
      <c r="K6" s="95"/>
    </row>
    <row r="7" spans="1:11">
      <c r="A7" s="99" t="s">
        <v>190</v>
      </c>
      <c r="B7" s="98"/>
      <c r="C7" s="95" t="s">
        <v>255</v>
      </c>
      <c r="D7" s="95" t="s">
        <v>21</v>
      </c>
      <c r="E7" s="469" t="s">
        <v>192</v>
      </c>
      <c r="F7" s="469"/>
      <c r="G7" s="469"/>
      <c r="H7" s="96" t="s">
        <v>191</v>
      </c>
      <c r="I7" s="97" t="s">
        <v>27</v>
      </c>
      <c r="J7" s="96" t="s">
        <v>256</v>
      </c>
      <c r="K7" s="95" t="s">
        <v>257</v>
      </c>
    </row>
    <row r="8" spans="1:11" hidden="1" outlineLevel="1">
      <c r="B8" s="63" t="s">
        <v>258</v>
      </c>
      <c r="C8" s="62">
        <v>1300100000</v>
      </c>
      <c r="D8" s="60">
        <v>700020</v>
      </c>
      <c r="E8" s="60"/>
      <c r="H8" s="60" t="s">
        <v>259</v>
      </c>
      <c r="I8" s="61">
        <v>-32205229.989999998</v>
      </c>
      <c r="J8" s="75">
        <v>45393</v>
      </c>
      <c r="K8" s="238" t="s">
        <v>4176</v>
      </c>
    </row>
    <row r="9" spans="1:11" hidden="1" outlineLevel="1">
      <c r="B9" s="63" t="s">
        <v>260</v>
      </c>
      <c r="C9" s="62">
        <v>1300100000</v>
      </c>
      <c r="D9" s="60">
        <v>701020</v>
      </c>
      <c r="E9" s="60"/>
      <c r="H9" s="60" t="s">
        <v>259</v>
      </c>
      <c r="J9" s="75"/>
      <c r="K9" s="238"/>
    </row>
    <row r="10" spans="1:11" hidden="1" outlineLevel="1">
      <c r="B10" s="63" t="s">
        <v>321</v>
      </c>
      <c r="C10" s="62">
        <v>1300100000</v>
      </c>
      <c r="D10" s="60">
        <v>702000</v>
      </c>
      <c r="E10" s="60"/>
      <c r="H10" s="60" t="s">
        <v>259</v>
      </c>
      <c r="J10" s="75"/>
      <c r="K10" s="87"/>
    </row>
    <row r="11" spans="1:11" hidden="1" outlineLevel="1">
      <c r="B11" s="63" t="s">
        <v>261</v>
      </c>
      <c r="C11" s="62">
        <v>1400100000</v>
      </c>
      <c r="D11" s="60">
        <v>703000</v>
      </c>
      <c r="E11" s="60"/>
      <c r="H11" s="60" t="s">
        <v>259</v>
      </c>
    </row>
    <row r="12" spans="1:11" hidden="1" outlineLevel="1">
      <c r="B12" s="63" t="s">
        <v>262</v>
      </c>
      <c r="C12" s="62">
        <v>1300100000</v>
      </c>
      <c r="D12" s="60">
        <v>704000</v>
      </c>
      <c r="E12" s="60"/>
      <c r="H12" s="60" t="s">
        <v>259</v>
      </c>
      <c r="J12" s="75"/>
      <c r="K12" s="81"/>
    </row>
    <row r="13" spans="1:11" hidden="1" outlineLevel="1">
      <c r="B13" s="63" t="s">
        <v>263</v>
      </c>
      <c r="C13" s="62">
        <v>1300100000</v>
      </c>
      <c r="D13" s="62">
        <v>705000</v>
      </c>
      <c r="E13" s="60"/>
      <c r="H13" s="60" t="s">
        <v>259</v>
      </c>
      <c r="J13" s="75"/>
      <c r="K13" s="93"/>
    </row>
    <row r="14" spans="1:11" collapsed="1">
      <c r="A14" s="77" t="s">
        <v>264</v>
      </c>
      <c r="C14" s="78" t="s">
        <v>203</v>
      </c>
      <c r="D14" s="104" t="s">
        <v>203</v>
      </c>
      <c r="E14" s="104"/>
      <c r="F14" s="11"/>
      <c r="G14" s="11">
        <v>-32804000</v>
      </c>
      <c r="H14" s="104" t="s">
        <v>259</v>
      </c>
      <c r="I14" s="61">
        <f>SUM(I8:I13)</f>
        <v>-32205229.989999998</v>
      </c>
      <c r="J14" s="75"/>
      <c r="K14" s="84"/>
    </row>
    <row r="15" spans="1:11">
      <c r="A15" s="105"/>
      <c r="B15" s="111"/>
      <c r="C15" s="109"/>
      <c r="D15" s="106"/>
      <c r="E15" s="106"/>
      <c r="F15" s="12"/>
      <c r="G15" s="12"/>
      <c r="H15" s="106"/>
      <c r="I15" s="107"/>
      <c r="J15" s="106"/>
      <c r="K15" s="105"/>
    </row>
    <row r="16" spans="1:11">
      <c r="A16" s="86" t="s">
        <v>265</v>
      </c>
      <c r="C16" s="78">
        <v>1300100000</v>
      </c>
      <c r="D16" s="104">
        <v>710020</v>
      </c>
      <c r="E16" s="104"/>
      <c r="F16" s="77"/>
      <c r="G16" s="11">
        <v>-2606000</v>
      </c>
      <c r="H16" s="119">
        <v>45397</v>
      </c>
      <c r="J16" s="75"/>
      <c r="K16" s="87"/>
    </row>
    <row r="17" spans="1:11">
      <c r="A17" s="105"/>
      <c r="B17" s="111"/>
      <c r="C17" s="109"/>
      <c r="D17" s="106"/>
      <c r="E17" s="106"/>
      <c r="F17" s="12"/>
      <c r="G17" s="12"/>
      <c r="H17" s="124"/>
      <c r="I17" s="107"/>
      <c r="J17" s="106"/>
      <c r="K17" s="105"/>
    </row>
    <row r="18" spans="1:11" hidden="1" outlineLevel="1">
      <c r="B18" s="63" t="s">
        <v>266</v>
      </c>
      <c r="C18" s="62">
        <v>1200200000</v>
      </c>
      <c r="D18" s="60">
        <v>712000</v>
      </c>
      <c r="E18" s="60"/>
      <c r="G18" s="13"/>
      <c r="H18" s="75" t="s">
        <v>195</v>
      </c>
      <c r="I18" s="20"/>
      <c r="J18" s="75"/>
      <c r="K18" s="76"/>
    </row>
    <row r="19" spans="1:11" hidden="1" outlineLevel="1">
      <c r="B19" s="63" t="s">
        <v>267</v>
      </c>
      <c r="C19" s="62">
        <v>1300100000</v>
      </c>
      <c r="D19" s="60">
        <v>714000</v>
      </c>
      <c r="E19" s="60"/>
      <c r="G19" s="13"/>
      <c r="H19" s="75" t="s">
        <v>195</v>
      </c>
      <c r="I19" s="20"/>
    </row>
    <row r="20" spans="1:11" hidden="1" outlineLevel="1">
      <c r="B20" s="63" t="s">
        <v>268</v>
      </c>
      <c r="C20" s="62">
        <v>1400100000</v>
      </c>
      <c r="D20" s="60">
        <v>713000</v>
      </c>
      <c r="E20" s="60"/>
      <c r="G20" s="13"/>
      <c r="H20" s="75" t="s">
        <v>195</v>
      </c>
      <c r="I20" s="20"/>
      <c r="J20" s="75"/>
      <c r="K20" s="81"/>
    </row>
    <row r="21" spans="1:11" hidden="1" outlineLevel="1">
      <c r="B21" s="63" t="s">
        <v>269</v>
      </c>
      <c r="C21" s="62">
        <v>1400100000</v>
      </c>
      <c r="D21" s="60">
        <v>715040</v>
      </c>
      <c r="E21" s="60"/>
      <c r="G21" s="13"/>
      <c r="H21" s="75" t="s">
        <v>195</v>
      </c>
      <c r="I21" s="20"/>
      <c r="J21" s="75"/>
      <c r="K21" s="84"/>
    </row>
    <row r="22" spans="1:11" hidden="1" outlineLevel="1">
      <c r="B22" s="63" t="s">
        <v>320</v>
      </c>
      <c r="C22" s="62">
        <v>1300100000</v>
      </c>
      <c r="D22" s="60">
        <v>715070</v>
      </c>
      <c r="E22" s="60"/>
      <c r="G22" s="13"/>
      <c r="H22" s="75" t="s">
        <v>195</v>
      </c>
      <c r="I22" s="20"/>
      <c r="J22" s="75"/>
      <c r="K22" s="87"/>
    </row>
    <row r="23" spans="1:11" collapsed="1">
      <c r="A23" s="77" t="s">
        <v>270</v>
      </c>
      <c r="C23" s="78" t="s">
        <v>203</v>
      </c>
      <c r="D23" s="104" t="s">
        <v>203</v>
      </c>
      <c r="E23" s="104"/>
      <c r="F23" s="14"/>
      <c r="G23" s="14">
        <v>-1634000</v>
      </c>
      <c r="H23" s="119" t="s">
        <v>195</v>
      </c>
      <c r="I23" s="20">
        <f>SUM(I18:I22)</f>
        <v>0</v>
      </c>
    </row>
    <row r="24" spans="1:11">
      <c r="A24" s="105"/>
      <c r="B24" s="111"/>
      <c r="C24" s="109"/>
      <c r="D24" s="106"/>
      <c r="E24" s="106"/>
      <c r="F24" s="12"/>
      <c r="G24" s="12"/>
      <c r="H24" s="124"/>
      <c r="I24" s="107"/>
      <c r="J24" s="106"/>
      <c r="K24" s="105"/>
    </row>
    <row r="25" spans="1:11" hidden="1" outlineLevel="1">
      <c r="B25" s="63" t="s">
        <v>318</v>
      </c>
      <c r="C25" s="62">
        <v>1000100000</v>
      </c>
      <c r="D25" s="60">
        <v>725020</v>
      </c>
      <c r="E25" s="60"/>
      <c r="F25" s="13"/>
      <c r="G25" s="22"/>
      <c r="H25" s="75" t="s">
        <v>330</v>
      </c>
      <c r="J25" s="75"/>
      <c r="K25" s="87"/>
    </row>
    <row r="26" spans="1:11" hidden="1" outlineLevel="1">
      <c r="B26" s="63" t="s">
        <v>319</v>
      </c>
      <c r="C26" s="62" t="s">
        <v>203</v>
      </c>
      <c r="D26" s="60" t="s">
        <v>203</v>
      </c>
      <c r="E26" s="60"/>
      <c r="F26" s="13"/>
      <c r="G26" s="13"/>
      <c r="H26" s="75" t="s">
        <v>195</v>
      </c>
    </row>
    <row r="27" spans="1:11" collapsed="1">
      <c r="A27" s="77" t="s">
        <v>271</v>
      </c>
      <c r="C27" s="78" t="s">
        <v>203</v>
      </c>
      <c r="D27" s="104" t="s">
        <v>203</v>
      </c>
      <c r="E27" s="104"/>
      <c r="F27" s="14"/>
      <c r="G27" s="14">
        <v>-5572000</v>
      </c>
      <c r="H27" s="119" t="s">
        <v>195</v>
      </c>
      <c r="I27" s="61">
        <f>SUM(I25:I26)</f>
        <v>0</v>
      </c>
    </row>
    <row r="28" spans="1:11">
      <c r="A28" s="105"/>
      <c r="B28" s="111"/>
      <c r="C28" s="109"/>
      <c r="D28" s="106"/>
      <c r="E28" s="106"/>
      <c r="F28" s="12"/>
      <c r="G28" s="12"/>
      <c r="H28" s="124"/>
      <c r="I28" s="107"/>
      <c r="J28" s="106"/>
      <c r="K28" s="105"/>
    </row>
    <row r="29" spans="1:11" hidden="1" outlineLevel="1">
      <c r="B29" s="63" t="s">
        <v>193</v>
      </c>
      <c r="C29" s="62">
        <v>1100900000</v>
      </c>
      <c r="D29" s="60" t="s">
        <v>194</v>
      </c>
      <c r="E29" s="60"/>
      <c r="H29" s="60" t="s">
        <v>272</v>
      </c>
      <c r="J29" s="75"/>
      <c r="K29" s="84"/>
    </row>
    <row r="30" spans="1:11" hidden="1" outlineLevel="1">
      <c r="B30" s="82" t="s">
        <v>196</v>
      </c>
      <c r="C30" s="62" t="s">
        <v>203</v>
      </c>
      <c r="D30" s="60" t="s">
        <v>197</v>
      </c>
      <c r="E30" s="60"/>
      <c r="H30" s="60" t="s">
        <v>195</v>
      </c>
      <c r="J30" s="75"/>
      <c r="K30" s="84"/>
    </row>
    <row r="31" spans="1:11" hidden="1" outlineLevel="1">
      <c r="B31" s="82" t="s">
        <v>198</v>
      </c>
      <c r="C31" s="62">
        <v>1100900000</v>
      </c>
      <c r="D31" s="116">
        <v>731200</v>
      </c>
      <c r="E31" s="116"/>
      <c r="F31" s="13"/>
      <c r="G31" s="123"/>
      <c r="H31" s="119">
        <v>45397</v>
      </c>
      <c r="J31" s="75"/>
      <c r="K31" s="84"/>
    </row>
    <row r="32" spans="1:11" hidden="1" outlineLevel="1">
      <c r="B32" s="82" t="s">
        <v>199</v>
      </c>
      <c r="C32" s="62" t="s">
        <v>203</v>
      </c>
      <c r="D32" s="116" t="s">
        <v>200</v>
      </c>
      <c r="E32" s="116"/>
      <c r="H32" s="60" t="s">
        <v>195</v>
      </c>
      <c r="I32" s="20"/>
      <c r="J32" s="75"/>
      <c r="K32" s="238"/>
    </row>
    <row r="33" spans="1:21" hidden="1" outlineLevel="1">
      <c r="B33" s="13" t="s">
        <v>273</v>
      </c>
      <c r="C33" s="62">
        <v>1400100000</v>
      </c>
      <c r="D33" s="116" t="s">
        <v>201</v>
      </c>
      <c r="E33" s="116"/>
      <c r="H33" s="60" t="s">
        <v>274</v>
      </c>
      <c r="J33" s="75"/>
      <c r="K33" s="81"/>
    </row>
    <row r="34" spans="1:21" hidden="1" outlineLevel="1">
      <c r="B34" s="82" t="s">
        <v>253</v>
      </c>
      <c r="C34" s="62">
        <v>1103800000</v>
      </c>
      <c r="D34" s="116">
        <v>733030</v>
      </c>
      <c r="E34" s="116"/>
      <c r="F34" s="20"/>
      <c r="H34" s="60" t="s">
        <v>275</v>
      </c>
      <c r="J34" s="75"/>
      <c r="K34" s="81"/>
      <c r="L34" s="75"/>
    </row>
    <row r="35" spans="1:21" collapsed="1">
      <c r="A35" s="86" t="s">
        <v>276</v>
      </c>
      <c r="B35" s="82"/>
      <c r="C35" s="78" t="s">
        <v>203</v>
      </c>
      <c r="D35" s="104" t="s">
        <v>203</v>
      </c>
      <c r="E35" s="104"/>
      <c r="F35" s="11"/>
      <c r="G35" s="11">
        <v>-88000</v>
      </c>
      <c r="H35" s="119" t="s">
        <v>195</v>
      </c>
      <c r="I35" s="20">
        <f>SUM(I29:I34)</f>
        <v>0</v>
      </c>
      <c r="J35" s="75"/>
      <c r="K35" s="81"/>
    </row>
    <row r="36" spans="1:21">
      <c r="A36" s="115"/>
      <c r="B36" s="121"/>
      <c r="C36" s="109"/>
      <c r="D36" s="120"/>
      <c r="E36" s="120"/>
      <c r="F36" s="12"/>
      <c r="G36" s="12"/>
      <c r="H36" s="106"/>
      <c r="I36" s="107"/>
      <c r="J36" s="106"/>
      <c r="K36" s="105"/>
    </row>
    <row r="37" spans="1:21" hidden="1" outlineLevel="1">
      <c r="B37" s="122" t="s">
        <v>277</v>
      </c>
      <c r="C37" s="62" t="s">
        <v>203</v>
      </c>
      <c r="D37" s="116" t="s">
        <v>203</v>
      </c>
      <c r="E37" s="116"/>
      <c r="F37" s="13"/>
      <c r="G37" s="13"/>
      <c r="H37" s="60" t="s">
        <v>195</v>
      </c>
      <c r="J37" s="75"/>
      <c r="K37" s="87"/>
      <c r="L37" s="75"/>
    </row>
    <row r="38" spans="1:21" hidden="1" outlineLevel="1">
      <c r="B38" s="122" t="s">
        <v>278</v>
      </c>
      <c r="C38" s="62" t="s">
        <v>203</v>
      </c>
      <c r="D38" s="116" t="s">
        <v>203</v>
      </c>
      <c r="E38" s="116"/>
      <c r="F38" s="13"/>
      <c r="G38" s="13"/>
      <c r="H38" s="60" t="s">
        <v>195</v>
      </c>
      <c r="J38" s="75"/>
      <c r="K38" s="87"/>
      <c r="M38" s="6"/>
      <c r="N38" s="23"/>
      <c r="O38" s="6"/>
      <c r="P38" s="6"/>
      <c r="Q38" s="6"/>
      <c r="R38" s="6"/>
      <c r="S38" s="6"/>
      <c r="T38"/>
      <c r="U38" s="21"/>
    </row>
    <row r="39" spans="1:21" collapsed="1">
      <c r="A39" s="86" t="s">
        <v>279</v>
      </c>
      <c r="B39" s="82"/>
      <c r="C39" s="78" t="s">
        <v>203</v>
      </c>
      <c r="D39" s="104" t="s">
        <v>203</v>
      </c>
      <c r="E39" s="104"/>
      <c r="F39" s="13"/>
      <c r="G39" s="14">
        <v>-834000</v>
      </c>
      <c r="H39" s="119" t="s">
        <v>195</v>
      </c>
      <c r="I39" s="20">
        <f>SUM(I37:I38)</f>
        <v>0</v>
      </c>
      <c r="M39" s="6"/>
      <c r="N39" s="23"/>
      <c r="O39" s="6"/>
      <c r="P39" s="6"/>
      <c r="Q39" s="6"/>
      <c r="R39" s="6"/>
      <c r="S39" s="6"/>
      <c r="T39"/>
      <c r="U39" s="21"/>
    </row>
    <row r="40" spans="1:21">
      <c r="A40" s="115"/>
      <c r="B40" s="121"/>
      <c r="C40" s="109"/>
      <c r="D40" s="120"/>
      <c r="E40" s="120"/>
      <c r="F40" s="12"/>
      <c r="G40" s="12"/>
      <c r="H40" s="106"/>
      <c r="I40" s="107"/>
      <c r="J40" s="106"/>
      <c r="K40" s="105"/>
    </row>
    <row r="41" spans="1:21" hidden="1" outlineLevel="1">
      <c r="B41" s="82" t="s">
        <v>280</v>
      </c>
      <c r="C41" s="62">
        <v>1300100000</v>
      </c>
      <c r="D41" s="116">
        <v>750200</v>
      </c>
      <c r="G41" s="118"/>
      <c r="H41" s="60" t="s">
        <v>281</v>
      </c>
      <c r="J41" s="75"/>
      <c r="K41" s="93"/>
    </row>
    <row r="42" spans="1:21" hidden="1" outlineLevel="1">
      <c r="B42" s="82" t="s">
        <v>317</v>
      </c>
      <c r="C42" s="62" t="s">
        <v>203</v>
      </c>
      <c r="D42" s="116">
        <v>755120</v>
      </c>
      <c r="F42" s="13"/>
      <c r="G42" s="118"/>
      <c r="H42" s="119">
        <v>45408</v>
      </c>
      <c r="J42" s="75"/>
      <c r="K42" s="87"/>
    </row>
    <row r="43" spans="1:21" hidden="1" outlineLevel="1">
      <c r="B43" s="82" t="s">
        <v>202</v>
      </c>
      <c r="D43" s="116"/>
      <c r="E43" s="13"/>
      <c r="F43" s="13"/>
      <c r="G43"/>
      <c r="H43" s="60" t="s">
        <v>195</v>
      </c>
    </row>
    <row r="44" spans="1:21" hidden="1" outlineLevel="2">
      <c r="B44" s="82" t="s">
        <v>282</v>
      </c>
      <c r="D44" s="116">
        <v>751000</v>
      </c>
      <c r="E44" s="13"/>
      <c r="F44" s="13"/>
      <c r="G44" s="118"/>
      <c r="H44" s="60" t="s">
        <v>195</v>
      </c>
      <c r="J44" s="75"/>
      <c r="K44" s="42"/>
    </row>
    <row r="45" spans="1:21" hidden="1" outlineLevel="2">
      <c r="B45" s="82" t="s">
        <v>283</v>
      </c>
      <c r="D45" s="116">
        <v>750920</v>
      </c>
      <c r="E45" s="13"/>
      <c r="F45" s="13"/>
      <c r="G45" s="118"/>
      <c r="H45" s="60" t="s">
        <v>195</v>
      </c>
      <c r="J45" s="75"/>
      <c r="K45" s="87"/>
    </row>
    <row r="46" spans="1:21" hidden="1" outlineLevel="2">
      <c r="B46" s="82" t="s">
        <v>284</v>
      </c>
      <c r="D46" s="116">
        <v>751040</v>
      </c>
      <c r="E46" s="13"/>
      <c r="F46" s="13"/>
      <c r="G46" s="118"/>
      <c r="H46" s="119">
        <v>45397</v>
      </c>
      <c r="I46" s="61">
        <v>-10993098</v>
      </c>
      <c r="J46" s="75">
        <v>45398</v>
      </c>
      <c r="K46" s="87" t="s">
        <v>4207</v>
      </c>
      <c r="N46" s="6"/>
      <c r="O46" s="19"/>
      <c r="P46" s="20"/>
      <c r="Q46" s="20"/>
      <c r="R46" s="20"/>
    </row>
    <row r="47" spans="1:21" hidden="1" outlineLevel="2">
      <c r="B47" s="82" t="s">
        <v>285</v>
      </c>
      <c r="D47" s="116">
        <v>751020</v>
      </c>
      <c r="E47" s="13"/>
      <c r="F47" s="13"/>
      <c r="G47" s="118"/>
      <c r="H47" s="60" t="s">
        <v>195</v>
      </c>
      <c r="K47" s="87"/>
      <c r="N47" s="6"/>
      <c r="O47" s="19"/>
      <c r="P47" s="20"/>
      <c r="Q47" s="20"/>
      <c r="R47" s="20"/>
    </row>
    <row r="48" spans="1:21" hidden="1" outlineLevel="2">
      <c r="B48" s="82" t="s">
        <v>286</v>
      </c>
      <c r="D48" s="116">
        <v>750960</v>
      </c>
      <c r="E48" s="13"/>
      <c r="F48" s="13"/>
      <c r="G48" s="118"/>
      <c r="H48" s="60" t="s">
        <v>195</v>
      </c>
      <c r="N48" s="6"/>
      <c r="O48" s="19"/>
      <c r="P48" s="20"/>
      <c r="Q48" s="20"/>
      <c r="R48" s="20"/>
    </row>
    <row r="49" spans="1:17" hidden="1" outlineLevel="2">
      <c r="B49" s="82" t="s">
        <v>287</v>
      </c>
      <c r="D49" s="116">
        <v>750980</v>
      </c>
      <c r="E49" s="13"/>
      <c r="F49" s="13"/>
      <c r="G49" s="118"/>
      <c r="H49" s="60" t="s">
        <v>195</v>
      </c>
      <c r="J49" s="75"/>
      <c r="K49" s="87"/>
      <c r="P49" s="61"/>
      <c r="Q49" s="61"/>
    </row>
    <row r="50" spans="1:17" hidden="1" outlineLevel="1">
      <c r="B50" s="82" t="s">
        <v>204</v>
      </c>
      <c r="D50" s="116"/>
      <c r="E50" s="13"/>
      <c r="F50" s="13"/>
      <c r="G50" s="118"/>
      <c r="H50" s="119">
        <v>45397</v>
      </c>
      <c r="J50" s="75"/>
      <c r="K50" s="81"/>
    </row>
    <row r="51" spans="1:17" hidden="1" outlineLevel="2">
      <c r="B51" s="82" t="s">
        <v>288</v>
      </c>
      <c r="C51" s="62">
        <v>5100100000</v>
      </c>
      <c r="D51" s="116">
        <v>750300</v>
      </c>
      <c r="E51" s="13"/>
      <c r="F51" s="13"/>
      <c r="G51" s="118"/>
      <c r="H51" s="119">
        <v>45397</v>
      </c>
      <c r="J51" s="89"/>
      <c r="K51" s="87"/>
    </row>
    <row r="52" spans="1:17" hidden="1" outlineLevel="2">
      <c r="B52" s="82" t="s">
        <v>289</v>
      </c>
      <c r="C52" s="62">
        <v>5100100000</v>
      </c>
      <c r="D52" s="116">
        <v>750700</v>
      </c>
      <c r="E52" s="13"/>
      <c r="F52" s="13"/>
      <c r="G52" s="118"/>
      <c r="H52" s="119">
        <v>45397</v>
      </c>
      <c r="J52" s="89"/>
      <c r="K52" s="87"/>
    </row>
    <row r="53" spans="1:17" hidden="1" outlineLevel="2">
      <c r="B53" s="82" t="s">
        <v>290</v>
      </c>
      <c r="C53" s="62">
        <v>2300100000</v>
      </c>
      <c r="D53" s="116">
        <v>750320</v>
      </c>
      <c r="E53" s="13"/>
      <c r="F53" s="13"/>
      <c r="G53" s="118"/>
      <c r="H53" s="75" t="s">
        <v>331</v>
      </c>
      <c r="I53" s="61">
        <v>-1552083</v>
      </c>
      <c r="J53" s="89">
        <v>45399</v>
      </c>
      <c r="K53" s="87" t="s">
        <v>4216</v>
      </c>
    </row>
    <row r="54" spans="1:17" hidden="1" outlineLevel="1">
      <c r="B54" s="82" t="s">
        <v>205</v>
      </c>
      <c r="D54" s="116"/>
      <c r="E54" s="13"/>
      <c r="F54" s="13"/>
      <c r="G54" s="118"/>
      <c r="H54" s="75"/>
      <c r="J54" s="89"/>
      <c r="K54" s="81"/>
    </row>
    <row r="55" spans="1:17" hidden="1" outlineLevel="2">
      <c r="B55" s="82" t="s">
        <v>291</v>
      </c>
      <c r="D55" s="116">
        <v>755900</v>
      </c>
      <c r="E55" s="13"/>
      <c r="F55" s="13"/>
      <c r="G55" s="118"/>
      <c r="H55" s="60" t="s">
        <v>195</v>
      </c>
      <c r="I55" s="61">
        <v>-6056535</v>
      </c>
      <c r="J55" s="75">
        <v>45398</v>
      </c>
      <c r="K55" s="87" t="s">
        <v>4207</v>
      </c>
    </row>
    <row r="56" spans="1:17" hidden="1" outlineLevel="2">
      <c r="B56" s="82" t="s">
        <v>292</v>
      </c>
      <c r="D56" s="116">
        <v>750250</v>
      </c>
      <c r="E56" s="13"/>
      <c r="F56" s="13"/>
      <c r="G56" s="118"/>
      <c r="H56" s="119">
        <v>45408</v>
      </c>
      <c r="J56" s="75"/>
      <c r="K56" s="93"/>
    </row>
    <row r="57" spans="1:17" hidden="1" outlineLevel="2">
      <c r="B57" s="82" t="s">
        <v>293</v>
      </c>
      <c r="D57" s="116">
        <v>750740</v>
      </c>
      <c r="E57" s="13"/>
      <c r="F57" s="13"/>
      <c r="G57" s="118"/>
      <c r="H57" s="119">
        <v>45408</v>
      </c>
      <c r="J57" s="75"/>
      <c r="K57" s="87"/>
    </row>
    <row r="58" spans="1:17" hidden="1" outlineLevel="2">
      <c r="B58" s="82" t="s">
        <v>294</v>
      </c>
      <c r="D58" s="116">
        <v>751500</v>
      </c>
      <c r="E58" s="13"/>
      <c r="F58" s="13"/>
      <c r="G58" s="118"/>
      <c r="H58" s="119">
        <v>45408</v>
      </c>
      <c r="J58" s="75"/>
      <c r="K58" s="87"/>
    </row>
    <row r="59" spans="1:17" hidden="1" outlineLevel="2">
      <c r="B59" s="82" t="s">
        <v>295</v>
      </c>
      <c r="D59" s="116">
        <v>750900</v>
      </c>
      <c r="E59" s="13"/>
      <c r="F59" s="13"/>
      <c r="G59" s="118"/>
      <c r="H59" s="119">
        <v>45408</v>
      </c>
      <c r="J59" s="89"/>
      <c r="K59" s="87"/>
      <c r="L59" s="7"/>
    </row>
    <row r="60" spans="1:17" hidden="1" outlineLevel="1">
      <c r="B60" s="82" t="s">
        <v>206</v>
      </c>
      <c r="D60" s="62" t="s">
        <v>203</v>
      </c>
      <c r="F60" s="13"/>
      <c r="G60" s="118"/>
      <c r="H60" s="60" t="s">
        <v>195</v>
      </c>
      <c r="J60" s="75"/>
      <c r="K60" s="87"/>
    </row>
    <row r="61" spans="1:17" collapsed="1">
      <c r="A61" s="86" t="s">
        <v>296</v>
      </c>
      <c r="C61" s="78" t="s">
        <v>203</v>
      </c>
      <c r="D61" s="104" t="s">
        <v>203</v>
      </c>
      <c r="E61" s="10"/>
      <c r="F61" s="59"/>
      <c r="G61" s="11">
        <v>-170726000</v>
      </c>
      <c r="H61" s="104"/>
      <c r="I61" s="61">
        <f>SUM(I41:I60)</f>
        <v>-18601716</v>
      </c>
      <c r="J61" s="89"/>
      <c r="K61" s="8"/>
    </row>
    <row r="62" spans="1:17">
      <c r="A62" s="105"/>
      <c r="B62" s="111"/>
      <c r="C62" s="109"/>
      <c r="D62" s="105"/>
      <c r="E62" s="105"/>
      <c r="F62" s="12"/>
      <c r="G62" s="12"/>
      <c r="H62" s="106"/>
      <c r="I62" s="107"/>
      <c r="J62" s="106"/>
      <c r="K62" s="105"/>
    </row>
    <row r="63" spans="1:17" hidden="1" outlineLevel="1">
      <c r="B63" s="82" t="s">
        <v>204</v>
      </c>
      <c r="D63" s="116"/>
      <c r="E63" s="116"/>
      <c r="H63" s="60"/>
    </row>
    <row r="64" spans="1:17" hidden="1" outlineLevel="2">
      <c r="B64" s="82" t="s">
        <v>297</v>
      </c>
      <c r="C64" s="62">
        <v>5100100000</v>
      </c>
      <c r="D64" s="116">
        <v>760000</v>
      </c>
      <c r="E64" s="13"/>
      <c r="F64" s="59"/>
      <c r="H64" s="119">
        <v>45397</v>
      </c>
      <c r="J64" s="75"/>
      <c r="L64" s="20"/>
      <c r="N64" s="118"/>
    </row>
    <row r="65" spans="1:14" hidden="1" outlineLevel="2">
      <c r="B65" s="82" t="s">
        <v>298</v>
      </c>
      <c r="C65" s="62">
        <v>5100100000</v>
      </c>
      <c r="D65" s="116">
        <v>761000</v>
      </c>
      <c r="E65" s="13"/>
      <c r="F65" s="59"/>
      <c r="H65" s="119">
        <v>45397</v>
      </c>
      <c r="J65" s="75"/>
      <c r="N65" s="118"/>
    </row>
    <row r="66" spans="1:14" hidden="1" outlineLevel="2">
      <c r="B66" s="82" t="s">
        <v>299</v>
      </c>
      <c r="C66" s="62">
        <v>2300100000</v>
      </c>
      <c r="D66" s="116">
        <v>761020</v>
      </c>
      <c r="E66" s="13"/>
      <c r="F66" s="59"/>
      <c r="G66" s="13"/>
      <c r="H66" s="75" t="s">
        <v>331</v>
      </c>
      <c r="I66" s="61">
        <v>-3012865</v>
      </c>
      <c r="J66" s="89">
        <v>45399</v>
      </c>
      <c r="K66" s="87" t="s">
        <v>4216</v>
      </c>
      <c r="L66" s="87"/>
    </row>
    <row r="67" spans="1:14" hidden="1" outlineLevel="2">
      <c r="B67" s="82" t="s">
        <v>300</v>
      </c>
      <c r="C67" s="62">
        <v>2300100000</v>
      </c>
      <c r="D67" s="116">
        <v>761040</v>
      </c>
      <c r="E67" s="10"/>
      <c r="F67" s="59"/>
      <c r="H67" s="75" t="s">
        <v>331</v>
      </c>
      <c r="J67" s="89"/>
      <c r="K67" s="87"/>
      <c r="L67" s="87"/>
    </row>
    <row r="68" spans="1:14" hidden="1" outlineLevel="1">
      <c r="B68" s="82" t="s">
        <v>207</v>
      </c>
      <c r="D68" s="116" t="s">
        <v>203</v>
      </c>
      <c r="E68" s="116"/>
      <c r="H68" s="117" t="s">
        <v>195</v>
      </c>
      <c r="I68" s="61">
        <f>-1248548.93-14990646.36-1026804</f>
        <v>-17265999.289999999</v>
      </c>
      <c r="J68" s="75" t="s">
        <v>4212</v>
      </c>
      <c r="K68" s="87" t="s">
        <v>4213</v>
      </c>
      <c r="L68" s="87"/>
    </row>
    <row r="69" spans="1:14" collapsed="1">
      <c r="A69" s="86" t="s">
        <v>301</v>
      </c>
      <c r="B69" s="82"/>
      <c r="C69" s="78" t="s">
        <v>203</v>
      </c>
      <c r="D69" s="104" t="s">
        <v>203</v>
      </c>
      <c r="E69" s="116"/>
      <c r="G69" s="11">
        <v>-50302000</v>
      </c>
      <c r="H69" s="104"/>
      <c r="I69" s="61">
        <f>SUM(I63:I68)</f>
        <v>-20278864.289999999</v>
      </c>
      <c r="L69" s="6"/>
      <c r="M69" s="7"/>
    </row>
    <row r="70" spans="1:14">
      <c r="A70" s="105"/>
      <c r="B70" s="111"/>
      <c r="C70" s="109"/>
      <c r="D70" s="105"/>
      <c r="E70" s="105"/>
      <c r="F70" s="12"/>
      <c r="G70" s="12"/>
      <c r="H70" s="106"/>
      <c r="I70" s="107"/>
      <c r="J70" s="106"/>
      <c r="K70" s="105"/>
    </row>
    <row r="71" spans="1:14">
      <c r="A71" s="86" t="s">
        <v>302</v>
      </c>
      <c r="B71" s="82"/>
      <c r="C71" s="62">
        <v>1300100000</v>
      </c>
      <c r="D71" s="116">
        <v>781000</v>
      </c>
      <c r="E71" s="116"/>
      <c r="G71" s="11">
        <v>0</v>
      </c>
      <c r="H71" s="104" t="s">
        <v>333</v>
      </c>
      <c r="J71" s="75"/>
      <c r="K71" s="87"/>
    </row>
    <row r="72" spans="1:14">
      <c r="A72" s="115"/>
      <c r="B72" s="111"/>
      <c r="C72" s="109"/>
      <c r="D72" s="105"/>
      <c r="E72" s="105"/>
      <c r="F72" s="12"/>
      <c r="G72" s="12"/>
      <c r="H72" s="106"/>
      <c r="I72" s="107"/>
      <c r="J72" s="106"/>
      <c r="K72" s="105"/>
    </row>
    <row r="73" spans="1:14" hidden="1" outlineLevel="1">
      <c r="B73" s="82" t="s">
        <v>208</v>
      </c>
      <c r="D73" s="116" t="s">
        <v>209</v>
      </c>
      <c r="E73" s="116"/>
      <c r="H73" s="60" t="s">
        <v>195</v>
      </c>
      <c r="J73" s="75"/>
      <c r="K73" s="87"/>
    </row>
    <row r="74" spans="1:14" hidden="1" outlineLevel="1">
      <c r="B74" s="82" t="s">
        <v>210</v>
      </c>
      <c r="D74" s="116" t="s">
        <v>211</v>
      </c>
      <c r="E74" s="116"/>
      <c r="H74" s="60" t="s">
        <v>195</v>
      </c>
      <c r="I74" s="20">
        <v>-135969.59</v>
      </c>
      <c r="J74" s="75">
        <v>45393</v>
      </c>
      <c r="K74" s="238" t="s">
        <v>4176</v>
      </c>
    </row>
    <row r="75" spans="1:14" hidden="1" outlineLevel="1">
      <c r="B75" s="82" t="s">
        <v>218</v>
      </c>
      <c r="D75" s="116" t="s">
        <v>219</v>
      </c>
      <c r="E75" s="116"/>
      <c r="F75" s="20"/>
      <c r="G75" s="20"/>
      <c r="H75" s="60" t="s">
        <v>195</v>
      </c>
      <c r="I75" s="20">
        <f>-3882845.88-1424865.07</f>
        <v>-5307710.95</v>
      </c>
      <c r="J75" s="75">
        <v>45400</v>
      </c>
      <c r="K75" s="84" t="s">
        <v>4233</v>
      </c>
    </row>
    <row r="76" spans="1:14" hidden="1" outlineLevel="1">
      <c r="B76" s="82" t="s">
        <v>214</v>
      </c>
      <c r="D76" s="116" t="s">
        <v>215</v>
      </c>
      <c r="E76" s="116"/>
      <c r="G76" s="20"/>
      <c r="H76" s="60" t="s">
        <v>195</v>
      </c>
      <c r="J76" s="75"/>
      <c r="K76" s="84"/>
    </row>
    <row r="77" spans="1:14" hidden="1" outlineLevel="1">
      <c r="A77" s="59">
        <v>4</v>
      </c>
      <c r="B77" s="82" t="s">
        <v>216</v>
      </c>
      <c r="C77"/>
      <c r="D77" s="116" t="s">
        <v>217</v>
      </c>
      <c r="E77" s="116"/>
      <c r="H77" s="60" t="s">
        <v>195</v>
      </c>
      <c r="I77" s="61">
        <f>30803995.72-23899411</f>
        <v>6904584.7199999988</v>
      </c>
      <c r="J77" s="89">
        <v>45393</v>
      </c>
      <c r="K77" s="87" t="s">
        <v>4182</v>
      </c>
    </row>
    <row r="78" spans="1:14" hidden="1" outlineLevel="1">
      <c r="B78" s="82" t="s">
        <v>212</v>
      </c>
      <c r="D78" s="116" t="s">
        <v>213</v>
      </c>
      <c r="E78" s="116"/>
      <c r="H78" s="60" t="s">
        <v>195</v>
      </c>
      <c r="I78" s="20">
        <f>-1713059.47-1221962.81</f>
        <v>-2935022.2800000003</v>
      </c>
      <c r="J78" s="75" t="s">
        <v>4150</v>
      </c>
      <c r="K78" s="84" t="s">
        <v>4151</v>
      </c>
    </row>
    <row r="79" spans="1:14" hidden="1" outlineLevel="1">
      <c r="B79" s="82" t="s">
        <v>220</v>
      </c>
      <c r="D79" s="116" t="s">
        <v>203</v>
      </c>
      <c r="E79" s="116"/>
      <c r="G79" s="20"/>
      <c r="H79" s="60" t="s">
        <v>195</v>
      </c>
      <c r="I79" s="20"/>
      <c r="J79" s="75"/>
      <c r="K79" s="87"/>
    </row>
    <row r="80" spans="1:14" collapsed="1">
      <c r="A80" s="77" t="s">
        <v>303</v>
      </c>
      <c r="B80" s="82"/>
      <c r="C80" s="78" t="s">
        <v>203</v>
      </c>
      <c r="D80" s="104" t="s">
        <v>203</v>
      </c>
      <c r="E80" s="116"/>
      <c r="G80" s="11">
        <v>-78667000</v>
      </c>
      <c r="H80" s="11"/>
      <c r="I80" s="61">
        <f>SUM(I73:I79)</f>
        <v>-1474118.1000000015</v>
      </c>
      <c r="J80" s="75"/>
      <c r="K80" s="76"/>
    </row>
    <row r="81" spans="1:13">
      <c r="A81" s="115"/>
      <c r="B81" s="111"/>
      <c r="C81" s="109"/>
      <c r="D81" s="105"/>
      <c r="E81" s="105"/>
      <c r="F81" s="12"/>
      <c r="G81" s="12"/>
      <c r="H81" s="106"/>
      <c r="I81" s="107"/>
      <c r="J81" s="106"/>
      <c r="K81" s="105"/>
    </row>
    <row r="82" spans="1:13" hidden="1" outlineLevel="1">
      <c r="B82" s="63" t="s">
        <v>341</v>
      </c>
      <c r="C82" s="62">
        <v>1300100000</v>
      </c>
      <c r="D82" s="60">
        <f>781242</f>
        <v>781242</v>
      </c>
      <c r="J82" s="75"/>
      <c r="K82" s="87"/>
    </row>
    <row r="83" spans="1:13" hidden="1" outlineLevel="1">
      <c r="B83" s="63" t="s">
        <v>344</v>
      </c>
      <c r="C83" s="62" t="s">
        <v>203</v>
      </c>
      <c r="D83" s="60" t="s">
        <v>305</v>
      </c>
      <c r="J83" s="75"/>
      <c r="K83" s="84"/>
    </row>
    <row r="84" spans="1:13" collapsed="1">
      <c r="A84" s="86" t="s">
        <v>304</v>
      </c>
      <c r="C84" s="78" t="s">
        <v>203</v>
      </c>
      <c r="D84" s="78" t="s">
        <v>305</v>
      </c>
      <c r="E84" s="62"/>
      <c r="F84" s="59"/>
      <c r="G84" s="14">
        <v>-12439000</v>
      </c>
      <c r="H84" s="104" t="s">
        <v>195</v>
      </c>
      <c r="I84" s="61">
        <f>SUM(I82:I83)</f>
        <v>0</v>
      </c>
      <c r="J84" s="91"/>
      <c r="K84" s="84"/>
    </row>
    <row r="85" spans="1:13">
      <c r="A85" s="112"/>
      <c r="B85" s="111"/>
      <c r="C85" s="110"/>
      <c r="D85" s="110"/>
      <c r="E85" s="109"/>
      <c r="F85" s="105"/>
      <c r="G85" s="15"/>
      <c r="H85" s="108"/>
      <c r="I85" s="107"/>
      <c r="J85" s="106"/>
      <c r="K85" s="105"/>
    </row>
    <row r="86" spans="1:13" hidden="1" outlineLevel="2">
      <c r="A86" s="86"/>
      <c r="B86" s="63" t="s">
        <v>306</v>
      </c>
      <c r="C86" s="62">
        <v>1100100000</v>
      </c>
      <c r="D86" s="62">
        <v>790500</v>
      </c>
      <c r="H86" s="104" t="s">
        <v>307</v>
      </c>
      <c r="J86" s="75"/>
      <c r="K86" s="84"/>
      <c r="L86" s="114"/>
      <c r="M86" s="114"/>
    </row>
    <row r="87" spans="1:13" ht="15.75" hidden="1" outlineLevel="2">
      <c r="A87" s="86"/>
      <c r="B87" s="113" t="s">
        <v>308</v>
      </c>
      <c r="C87" s="62" t="s">
        <v>203</v>
      </c>
      <c r="D87" s="60">
        <v>790600</v>
      </c>
      <c r="E87" s="63"/>
      <c r="H87" s="104" t="s">
        <v>309</v>
      </c>
      <c r="J87" s="75"/>
      <c r="K87" s="81"/>
    </row>
    <row r="88" spans="1:13" collapsed="1">
      <c r="A88" s="86" t="s">
        <v>310</v>
      </c>
      <c r="C88" s="78" t="s">
        <v>203</v>
      </c>
      <c r="D88" s="78" t="s">
        <v>305</v>
      </c>
      <c r="E88" s="62"/>
      <c r="G88" s="11">
        <v>-15000</v>
      </c>
      <c r="H88" s="104" t="s">
        <v>311</v>
      </c>
      <c r="I88" s="61">
        <f>SUM(I86:I87)</f>
        <v>0</v>
      </c>
      <c r="J88" s="75"/>
    </row>
    <row r="89" spans="1:13">
      <c r="A89" s="112"/>
      <c r="B89" s="111"/>
      <c r="C89" s="110"/>
      <c r="D89" s="110"/>
      <c r="E89" s="109"/>
      <c r="F89" s="12"/>
      <c r="G89" s="12"/>
      <c r="H89" s="108"/>
      <c r="I89" s="107"/>
      <c r="J89" s="106"/>
      <c r="K89" s="105"/>
    </row>
    <row r="90" spans="1:13">
      <c r="A90" s="86"/>
      <c r="C90" s="78"/>
      <c r="D90" s="78"/>
      <c r="E90" s="62"/>
      <c r="H90" s="104"/>
    </row>
    <row r="91" spans="1:13">
      <c r="A91" s="100" t="s">
        <v>187</v>
      </c>
      <c r="B91" s="103"/>
      <c r="C91" s="423"/>
      <c r="D91" s="100"/>
      <c r="E91" s="100"/>
      <c r="F91" s="100"/>
      <c r="G91" s="16">
        <f>SUM(G8:G90)</f>
        <v>-355687000</v>
      </c>
      <c r="H91" s="100"/>
      <c r="I91" s="102">
        <f>SUM(I88+I84+I80+I71+I69+I61+I39+I35+I27+I23+I16+I14)</f>
        <v>-72559928.379999995</v>
      </c>
      <c r="J91" s="101"/>
      <c r="K91" s="100"/>
    </row>
    <row r="93" spans="1:13">
      <c r="A93" s="473" t="s">
        <v>188</v>
      </c>
      <c r="B93" s="473"/>
      <c r="C93" s="473"/>
      <c r="D93" s="473"/>
      <c r="E93" s="473"/>
      <c r="F93" s="473"/>
      <c r="G93" s="473"/>
      <c r="H93" s="473"/>
      <c r="I93" s="473"/>
      <c r="J93" s="473"/>
      <c r="K93" s="473"/>
    </row>
    <row r="95" spans="1:13">
      <c r="A95" s="99" t="s">
        <v>221</v>
      </c>
      <c r="B95" s="98"/>
      <c r="C95" s="95" t="s">
        <v>255</v>
      </c>
      <c r="D95" s="95" t="s">
        <v>21</v>
      </c>
      <c r="E95" s="469" t="s">
        <v>192</v>
      </c>
      <c r="F95" s="469"/>
      <c r="G95" s="469"/>
      <c r="H95" s="95" t="s">
        <v>191</v>
      </c>
      <c r="I95" s="97" t="s">
        <v>27</v>
      </c>
      <c r="J95" s="96" t="s">
        <v>256</v>
      </c>
      <c r="K95" s="95" t="s">
        <v>257</v>
      </c>
    </row>
    <row r="96" spans="1:13">
      <c r="A96" s="86" t="s">
        <v>312</v>
      </c>
      <c r="G96" s="10">
        <v>164150000</v>
      </c>
      <c r="H96" s="61"/>
      <c r="I96" s="61">
        <f>SUM(I97:I101)</f>
        <v>77980819.560000002</v>
      </c>
      <c r="J96" s="75"/>
      <c r="K96" s="81"/>
    </row>
    <row r="97" spans="1:14" hidden="1" outlineLevel="1">
      <c r="B97" s="63" t="s">
        <v>4116</v>
      </c>
      <c r="C97" s="92"/>
      <c r="D97" s="62" t="s">
        <v>222</v>
      </c>
      <c r="E97" s="62"/>
      <c r="H97" s="92"/>
      <c r="I97" s="94">
        <f>2319186.17+10428630.35+65233003.04</f>
        <v>77980819.560000002</v>
      </c>
      <c r="J97" s="89" t="s">
        <v>4178</v>
      </c>
      <c r="K97" s="93" t="s">
        <v>4179</v>
      </c>
      <c r="L97" s="6"/>
      <c r="M97" s="23"/>
      <c r="N97" s="6"/>
    </row>
    <row r="98" spans="1:14" hidden="1" outlineLevel="1">
      <c r="B98" s="63" t="s">
        <v>4117</v>
      </c>
      <c r="C98" s="92"/>
      <c r="D98" s="62" t="s">
        <v>222</v>
      </c>
      <c r="E98" s="62"/>
      <c r="H98" s="92"/>
      <c r="J98" s="75"/>
      <c r="K98" s="81"/>
      <c r="L98" s="6"/>
      <c r="M98" s="23"/>
      <c r="N98" s="6"/>
    </row>
    <row r="99" spans="1:14" hidden="1" outlineLevel="1">
      <c r="C99" s="92"/>
      <c r="D99" s="62"/>
      <c r="H99" s="92"/>
      <c r="I99" s="64"/>
      <c r="J99" s="89"/>
      <c r="K99" s="81"/>
      <c r="L99" s="6"/>
      <c r="M99" s="23"/>
      <c r="N99" s="6"/>
    </row>
    <row r="100" spans="1:14" hidden="1" outlineLevel="1">
      <c r="D100" s="62"/>
      <c r="H100" s="91"/>
      <c r="J100" s="75"/>
      <c r="K100" s="87"/>
      <c r="L100" s="6"/>
      <c r="M100" s="23"/>
      <c r="N100" s="6"/>
    </row>
    <row r="101" spans="1:14" hidden="1" outlineLevel="1">
      <c r="B101" s="63" t="s">
        <v>220</v>
      </c>
      <c r="D101" s="62">
        <v>517000</v>
      </c>
      <c r="E101" s="59" t="s">
        <v>535</v>
      </c>
      <c r="J101" s="89"/>
      <c r="K101" s="87"/>
    </row>
    <row r="102" spans="1:14" collapsed="1">
      <c r="A102" s="70"/>
      <c r="B102" s="74"/>
      <c r="C102" s="73"/>
      <c r="D102" s="73"/>
      <c r="E102" s="70"/>
      <c r="F102" s="17"/>
      <c r="G102" s="17"/>
      <c r="H102" s="90"/>
      <c r="I102" s="72"/>
      <c r="J102" s="71"/>
      <c r="K102" s="70"/>
    </row>
    <row r="103" spans="1:14">
      <c r="A103" s="86" t="s">
        <v>313</v>
      </c>
      <c r="G103" s="10">
        <v>126409000</v>
      </c>
      <c r="H103" s="61"/>
      <c r="I103" s="61">
        <f>SUM(I104:I115)</f>
        <v>66395299.460000001</v>
      </c>
      <c r="J103" s="64"/>
      <c r="K103" s="76"/>
    </row>
    <row r="104" spans="1:14" hidden="1" outlineLevel="1">
      <c r="B104" s="63" t="s">
        <v>223</v>
      </c>
      <c r="D104" s="60" t="s">
        <v>224</v>
      </c>
      <c r="E104" s="60"/>
      <c r="F104" s="10" t="s">
        <v>327</v>
      </c>
      <c r="I104" s="61">
        <v>103688.76</v>
      </c>
      <c r="J104" s="89">
        <v>45401</v>
      </c>
      <c r="K104" s="81" t="s">
        <v>4236</v>
      </c>
    </row>
    <row r="105" spans="1:14" hidden="1" outlineLevel="1">
      <c r="B105" s="63" t="s">
        <v>225</v>
      </c>
      <c r="D105" s="60" t="s">
        <v>226</v>
      </c>
      <c r="E105" s="60"/>
      <c r="F105" s="10" t="s">
        <v>332</v>
      </c>
      <c r="J105" s="75"/>
      <c r="K105" s="83"/>
    </row>
    <row r="106" spans="1:14" hidden="1" outlineLevel="1">
      <c r="B106" s="63" t="s">
        <v>227</v>
      </c>
      <c r="D106" s="60" t="s">
        <v>228</v>
      </c>
      <c r="E106" s="60"/>
      <c r="I106" s="20"/>
      <c r="J106" s="75"/>
      <c r="K106" s="83"/>
    </row>
    <row r="107" spans="1:14" hidden="1" outlineLevel="1">
      <c r="B107" s="63" t="s">
        <v>229</v>
      </c>
      <c r="D107" s="60" t="s">
        <v>230</v>
      </c>
      <c r="E107" s="60"/>
      <c r="I107" s="123"/>
      <c r="J107" s="75"/>
      <c r="K107" s="83"/>
    </row>
    <row r="108" spans="1:14" hidden="1" outlineLevel="1">
      <c r="B108" s="63" t="s">
        <v>231</v>
      </c>
      <c r="D108" s="60" t="s">
        <v>232</v>
      </c>
      <c r="E108" s="60"/>
      <c r="F108" s="10" t="s">
        <v>364</v>
      </c>
      <c r="I108" s="61">
        <f>57696964.09</f>
        <v>57696964.090000004</v>
      </c>
      <c r="J108" s="75">
        <v>45385</v>
      </c>
      <c r="K108" s="403" t="s">
        <v>4119</v>
      </c>
    </row>
    <row r="109" spans="1:14" hidden="1" outlineLevel="1">
      <c r="B109" s="63" t="s">
        <v>334</v>
      </c>
      <c r="D109" s="60" t="s">
        <v>335</v>
      </c>
      <c r="E109" s="60"/>
      <c r="F109" s="10" t="s">
        <v>336</v>
      </c>
      <c r="I109" s="20">
        <v>4626972.74</v>
      </c>
      <c r="J109" s="89">
        <v>45401</v>
      </c>
      <c r="K109" s="81" t="s">
        <v>4237</v>
      </c>
    </row>
    <row r="110" spans="1:14" hidden="1" outlineLevel="1">
      <c r="B110" s="63" t="s">
        <v>233</v>
      </c>
      <c r="D110" s="60" t="s">
        <v>234</v>
      </c>
      <c r="E110" s="60"/>
      <c r="F110" s="10" t="s">
        <v>1867</v>
      </c>
      <c r="I110" s="61">
        <v>3967673.8699999996</v>
      </c>
      <c r="J110" s="89">
        <v>45401</v>
      </c>
      <c r="K110" s="81" t="s">
        <v>4236</v>
      </c>
    </row>
    <row r="111" spans="1:14" hidden="1" outlineLevel="1">
      <c r="B111" s="63" t="s">
        <v>235</v>
      </c>
      <c r="D111" s="60" t="s">
        <v>236</v>
      </c>
      <c r="E111" s="60"/>
      <c r="F111" s="10" t="s">
        <v>1852</v>
      </c>
      <c r="I111" s="20"/>
      <c r="J111" s="75"/>
      <c r="K111" s="84"/>
    </row>
    <row r="112" spans="1:14" hidden="1" outlineLevel="1">
      <c r="A112" s="81" t="s">
        <v>353</v>
      </c>
      <c r="B112" s="63" t="s">
        <v>237</v>
      </c>
      <c r="D112" s="60" t="s">
        <v>238</v>
      </c>
      <c r="E112" s="60"/>
      <c r="F112" s="10" t="s">
        <v>323</v>
      </c>
      <c r="I112" s="20"/>
      <c r="J112" s="75"/>
      <c r="K112" s="84"/>
    </row>
    <row r="113" spans="1:11" hidden="1" outlineLevel="1">
      <c r="B113" s="63" t="s">
        <v>239</v>
      </c>
      <c r="D113" s="60" t="s">
        <v>240</v>
      </c>
      <c r="E113" s="60"/>
      <c r="I113" s="20"/>
      <c r="J113" s="75"/>
      <c r="K113" s="81"/>
    </row>
    <row r="114" spans="1:11" hidden="1" outlineLevel="1">
      <c r="B114" s="63" t="s">
        <v>241</v>
      </c>
      <c r="D114" s="60" t="s">
        <v>203</v>
      </c>
      <c r="E114" s="60"/>
      <c r="F114" s="10" t="s">
        <v>328</v>
      </c>
      <c r="I114" s="20"/>
      <c r="J114" s="75"/>
      <c r="K114" s="88"/>
    </row>
    <row r="115" spans="1:11" hidden="1" outlineLevel="1">
      <c r="B115" s="82" t="s">
        <v>242</v>
      </c>
      <c r="D115" s="60" t="s">
        <v>243</v>
      </c>
      <c r="E115" s="60"/>
      <c r="J115" s="75"/>
      <c r="K115" s="87"/>
    </row>
    <row r="116" spans="1:11" collapsed="1">
      <c r="A116" s="70"/>
      <c r="B116" s="74"/>
      <c r="C116" s="73"/>
      <c r="D116" s="70"/>
      <c r="E116" s="70"/>
      <c r="F116" s="17"/>
      <c r="G116" s="17"/>
      <c r="H116" s="70"/>
      <c r="I116" s="72"/>
      <c r="J116" s="71"/>
      <c r="K116" s="70"/>
    </row>
    <row r="117" spans="1:11">
      <c r="A117" s="86" t="s">
        <v>314</v>
      </c>
      <c r="G117" s="10">
        <v>60145000</v>
      </c>
      <c r="H117" s="61"/>
      <c r="I117" s="20">
        <f>SUM(I118:I125)</f>
        <v>61317761.43</v>
      </c>
      <c r="J117" s="75"/>
      <c r="K117" s="85"/>
    </row>
    <row r="118" spans="1:11" hidden="1" outlineLevel="1">
      <c r="B118" s="82" t="s">
        <v>244</v>
      </c>
      <c r="D118" s="63">
        <v>536200</v>
      </c>
      <c r="E118" s="59" t="s">
        <v>329</v>
      </c>
      <c r="I118" s="61">
        <v>6288097.5899999999</v>
      </c>
      <c r="J118" s="75">
        <v>45394</v>
      </c>
      <c r="K118" s="81" t="s">
        <v>4187</v>
      </c>
    </row>
    <row r="119" spans="1:11" hidden="1" outlineLevel="1">
      <c r="B119" s="82" t="s">
        <v>245</v>
      </c>
      <c r="J119" s="75"/>
      <c r="K119" s="81"/>
    </row>
    <row r="120" spans="1:11" hidden="1" outlineLevel="1">
      <c r="B120" s="82" t="s">
        <v>322</v>
      </c>
      <c r="D120" s="59" t="s">
        <v>324</v>
      </c>
      <c r="E120" s="59" t="s">
        <v>325</v>
      </c>
      <c r="J120" s="75"/>
      <c r="K120" s="84"/>
    </row>
    <row r="121" spans="1:11" hidden="1" outlineLevel="1">
      <c r="B121" s="82" t="s">
        <v>246</v>
      </c>
      <c r="J121" s="75"/>
      <c r="K121" s="81"/>
    </row>
    <row r="122" spans="1:11" hidden="1" outlineLevel="1">
      <c r="B122" s="82" t="s">
        <v>202</v>
      </c>
      <c r="D122" s="59">
        <v>530280</v>
      </c>
      <c r="I122" s="20">
        <f>1144529.54+1073061.41</f>
        <v>2217590.9500000002</v>
      </c>
      <c r="J122" s="75" t="s">
        <v>4167</v>
      </c>
      <c r="K122" s="81" t="s">
        <v>4168</v>
      </c>
    </row>
    <row r="123" spans="1:11" hidden="1" outlineLevel="1">
      <c r="B123" s="82" t="s">
        <v>204</v>
      </c>
      <c r="D123" s="59" t="s">
        <v>326</v>
      </c>
      <c r="E123" s="59" t="s">
        <v>339</v>
      </c>
      <c r="I123" s="20">
        <f>9364150.53+11161497.49+16353382.26+7974356.83+4652722.49+1542083</f>
        <v>51048192.600000001</v>
      </c>
      <c r="J123" s="75" t="s">
        <v>4180</v>
      </c>
      <c r="K123" s="84" t="s">
        <v>4181</v>
      </c>
    </row>
    <row r="124" spans="1:11" hidden="1" outlineLevel="1">
      <c r="B124" s="82" t="s">
        <v>247</v>
      </c>
      <c r="D124"/>
      <c r="J124" s="75"/>
      <c r="K124" s="83"/>
    </row>
    <row r="125" spans="1:11" hidden="1" outlineLevel="1">
      <c r="B125" s="82" t="s">
        <v>2436</v>
      </c>
      <c r="D125" s="59" t="s">
        <v>4214</v>
      </c>
      <c r="G125" s="10">
        <v>0</v>
      </c>
      <c r="I125" s="61">
        <v>1763880.29</v>
      </c>
      <c r="J125" s="75">
        <v>45398</v>
      </c>
      <c r="K125" s="81" t="s">
        <v>4208</v>
      </c>
    </row>
    <row r="126" spans="1:11" collapsed="1">
      <c r="A126" s="70"/>
      <c r="B126" s="80"/>
      <c r="C126" s="73"/>
      <c r="D126" s="70"/>
      <c r="E126" s="70"/>
      <c r="F126" s="17"/>
      <c r="G126" s="17"/>
      <c r="H126" s="70"/>
      <c r="I126" s="72"/>
      <c r="J126" s="71"/>
      <c r="K126" s="70"/>
    </row>
    <row r="127" spans="1:11">
      <c r="A127" s="77" t="s">
        <v>315</v>
      </c>
      <c r="B127" s="79"/>
      <c r="C127" s="78"/>
      <c r="D127" s="59">
        <v>546380</v>
      </c>
      <c r="E127" s="59">
        <v>540060</v>
      </c>
      <c r="F127" s="11"/>
      <c r="G127" s="10">
        <v>465000</v>
      </c>
      <c r="H127" s="61"/>
      <c r="J127" s="75"/>
    </row>
    <row r="128" spans="1:11">
      <c r="A128" s="70"/>
      <c r="B128" s="74"/>
      <c r="C128" s="73"/>
      <c r="D128" s="70"/>
      <c r="E128" s="70"/>
      <c r="F128" s="17"/>
      <c r="G128" s="17"/>
      <c r="H128" s="70"/>
      <c r="I128" s="72"/>
      <c r="J128" s="71"/>
      <c r="K128" s="70"/>
    </row>
    <row r="129" spans="1:11">
      <c r="A129" s="77" t="s">
        <v>316</v>
      </c>
      <c r="G129" s="10">
        <v>3032000</v>
      </c>
      <c r="I129" s="61">
        <f>SUM(I130:I132)</f>
        <v>3388505</v>
      </c>
      <c r="J129" s="75"/>
      <c r="K129" s="76"/>
    </row>
    <row r="130" spans="1:11" hidden="1" outlineLevel="1">
      <c r="B130" s="63" t="s">
        <v>248</v>
      </c>
      <c r="D130" s="59">
        <v>551100</v>
      </c>
      <c r="I130" s="20">
        <f>1388505+2000000</f>
        <v>3388505</v>
      </c>
      <c r="J130" s="75" t="s">
        <v>4200</v>
      </c>
      <c r="K130" s="84" t="s">
        <v>4201</v>
      </c>
    </row>
    <row r="131" spans="1:11" hidden="1" outlineLevel="1">
      <c r="B131" s="63" t="s">
        <v>2297</v>
      </c>
    </row>
    <row r="132" spans="1:11" hidden="1" outlineLevel="1">
      <c r="B132" s="63" t="s">
        <v>254</v>
      </c>
      <c r="J132" s="75"/>
    </row>
    <row r="133" spans="1:11" collapsed="1">
      <c r="A133" s="70"/>
      <c r="B133" s="74"/>
      <c r="C133" s="73"/>
      <c r="D133" s="70"/>
      <c r="E133" s="70"/>
      <c r="F133" s="17"/>
      <c r="G133" s="17"/>
      <c r="H133" s="70"/>
      <c r="I133" s="72"/>
      <c r="J133" s="71"/>
      <c r="K133" s="70"/>
    </row>
    <row r="135" spans="1:11">
      <c r="A135" s="66" t="s">
        <v>189</v>
      </c>
      <c r="B135" s="69"/>
      <c r="C135" s="424"/>
      <c r="D135" s="66"/>
      <c r="E135" s="66"/>
      <c r="F135" s="18"/>
      <c r="G135" s="18">
        <f>SUM(G96:G134)</f>
        <v>354201000</v>
      </c>
      <c r="H135" s="66"/>
      <c r="I135" s="68">
        <f>I129+I127+I117+I103+I96</f>
        <v>209082385.44999999</v>
      </c>
      <c r="J135" s="67"/>
      <c r="K135" s="66"/>
    </row>
    <row r="137" spans="1:11">
      <c r="A137" s="65" t="s">
        <v>249</v>
      </c>
    </row>
    <row r="138" spans="1:11">
      <c r="A138" s="59" t="s">
        <v>250</v>
      </c>
    </row>
    <row r="139" spans="1:11">
      <c r="A139" s="59" t="s">
        <v>251</v>
      </c>
    </row>
    <row r="140" spans="1:11">
      <c r="A140" s="59" t="s">
        <v>252</v>
      </c>
      <c r="J140" s="64"/>
    </row>
    <row r="141" spans="1:11">
      <c r="J141" s="64"/>
    </row>
  </sheetData>
  <sheetProtection algorithmName="SHA-512" hashValue="wXzI/uwRRBujgSdTTkAT4IxUwClK/A6NHfLdV0UOifBKwQePKhVlzq5g4ZE2SmylGlr5yIAdu3ivcLp8+3E4Kg==" saltValue="fsAI0J1CWZL/nub1f+XPAg==" spinCount="100000" sheet="1" formatCells="0" formatColumns="0" formatRows="0" insertColumns="0" insertRows="0" insertHyperlinks="0" deleteColumns="0" deleteRows="0" sort="0" autoFilter="0" pivotTables="0"/>
  <mergeCells count="6">
    <mergeCell ref="E95:G95"/>
    <mergeCell ref="A1:K1"/>
    <mergeCell ref="A3:J3"/>
    <mergeCell ref="A5:K5"/>
    <mergeCell ref="E7:G7"/>
    <mergeCell ref="A93:K93"/>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25EEC-AF60-4DBD-BDDE-B26D288ED249}">
  <sheetPr codeName="Sheet4"/>
  <dimension ref="A2:N25"/>
  <sheetViews>
    <sheetView topLeftCell="F1" workbookViewId="0">
      <selection activeCell="L31" sqref="L31"/>
    </sheetView>
  </sheetViews>
  <sheetFormatPr defaultRowHeight="15"/>
  <cols>
    <col min="1" max="1" width="9.140625" style="394"/>
    <col min="2" max="6" width="17.28515625" style="401" bestFit="1" customWidth="1"/>
    <col min="7" max="8" width="9.140625" style="394"/>
    <col min="9" max="9" width="13.140625" style="394" bestFit="1" customWidth="1"/>
    <col min="10" max="14" width="32.140625" style="396" bestFit="1" customWidth="1"/>
    <col min="15" max="15" width="16" style="394" bestFit="1" customWidth="1"/>
    <col min="16" max="16384" width="9.140625" style="394"/>
  </cols>
  <sheetData>
    <row r="2" spans="1:14" ht="39">
      <c r="A2" s="394" t="s">
        <v>3253</v>
      </c>
      <c r="B2" s="395" t="s">
        <v>3254</v>
      </c>
      <c r="C2" s="395" t="s">
        <v>3255</v>
      </c>
      <c r="D2" s="395" t="s">
        <v>3256</v>
      </c>
      <c r="E2" s="395" t="s">
        <v>3257</v>
      </c>
      <c r="F2" s="395" t="s">
        <v>3258</v>
      </c>
    </row>
    <row r="3" spans="1:14">
      <c r="A3" s="394" t="s">
        <v>3245</v>
      </c>
      <c r="B3" s="397">
        <v>-1933474.34</v>
      </c>
      <c r="C3" s="397">
        <v>-1466389.33</v>
      </c>
      <c r="D3" s="397">
        <v>-4019090.35</v>
      </c>
      <c r="E3" s="397">
        <v>-4523817.63</v>
      </c>
      <c r="F3" s="397">
        <v>-3008858.36</v>
      </c>
      <c r="I3" s="394" t="s">
        <v>1922</v>
      </c>
      <c r="J3" s="396" t="s">
        <v>3259</v>
      </c>
      <c r="K3" s="396" t="s">
        <v>3260</v>
      </c>
      <c r="L3" s="396" t="s">
        <v>3261</v>
      </c>
      <c r="M3" s="396" t="s">
        <v>3262</v>
      </c>
      <c r="N3" s="396" t="s">
        <v>3263</v>
      </c>
    </row>
    <row r="4" spans="1:14">
      <c r="A4" s="394" t="s">
        <v>3245</v>
      </c>
      <c r="B4" s="397">
        <v>3600</v>
      </c>
      <c r="C4" s="397">
        <v>3600</v>
      </c>
      <c r="D4" s="397">
        <v>3600</v>
      </c>
      <c r="E4" s="397">
        <v>3600</v>
      </c>
      <c r="F4" s="397">
        <v>3600</v>
      </c>
      <c r="I4" s="398" t="s">
        <v>3245</v>
      </c>
      <c r="J4" s="396">
        <v>-1929874.34</v>
      </c>
      <c r="K4" s="396">
        <v>-1462789.33</v>
      </c>
      <c r="L4" s="396">
        <v>-4015490.35</v>
      </c>
      <c r="M4" s="396">
        <v>-4520217.63</v>
      </c>
      <c r="N4" s="396">
        <v>-3005258.36</v>
      </c>
    </row>
    <row r="5" spans="1:14">
      <c r="A5" s="394" t="s">
        <v>3246</v>
      </c>
      <c r="B5" s="397">
        <v>1003569.07</v>
      </c>
      <c r="C5" s="397">
        <v>758199.28</v>
      </c>
      <c r="D5" s="397">
        <v>838698.11</v>
      </c>
      <c r="E5" s="397">
        <v>848848.61</v>
      </c>
      <c r="F5" s="397">
        <v>750329.19</v>
      </c>
      <c r="I5" s="398" t="s">
        <v>3246</v>
      </c>
      <c r="J5" s="396">
        <v>1003569.07</v>
      </c>
      <c r="K5" s="396">
        <v>758199.28</v>
      </c>
      <c r="L5" s="396">
        <v>838698.11</v>
      </c>
      <c r="M5" s="396">
        <v>848848.61</v>
      </c>
      <c r="N5" s="396">
        <v>750329.19</v>
      </c>
    </row>
    <row r="6" spans="1:14">
      <c r="A6" s="394" t="s">
        <v>3246</v>
      </c>
      <c r="B6" s="397">
        <v>0</v>
      </c>
      <c r="C6" s="397">
        <v>0</v>
      </c>
      <c r="D6" s="397">
        <v>0</v>
      </c>
      <c r="E6" s="397">
        <v>0</v>
      </c>
      <c r="F6" s="397">
        <v>0</v>
      </c>
      <c r="I6" s="398" t="s">
        <v>3247</v>
      </c>
      <c r="J6" s="396">
        <v>307618.65000000002</v>
      </c>
      <c r="K6" s="396">
        <v>694780.5</v>
      </c>
      <c r="L6" s="396">
        <v>362384.59</v>
      </c>
      <c r="M6" s="396">
        <v>-255659.96</v>
      </c>
      <c r="N6" s="396">
        <v>-1354440.42</v>
      </c>
    </row>
    <row r="7" spans="1:14">
      <c r="A7" s="394" t="s">
        <v>3247</v>
      </c>
      <c r="B7" s="397">
        <v>307618.65000000002</v>
      </c>
      <c r="C7" s="397">
        <v>694780.5</v>
      </c>
      <c r="D7" s="397">
        <v>362384.59</v>
      </c>
      <c r="E7" s="397">
        <v>-255659.96</v>
      </c>
      <c r="F7" s="397">
        <v>-1354440.42</v>
      </c>
      <c r="I7" s="398" t="s">
        <v>3248</v>
      </c>
      <c r="J7" s="396">
        <v>-1445080.84</v>
      </c>
      <c r="K7" s="396">
        <v>3712435.54</v>
      </c>
      <c r="L7" s="396">
        <v>7104453.96</v>
      </c>
      <c r="M7" s="396">
        <v>3674762.81</v>
      </c>
      <c r="N7" s="396">
        <v>10208391.43</v>
      </c>
    </row>
    <row r="8" spans="1:14">
      <c r="A8" s="394" t="s">
        <v>3248</v>
      </c>
      <c r="B8" s="397">
        <v>-1308450.3400000001</v>
      </c>
      <c r="C8" s="397">
        <v>3712435.54</v>
      </c>
      <c r="D8" s="397">
        <v>7104453.96</v>
      </c>
      <c r="E8" s="397">
        <v>3674762.81</v>
      </c>
      <c r="F8" s="397">
        <v>10208391.43</v>
      </c>
      <c r="I8" s="398" t="s">
        <v>3249</v>
      </c>
      <c r="J8" s="396">
        <v>18200950.02</v>
      </c>
      <c r="K8" s="396">
        <v>64743031.43</v>
      </c>
      <c r="L8" s="396">
        <v>23962780.02</v>
      </c>
      <c r="M8" s="396">
        <v>7058097.7400000002</v>
      </c>
      <c r="N8" s="396">
        <v>-117207975.59999999</v>
      </c>
    </row>
    <row r="9" spans="1:14">
      <c r="A9" s="394" t="s">
        <v>3248</v>
      </c>
      <c r="B9" s="397">
        <v>-136630.5</v>
      </c>
      <c r="C9" s="397">
        <v>0</v>
      </c>
      <c r="D9" s="397">
        <v>0</v>
      </c>
      <c r="E9" s="397">
        <v>0</v>
      </c>
      <c r="F9" s="397">
        <v>0</v>
      </c>
      <c r="I9" s="398" t="s">
        <v>3250</v>
      </c>
      <c r="J9" s="396">
        <v>-24208297.829999998</v>
      </c>
      <c r="K9" s="396">
        <v>-36167985.670000002</v>
      </c>
      <c r="L9" s="396">
        <v>-2919761.27</v>
      </c>
      <c r="M9" s="396">
        <v>-5556752.8399999999</v>
      </c>
      <c r="N9" s="396">
        <v>-95214.53</v>
      </c>
    </row>
    <row r="10" spans="1:14">
      <c r="A10" s="394" t="s">
        <v>3249</v>
      </c>
      <c r="B10" s="397">
        <v>18190950.02</v>
      </c>
      <c r="C10" s="397">
        <v>64733031.43</v>
      </c>
      <c r="D10" s="397">
        <v>23952780.02</v>
      </c>
      <c r="E10" s="397">
        <v>7048097.7400000002</v>
      </c>
      <c r="F10" s="397">
        <v>-117217975.59999999</v>
      </c>
      <c r="I10" s="398" t="s">
        <v>3251</v>
      </c>
      <c r="J10" s="396">
        <v>504421.35</v>
      </c>
      <c r="K10" s="396">
        <v>104350.57</v>
      </c>
      <c r="L10" s="396">
        <v>305319.93</v>
      </c>
      <c r="M10" s="396">
        <v>163421.32999999999</v>
      </c>
      <c r="N10" s="396">
        <v>110886.01</v>
      </c>
    </row>
    <row r="11" spans="1:14">
      <c r="A11" s="394" t="s">
        <v>3249</v>
      </c>
      <c r="B11" s="397">
        <v>0</v>
      </c>
      <c r="C11" s="397">
        <v>0</v>
      </c>
      <c r="D11" s="397">
        <v>0</v>
      </c>
      <c r="E11" s="397">
        <v>0</v>
      </c>
      <c r="F11" s="397">
        <v>0</v>
      </c>
      <c r="I11" s="398" t="s">
        <v>3252</v>
      </c>
      <c r="J11" s="396">
        <v>6980112.1399999997</v>
      </c>
      <c r="K11" s="396">
        <v>5125848.49</v>
      </c>
      <c r="L11" s="396">
        <v>6545760.8300000001</v>
      </c>
      <c r="M11" s="396">
        <v>6240661.7400000002</v>
      </c>
      <c r="N11" s="396">
        <v>2640804.59</v>
      </c>
    </row>
    <row r="12" spans="1:14">
      <c r="A12" s="394" t="s">
        <v>3249</v>
      </c>
      <c r="B12" s="397">
        <v>10000</v>
      </c>
      <c r="C12" s="397">
        <v>10000</v>
      </c>
      <c r="D12" s="397">
        <v>10000</v>
      </c>
      <c r="E12" s="397">
        <v>10000</v>
      </c>
      <c r="F12" s="397">
        <v>10000</v>
      </c>
      <c r="I12" s="398" t="s">
        <v>1923</v>
      </c>
      <c r="J12" s="396">
        <v>-586581.78000000026</v>
      </c>
      <c r="K12" s="396">
        <v>37507870.810000002</v>
      </c>
      <c r="L12" s="396">
        <v>32184145.82</v>
      </c>
      <c r="M12" s="396">
        <v>7653161.8000000007</v>
      </c>
      <c r="N12" s="396">
        <v>-107952477.68999998</v>
      </c>
    </row>
    <row r="13" spans="1:14">
      <c r="A13" s="394" t="s">
        <v>3250</v>
      </c>
      <c r="B13" s="397">
        <v>-24210947.829999998</v>
      </c>
      <c r="C13" s="397">
        <v>-36170885.670000002</v>
      </c>
      <c r="D13" s="397">
        <v>-2922661.27</v>
      </c>
      <c r="E13" s="397">
        <v>-5559902.8399999999</v>
      </c>
      <c r="F13" s="397">
        <v>-98614.53</v>
      </c>
    </row>
    <row r="14" spans="1:14">
      <c r="A14" s="394" t="s">
        <v>3250</v>
      </c>
      <c r="B14" s="397">
        <v>2650</v>
      </c>
      <c r="C14" s="397">
        <v>2900</v>
      </c>
      <c r="D14" s="397">
        <v>2900</v>
      </c>
      <c r="E14" s="397">
        <v>3150</v>
      </c>
      <c r="F14" s="397">
        <v>3400</v>
      </c>
    </row>
    <row r="15" spans="1:14">
      <c r="A15" s="394" t="s">
        <v>3251</v>
      </c>
      <c r="B15" s="397">
        <v>504421.35</v>
      </c>
      <c r="C15" s="397">
        <v>104350.57</v>
      </c>
      <c r="D15" s="397">
        <v>305319.93</v>
      </c>
      <c r="E15" s="397">
        <v>163421.32999999999</v>
      </c>
      <c r="F15" s="397">
        <v>110886.01</v>
      </c>
    </row>
    <row r="16" spans="1:14">
      <c r="A16" s="394" t="s">
        <v>3251</v>
      </c>
      <c r="B16" s="397">
        <v>0</v>
      </c>
      <c r="C16" s="397">
        <v>0</v>
      </c>
      <c r="D16" s="397">
        <v>0</v>
      </c>
      <c r="E16" s="397">
        <v>0</v>
      </c>
      <c r="F16" s="397">
        <v>0</v>
      </c>
      <c r="I16" s="394" t="s">
        <v>20</v>
      </c>
      <c r="J16" s="399">
        <v>44377</v>
      </c>
      <c r="K16" s="399">
        <v>44742</v>
      </c>
      <c r="L16" s="399">
        <v>45107</v>
      </c>
      <c r="M16" s="400">
        <v>45225</v>
      </c>
      <c r="N16" s="394"/>
    </row>
    <row r="17" spans="1:14">
      <c r="A17" s="394" t="s">
        <v>3252</v>
      </c>
      <c r="B17" s="397">
        <v>6980112.1399999997</v>
      </c>
      <c r="C17" s="397">
        <v>5125848.49</v>
      </c>
      <c r="D17" s="397">
        <v>6545760.8300000001</v>
      </c>
      <c r="E17" s="397">
        <v>6240661.7400000002</v>
      </c>
      <c r="F17" s="397">
        <v>2640804.59</v>
      </c>
      <c r="I17" s="394" t="s">
        <v>3245</v>
      </c>
      <c r="J17" s="396">
        <v>-4015490.35</v>
      </c>
      <c r="K17" s="396">
        <v>-4520217.63</v>
      </c>
      <c r="L17" s="396">
        <v>-3005258.36</v>
      </c>
      <c r="M17" s="396">
        <v>-145425986.63999999</v>
      </c>
      <c r="N17" s="394"/>
    </row>
    <row r="18" spans="1:14">
      <c r="A18" s="394" t="s">
        <v>3252</v>
      </c>
      <c r="B18" s="397">
        <v>0</v>
      </c>
      <c r="C18" s="397">
        <v>0</v>
      </c>
      <c r="D18" s="397">
        <v>0</v>
      </c>
      <c r="E18" s="397">
        <v>0</v>
      </c>
      <c r="F18" s="397">
        <v>0</v>
      </c>
      <c r="I18" s="394" t="s">
        <v>3246</v>
      </c>
      <c r="J18" s="396">
        <v>838698.11</v>
      </c>
      <c r="K18" s="396">
        <v>848848.61</v>
      </c>
      <c r="L18" s="396">
        <v>750329.19</v>
      </c>
      <c r="M18" s="396">
        <v>-5219756.1699999981</v>
      </c>
      <c r="N18" s="394"/>
    </row>
    <row r="19" spans="1:14">
      <c r="I19" s="394" t="s">
        <v>3247</v>
      </c>
      <c r="J19" s="396">
        <v>362384.59</v>
      </c>
      <c r="K19" s="396">
        <v>-255659.96</v>
      </c>
      <c r="L19" s="396">
        <v>-1354440.42</v>
      </c>
      <c r="M19" s="396">
        <v>-4747377.6099997144</v>
      </c>
      <c r="N19" s="394"/>
    </row>
    <row r="20" spans="1:14">
      <c r="I20" s="394" t="s">
        <v>3248</v>
      </c>
      <c r="J20" s="396">
        <v>7104453.96</v>
      </c>
      <c r="K20" s="396">
        <v>3674762.81</v>
      </c>
      <c r="L20" s="396">
        <v>10208391.43</v>
      </c>
      <c r="M20" s="396">
        <v>-3806726.8899999997</v>
      </c>
      <c r="N20" s="394"/>
    </row>
    <row r="21" spans="1:14">
      <c r="I21" s="394" t="s">
        <v>3249</v>
      </c>
      <c r="J21" s="396">
        <v>23962780.02</v>
      </c>
      <c r="K21" s="396">
        <v>7058097.7400000002</v>
      </c>
      <c r="L21" s="396">
        <v>-117207975.59999999</v>
      </c>
      <c r="M21" s="396">
        <v>-2331415.36</v>
      </c>
      <c r="N21" s="394"/>
    </row>
    <row r="22" spans="1:14">
      <c r="I22" s="394" t="s">
        <v>3250</v>
      </c>
      <c r="J22" s="396">
        <v>-2919761.27</v>
      </c>
      <c r="K22" s="396">
        <v>-5556752.8399999999</v>
      </c>
      <c r="L22" s="396">
        <v>-95214.53</v>
      </c>
      <c r="M22" s="396">
        <v>-2060364.9799999986</v>
      </c>
      <c r="N22" s="394"/>
    </row>
    <row r="23" spans="1:14">
      <c r="I23" s="394" t="s">
        <v>3251</v>
      </c>
      <c r="J23" s="396">
        <v>305319.93</v>
      </c>
      <c r="K23" s="396">
        <v>163421.32999999999</v>
      </c>
      <c r="L23" s="396">
        <v>110886.01</v>
      </c>
      <c r="M23" s="396">
        <v>-1928973.4999999998</v>
      </c>
      <c r="N23" s="394"/>
    </row>
    <row r="24" spans="1:14">
      <c r="I24" s="394" t="s">
        <v>3252</v>
      </c>
      <c r="J24" s="396">
        <v>6545760.8300000001</v>
      </c>
      <c r="K24" s="396">
        <v>6240661.7400000002</v>
      </c>
      <c r="L24" s="396">
        <v>2640804.59</v>
      </c>
      <c r="M24" s="396">
        <v>-1233074.010000339</v>
      </c>
      <c r="N24" s="394"/>
    </row>
    <row r="25" spans="1:14">
      <c r="M25" s="394"/>
      <c r="N25" s="39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89"/>
  <sheetViews>
    <sheetView workbookViewId="0">
      <selection activeCell="C6" sqref="C6"/>
    </sheetView>
  </sheetViews>
  <sheetFormatPr defaultColWidth="9.140625" defaultRowHeight="12.75"/>
  <cols>
    <col min="1" max="1" width="10.42578125" style="1" customWidth="1"/>
    <col min="2" max="2" width="38.42578125" style="1" customWidth="1"/>
    <col min="3" max="16384" width="9.140625" style="1"/>
  </cols>
  <sheetData>
    <row r="1" spans="1:2" ht="15.75">
      <c r="A1" s="474" t="s">
        <v>30</v>
      </c>
      <c r="B1" s="474"/>
    </row>
    <row r="2" spans="1:2" ht="15.75">
      <c r="A2" s="474" t="s">
        <v>31</v>
      </c>
      <c r="B2" s="474"/>
    </row>
    <row r="3" spans="1:2" ht="15.75">
      <c r="A3" s="2"/>
      <c r="B3" s="2"/>
    </row>
    <row r="4" spans="1:2" ht="15.75">
      <c r="A4" s="474" t="s">
        <v>32</v>
      </c>
      <c r="B4" s="474"/>
    </row>
    <row r="6" spans="1:2">
      <c r="A6" s="3" t="s">
        <v>33</v>
      </c>
      <c r="B6" s="1" t="s">
        <v>34</v>
      </c>
    </row>
    <row r="7" spans="1:2">
      <c r="A7" s="3" t="s">
        <v>35</v>
      </c>
      <c r="B7" s="1" t="s">
        <v>36</v>
      </c>
    </row>
    <row r="8" spans="1:2">
      <c r="A8" s="3" t="s">
        <v>37</v>
      </c>
      <c r="B8" s="1" t="s">
        <v>38</v>
      </c>
    </row>
    <row r="9" spans="1:2">
      <c r="A9" s="3" t="s">
        <v>39</v>
      </c>
      <c r="B9" s="1" t="s">
        <v>40</v>
      </c>
    </row>
    <row r="10" spans="1:2">
      <c r="A10" s="3" t="s">
        <v>41</v>
      </c>
      <c r="B10" s="1" t="s">
        <v>42</v>
      </c>
    </row>
    <row r="11" spans="1:2">
      <c r="A11" s="3" t="s">
        <v>43</v>
      </c>
      <c r="B11" s="1" t="s">
        <v>44</v>
      </c>
    </row>
    <row r="12" spans="1:2">
      <c r="A12" s="3" t="s">
        <v>45</v>
      </c>
      <c r="B12" s="1" t="s">
        <v>46</v>
      </c>
    </row>
    <row r="13" spans="1:2">
      <c r="A13" s="3" t="s">
        <v>47</v>
      </c>
      <c r="B13" s="1" t="s">
        <v>48</v>
      </c>
    </row>
    <row r="14" spans="1:2">
      <c r="A14" s="3" t="s">
        <v>49</v>
      </c>
      <c r="B14" s="1" t="s">
        <v>50</v>
      </c>
    </row>
    <row r="15" spans="1:2">
      <c r="A15" s="3" t="s">
        <v>51</v>
      </c>
      <c r="B15" s="1" t="s">
        <v>52</v>
      </c>
    </row>
    <row r="16" spans="1:2">
      <c r="A16" s="3" t="s">
        <v>53</v>
      </c>
      <c r="B16" s="1" t="s">
        <v>54</v>
      </c>
    </row>
    <row r="17" spans="1:2">
      <c r="A17" s="3" t="s">
        <v>55</v>
      </c>
      <c r="B17" s="1" t="s">
        <v>56</v>
      </c>
    </row>
    <row r="18" spans="1:2">
      <c r="A18" s="3" t="s">
        <v>57</v>
      </c>
      <c r="B18" s="1" t="s">
        <v>58</v>
      </c>
    </row>
    <row r="19" spans="1:2">
      <c r="A19" s="3" t="s">
        <v>59</v>
      </c>
      <c r="B19" s="1" t="s">
        <v>60</v>
      </c>
    </row>
    <row r="20" spans="1:2">
      <c r="A20" s="3" t="s">
        <v>14</v>
      </c>
      <c r="B20" s="1" t="s">
        <v>61</v>
      </c>
    </row>
    <row r="21" spans="1:2">
      <c r="A21" s="3" t="s">
        <v>62</v>
      </c>
      <c r="B21" s="1" t="s">
        <v>63</v>
      </c>
    </row>
    <row r="22" spans="1:2">
      <c r="A22" s="3" t="s">
        <v>64</v>
      </c>
      <c r="B22" s="1" t="s">
        <v>65</v>
      </c>
    </row>
    <row r="23" spans="1:2">
      <c r="A23" s="3" t="s">
        <v>66</v>
      </c>
      <c r="B23" s="1" t="s">
        <v>67</v>
      </c>
    </row>
    <row r="24" spans="1:2">
      <c r="A24" s="3" t="s">
        <v>68</v>
      </c>
      <c r="B24" s="1" t="s">
        <v>69</v>
      </c>
    </row>
    <row r="25" spans="1:2">
      <c r="A25" s="3" t="s">
        <v>12</v>
      </c>
      <c r="B25" s="1" t="s">
        <v>70</v>
      </c>
    </row>
    <row r="26" spans="1:2">
      <c r="A26" s="3" t="s">
        <v>71</v>
      </c>
      <c r="B26" s="1" t="s">
        <v>72</v>
      </c>
    </row>
    <row r="27" spans="1:2">
      <c r="A27" s="3" t="s">
        <v>11</v>
      </c>
      <c r="B27" s="1" t="s">
        <v>73</v>
      </c>
    </row>
    <row r="28" spans="1:2">
      <c r="A28" s="3" t="s">
        <v>16</v>
      </c>
      <c r="B28" s="1" t="s">
        <v>74</v>
      </c>
    </row>
    <row r="29" spans="1:2">
      <c r="A29" s="3" t="s">
        <v>75</v>
      </c>
      <c r="B29" s="1" t="s">
        <v>76</v>
      </c>
    </row>
    <row r="30" spans="1:2">
      <c r="A30" s="3" t="s">
        <v>77</v>
      </c>
      <c r="B30" s="1" t="s">
        <v>78</v>
      </c>
    </row>
    <row r="31" spans="1:2">
      <c r="A31" s="3" t="s">
        <v>79</v>
      </c>
      <c r="B31" s="1" t="s">
        <v>80</v>
      </c>
    </row>
    <row r="32" spans="1:2">
      <c r="A32" s="3" t="s">
        <v>81</v>
      </c>
      <c r="B32" s="1" t="s">
        <v>82</v>
      </c>
    </row>
    <row r="33" spans="1:2">
      <c r="A33" s="3" t="s">
        <v>83</v>
      </c>
      <c r="B33" s="1" t="s">
        <v>84</v>
      </c>
    </row>
    <row r="34" spans="1:2">
      <c r="A34" s="3" t="s">
        <v>13</v>
      </c>
      <c r="B34" s="1" t="s">
        <v>85</v>
      </c>
    </row>
    <row r="35" spans="1:2">
      <c r="A35" s="3" t="s">
        <v>86</v>
      </c>
      <c r="B35" s="1" t="s">
        <v>87</v>
      </c>
    </row>
    <row r="36" spans="1:2">
      <c r="A36" s="3" t="s">
        <v>88</v>
      </c>
      <c r="B36" s="1" t="s">
        <v>89</v>
      </c>
    </row>
    <row r="37" spans="1:2">
      <c r="A37" s="3" t="s">
        <v>90</v>
      </c>
      <c r="B37" s="1" t="s">
        <v>91</v>
      </c>
    </row>
    <row r="38" spans="1:2">
      <c r="A38" s="3" t="s">
        <v>92</v>
      </c>
      <c r="B38" s="1" t="s">
        <v>93</v>
      </c>
    </row>
    <row r="39" spans="1:2">
      <c r="A39" s="3" t="s">
        <v>94</v>
      </c>
      <c r="B39" s="1" t="s">
        <v>95</v>
      </c>
    </row>
    <row r="40" spans="1:2">
      <c r="A40" s="3" t="s">
        <v>96</v>
      </c>
      <c r="B40" s="1" t="s">
        <v>97</v>
      </c>
    </row>
    <row r="41" spans="1:2">
      <c r="A41" s="3" t="s">
        <v>98</v>
      </c>
      <c r="B41" s="1" t="s">
        <v>99</v>
      </c>
    </row>
    <row r="42" spans="1:2">
      <c r="A42" s="3" t="s">
        <v>100</v>
      </c>
      <c r="B42" s="1" t="s">
        <v>101</v>
      </c>
    </row>
    <row r="43" spans="1:2">
      <c r="A43" s="3" t="s">
        <v>102</v>
      </c>
      <c r="B43" s="1" t="s">
        <v>103</v>
      </c>
    </row>
    <row r="44" spans="1:2">
      <c r="A44" s="3" t="s">
        <v>104</v>
      </c>
      <c r="B44" s="1" t="s">
        <v>105</v>
      </c>
    </row>
    <row r="45" spans="1:2">
      <c r="A45" s="3" t="s">
        <v>106</v>
      </c>
      <c r="B45" s="1" t="s">
        <v>107</v>
      </c>
    </row>
    <row r="46" spans="1:2">
      <c r="A46" s="3" t="s">
        <v>108</v>
      </c>
      <c r="B46" s="1" t="s">
        <v>109</v>
      </c>
    </row>
    <row r="47" spans="1:2">
      <c r="A47" s="3" t="s">
        <v>110</v>
      </c>
      <c r="B47" s="4" t="s">
        <v>111</v>
      </c>
    </row>
    <row r="48" spans="1:2">
      <c r="A48" s="3" t="s">
        <v>112</v>
      </c>
      <c r="B48" s="4" t="s">
        <v>113</v>
      </c>
    </row>
    <row r="49" spans="1:2">
      <c r="A49" s="3" t="s">
        <v>114</v>
      </c>
      <c r="B49" s="4" t="s">
        <v>115</v>
      </c>
    </row>
    <row r="50" spans="1:2">
      <c r="A50" s="3" t="s">
        <v>116</v>
      </c>
      <c r="B50" s="4" t="s">
        <v>117</v>
      </c>
    </row>
    <row r="51" spans="1:2">
      <c r="A51" s="3" t="s">
        <v>118</v>
      </c>
      <c r="B51" s="4" t="s">
        <v>119</v>
      </c>
    </row>
    <row r="52" spans="1:2">
      <c r="A52" s="3" t="s">
        <v>120</v>
      </c>
      <c r="B52" s="4" t="s">
        <v>121</v>
      </c>
    </row>
    <row r="53" spans="1:2">
      <c r="A53" s="3" t="s">
        <v>122</v>
      </c>
      <c r="B53" s="4" t="s">
        <v>123</v>
      </c>
    </row>
    <row r="54" spans="1:2">
      <c r="A54" s="3" t="s">
        <v>124</v>
      </c>
      <c r="B54" s="4" t="s">
        <v>125</v>
      </c>
    </row>
    <row r="55" spans="1:2">
      <c r="A55" s="3" t="s">
        <v>126</v>
      </c>
      <c r="B55" s="4" t="s">
        <v>127</v>
      </c>
    </row>
    <row r="56" spans="1:2">
      <c r="A56" s="3" t="s">
        <v>128</v>
      </c>
      <c r="B56" s="4" t="s">
        <v>129</v>
      </c>
    </row>
    <row r="57" spans="1:2">
      <c r="A57" s="3" t="s">
        <v>130</v>
      </c>
      <c r="B57" s="4" t="s">
        <v>131</v>
      </c>
    </row>
    <row r="58" spans="1:2">
      <c r="A58" s="3" t="s">
        <v>9</v>
      </c>
      <c r="B58" s="4" t="s">
        <v>132</v>
      </c>
    </row>
    <row r="59" spans="1:2">
      <c r="A59" s="3" t="s">
        <v>133</v>
      </c>
      <c r="B59" s="4" t="s">
        <v>134</v>
      </c>
    </row>
    <row r="60" spans="1:2">
      <c r="A60" s="3" t="s">
        <v>135</v>
      </c>
      <c r="B60" s="4" t="s">
        <v>136</v>
      </c>
    </row>
    <row r="61" spans="1:2">
      <c r="A61" s="3" t="s">
        <v>137</v>
      </c>
      <c r="B61" s="4" t="s">
        <v>134</v>
      </c>
    </row>
    <row r="62" spans="1:2">
      <c r="A62" s="3" t="s">
        <v>138</v>
      </c>
      <c r="B62" s="4" t="s">
        <v>139</v>
      </c>
    </row>
    <row r="63" spans="1:2">
      <c r="A63" s="3" t="s">
        <v>140</v>
      </c>
      <c r="B63" s="4" t="s">
        <v>141</v>
      </c>
    </row>
    <row r="64" spans="1:2">
      <c r="A64" s="3" t="s">
        <v>142</v>
      </c>
      <c r="B64" s="4" t="s">
        <v>143</v>
      </c>
    </row>
    <row r="65" spans="1:2">
      <c r="A65" s="3" t="s">
        <v>144</v>
      </c>
      <c r="B65" s="4" t="s">
        <v>145</v>
      </c>
    </row>
    <row r="66" spans="1:2">
      <c r="A66" s="3" t="s">
        <v>146</v>
      </c>
      <c r="B66" s="4" t="s">
        <v>147</v>
      </c>
    </row>
    <row r="67" spans="1:2">
      <c r="A67" s="3" t="s">
        <v>148</v>
      </c>
      <c r="B67" s="4" t="s">
        <v>149</v>
      </c>
    </row>
    <row r="68" spans="1:2">
      <c r="A68" s="3" t="s">
        <v>150</v>
      </c>
      <c r="B68" s="4" t="s">
        <v>151</v>
      </c>
    </row>
    <row r="69" spans="1:2">
      <c r="A69" s="3" t="s">
        <v>152</v>
      </c>
      <c r="B69" s="4" t="s">
        <v>153</v>
      </c>
    </row>
    <row r="70" spans="1:2">
      <c r="A70" s="3" t="s">
        <v>7</v>
      </c>
      <c r="B70" s="4" t="s">
        <v>154</v>
      </c>
    </row>
    <row r="71" spans="1:2">
      <c r="A71" s="3" t="s">
        <v>155</v>
      </c>
      <c r="B71" s="4" t="s">
        <v>156</v>
      </c>
    </row>
    <row r="72" spans="1:2">
      <c r="A72" s="3" t="s">
        <v>157</v>
      </c>
      <c r="B72" s="4" t="s">
        <v>158</v>
      </c>
    </row>
    <row r="73" spans="1:2">
      <c r="A73" s="3" t="s">
        <v>159</v>
      </c>
      <c r="B73" s="4" t="s">
        <v>160</v>
      </c>
    </row>
    <row r="74" spans="1:2">
      <c r="A74" s="3" t="s">
        <v>161</v>
      </c>
      <c r="B74" s="4" t="s">
        <v>162</v>
      </c>
    </row>
    <row r="75" spans="1:2">
      <c r="A75" s="3" t="s">
        <v>163</v>
      </c>
      <c r="B75" s="4" t="s">
        <v>164</v>
      </c>
    </row>
    <row r="76" spans="1:2">
      <c r="A76" s="3" t="s">
        <v>8</v>
      </c>
      <c r="B76" s="4" t="s">
        <v>165</v>
      </c>
    </row>
    <row r="77" spans="1:2">
      <c r="A77" s="3" t="s">
        <v>166</v>
      </c>
      <c r="B77" s="4" t="s">
        <v>167</v>
      </c>
    </row>
    <row r="78" spans="1:2">
      <c r="A78" s="3" t="s">
        <v>168</v>
      </c>
      <c r="B78" s="4" t="s">
        <v>169</v>
      </c>
    </row>
    <row r="79" spans="1:2">
      <c r="A79" s="3" t="s">
        <v>170</v>
      </c>
      <c r="B79" s="4" t="s">
        <v>171</v>
      </c>
    </row>
    <row r="80" spans="1:2">
      <c r="A80" s="3" t="s">
        <v>172</v>
      </c>
      <c r="B80" s="4" t="s">
        <v>173</v>
      </c>
    </row>
    <row r="81" spans="1:2">
      <c r="A81" s="3" t="s">
        <v>174</v>
      </c>
      <c r="B81" s="4" t="s">
        <v>175</v>
      </c>
    </row>
    <row r="82" spans="1:2">
      <c r="A82" s="3" t="s">
        <v>176</v>
      </c>
      <c r="B82" s="4" t="s">
        <v>177</v>
      </c>
    </row>
    <row r="83" spans="1:2">
      <c r="A83" s="3" t="s">
        <v>178</v>
      </c>
      <c r="B83" s="4" t="s">
        <v>179</v>
      </c>
    </row>
    <row r="84" spans="1:2">
      <c r="A84" s="3" t="s">
        <v>180</v>
      </c>
      <c r="B84" s="4" t="s">
        <v>181</v>
      </c>
    </row>
    <row r="85" spans="1:2">
      <c r="A85" s="3" t="s">
        <v>182</v>
      </c>
      <c r="B85" s="4" t="s">
        <v>183</v>
      </c>
    </row>
    <row r="86" spans="1:2">
      <c r="A86" s="3" t="s">
        <v>15</v>
      </c>
      <c r="B86" s="4" t="s">
        <v>184</v>
      </c>
    </row>
    <row r="87" spans="1:2">
      <c r="A87" s="3" t="s">
        <v>340</v>
      </c>
      <c r="B87" s="1" t="s">
        <v>343</v>
      </c>
    </row>
    <row r="88" spans="1:2">
      <c r="A88" s="3" t="s">
        <v>360</v>
      </c>
      <c r="B88" s="1" t="s">
        <v>346</v>
      </c>
    </row>
    <row r="89" spans="1:2">
      <c r="A89" s="3" t="s">
        <v>347</v>
      </c>
      <c r="B89" s="1" t="s">
        <v>348</v>
      </c>
    </row>
  </sheetData>
  <sheetProtection algorithmName="SHA-512" hashValue="2HxNMzC5/QbpqXX7A8t0Q2eepeNADD1M3/BFzlOMSJtUOYNICu5Njghh5RkkFZCICG1cXNnId1Du3Svv6WXe2Q==" saltValue="U+QiKLWwSi+Zzj7m4BWpHg==" spinCount="100000" sheet="1" objects="1" scenarios="1"/>
  <mergeCells count="3">
    <mergeCell ref="A1:B1"/>
    <mergeCell ref="A2:B2"/>
    <mergeCell ref="A4:B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Dashboard</vt:lpstr>
      <vt:lpstr>Data</vt:lpstr>
      <vt:lpstr>Activity</vt:lpstr>
      <vt:lpstr>Detail</vt:lpstr>
      <vt:lpstr>Monthly Projections April</vt:lpstr>
      <vt:lpstr>Sheet1</vt:lpstr>
      <vt:lpstr>Source Codes</vt:lpstr>
      <vt:lpstr>Dashboard!Print_Area</vt:lpstr>
      <vt:lpstr>Activity!Print_Titles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sporte</dc:creator>
  <cp:lastModifiedBy>Austin, Brett</cp:lastModifiedBy>
  <cp:lastPrinted>2024-03-18T22:45:55Z</cp:lastPrinted>
  <dcterms:created xsi:type="dcterms:W3CDTF">2010-08-11T15:54:08Z</dcterms:created>
  <dcterms:modified xsi:type="dcterms:W3CDTF">2024-04-22T15:30:05Z</dcterms:modified>
</cp:coreProperties>
</file>