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G:\GROUPS\GRAPHICS\PROPTAX\Proptx\Triple Flip Info\VLF Growth issues\FY 2023-24\"/>
    </mc:Choice>
  </mc:AlternateContent>
  <xr:revisionPtr revIDLastSave="0" documentId="13_ncr:1_{167625E8-C631-4AA9-AE0A-641C5271B2B7}" xr6:coauthVersionLast="47" xr6:coauthVersionMax="47" xr10:uidLastSave="{00000000-0000-0000-0000-000000000000}"/>
  <bookViews>
    <workbookView xWindow="-120" yWindow="-120" windowWidth="29040" windowHeight="15840" xr2:uid="{00000000-000D-0000-FFFF-FFFF00000000}"/>
  </bookViews>
  <sheets>
    <sheet name="FY 2023-24 VLFAA" sheetId="22" r:id="rId1"/>
    <sheet name="RTC 97.70" sheetId="10" r:id="rId2"/>
    <sheet name="SB130 5.12.17" sheetId="3" r:id="rId3"/>
  </sheets>
  <definedNames>
    <definedName name="_xlnm.Print_Area" localSheetId="0">'FY 2023-24 VLFAA'!$A$1:$O$86</definedName>
    <definedName name="_xlnm.Print_Area" localSheetId="1">'RTC 97.70'!$A$1:$A$68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85" i="22" l="1"/>
  <c r="O67" i="22" l="1"/>
  <c r="M73" i="22"/>
  <c r="O73" i="22" s="1"/>
  <c r="M71" i="22"/>
  <c r="O71" i="22" s="1"/>
  <c r="M70" i="22"/>
  <c r="O70" i="22" s="1"/>
  <c r="M69" i="22"/>
  <c r="O69" i="22" s="1"/>
  <c r="M67" i="22"/>
  <c r="M61" i="22"/>
  <c r="O61" i="22" s="1"/>
  <c r="M59" i="22"/>
  <c r="O59" i="22" s="1"/>
  <c r="M58" i="22"/>
  <c r="O58" i="22" s="1"/>
  <c r="M57" i="22"/>
  <c r="O57" i="22" s="1"/>
  <c r="M55" i="22"/>
  <c r="O55" i="22" s="1"/>
  <c r="L78" i="22"/>
  <c r="M78" i="22" s="1"/>
  <c r="O78" i="22" s="1"/>
  <c r="L77" i="22"/>
  <c r="M77" i="22" s="1"/>
  <c r="O77" i="22" s="1"/>
  <c r="L76" i="22"/>
  <c r="M76" i="22" s="1"/>
  <c r="O76" i="22" s="1"/>
  <c r="L75" i="22"/>
  <c r="M75" i="22" s="1"/>
  <c r="O75" i="22" s="1"/>
  <c r="L74" i="22"/>
  <c r="M74" i="22" s="1"/>
  <c r="O74" i="22" s="1"/>
  <c r="L73" i="22"/>
  <c r="L72" i="22"/>
  <c r="M72" i="22" s="1"/>
  <c r="O72" i="22" s="1"/>
  <c r="L71" i="22"/>
  <c r="L70" i="22"/>
  <c r="L69" i="22"/>
  <c r="L68" i="22"/>
  <c r="M68" i="22" s="1"/>
  <c r="O68" i="22" s="1"/>
  <c r="L67" i="22"/>
  <c r="L66" i="22"/>
  <c r="M66" i="22" s="1"/>
  <c r="O66" i="22" s="1"/>
  <c r="L65" i="22"/>
  <c r="M65" i="22" s="1"/>
  <c r="O65" i="22" s="1"/>
  <c r="L64" i="22"/>
  <c r="M64" i="22" s="1"/>
  <c r="O64" i="22" s="1"/>
  <c r="L63" i="22"/>
  <c r="M63" i="22" s="1"/>
  <c r="O63" i="22" s="1"/>
  <c r="L62" i="22"/>
  <c r="M62" i="22" s="1"/>
  <c r="O62" i="22" s="1"/>
  <c r="L61" i="22"/>
  <c r="L60" i="22"/>
  <c r="M60" i="22" s="1"/>
  <c r="O60" i="22" s="1"/>
  <c r="L59" i="22"/>
  <c r="L58" i="22"/>
  <c r="L57" i="22"/>
  <c r="L56" i="22"/>
  <c r="M56" i="22" s="1"/>
  <c r="O56" i="22" s="1"/>
  <c r="L55" i="22"/>
  <c r="L54" i="22"/>
  <c r="M54" i="22" s="1"/>
  <c r="O54" i="22" s="1"/>
  <c r="L53" i="22"/>
  <c r="M53" i="22" s="1"/>
  <c r="O53" i="22" s="1"/>
  <c r="L52" i="22"/>
  <c r="M52" i="22" s="1"/>
  <c r="O52" i="22" s="1"/>
  <c r="L51" i="22"/>
  <c r="M51" i="22" s="1"/>
  <c r="L16" i="22"/>
  <c r="M16" i="22" s="1"/>
  <c r="J63" i="22"/>
  <c r="D79" i="22"/>
  <c r="J82" i="22"/>
  <c r="J79" i="22"/>
  <c r="J78" i="22"/>
  <c r="J77" i="22"/>
  <c r="J76" i="22"/>
  <c r="J75" i="22"/>
  <c r="J74" i="22"/>
  <c r="J73" i="22"/>
  <c r="J72" i="22"/>
  <c r="J71" i="22"/>
  <c r="J70" i="22"/>
  <c r="J69" i="22"/>
  <c r="J68" i="22"/>
  <c r="J67" i="22"/>
  <c r="J66" i="22"/>
  <c r="J65" i="22"/>
  <c r="J64" i="22"/>
  <c r="J62" i="22"/>
  <c r="J61" i="22"/>
  <c r="J60" i="22"/>
  <c r="J59" i="22"/>
  <c r="J58" i="22"/>
  <c r="J57" i="22"/>
  <c r="J56" i="22"/>
  <c r="J55" i="22"/>
  <c r="J54" i="22"/>
  <c r="J53" i="22"/>
  <c r="J52" i="22"/>
  <c r="J51" i="22"/>
  <c r="J16" i="22"/>
  <c r="O51" i="22" l="1"/>
  <c r="O79" i="22" s="1"/>
  <c r="M79" i="22"/>
  <c r="L79" i="22"/>
  <c r="M17" i="22"/>
  <c r="O16" i="22"/>
  <c r="O17" i="22"/>
  <c r="O42" i="22"/>
  <c r="O41" i="22"/>
  <c r="O40" i="22"/>
  <c r="O39" i="22"/>
  <c r="O38" i="22"/>
  <c r="O37" i="22"/>
  <c r="O36" i="22"/>
  <c r="O35" i="22"/>
  <c r="O34" i="22"/>
  <c r="O33" i="22"/>
  <c r="O32" i="22"/>
  <c r="O31" i="22"/>
  <c r="O30" i="22"/>
  <c r="O29" i="22"/>
  <c r="O28" i="22"/>
  <c r="O27" i="22"/>
  <c r="O26" i="22"/>
  <c r="O25" i="22"/>
  <c r="O24" i="22"/>
  <c r="O23" i="22"/>
  <c r="O22" i="22"/>
  <c r="O21" i="22"/>
  <c r="O20" i="22"/>
  <c r="O19" i="22"/>
  <c r="O43" i="22" s="1"/>
  <c r="N79" i="22"/>
  <c r="N17" i="22"/>
  <c r="M82" i="22" l="1"/>
  <c r="N82" i="22"/>
  <c r="O45" i="22"/>
  <c r="J87" i="22" l="1"/>
  <c r="K79" i="22"/>
  <c r="H79" i="22"/>
  <c r="G79" i="22"/>
  <c r="E79" i="22"/>
  <c r="C79" i="22"/>
  <c r="I78" i="22"/>
  <c r="F78" i="22"/>
  <c r="I77" i="22"/>
  <c r="F77" i="22"/>
  <c r="I76" i="22"/>
  <c r="F76" i="22"/>
  <c r="I75" i="22"/>
  <c r="F75" i="22"/>
  <c r="I74" i="22"/>
  <c r="F74" i="22"/>
  <c r="I73" i="22"/>
  <c r="F73" i="22"/>
  <c r="I72" i="22"/>
  <c r="F72" i="22"/>
  <c r="I71" i="22"/>
  <c r="F71" i="22"/>
  <c r="I70" i="22"/>
  <c r="F70" i="22"/>
  <c r="I69" i="22"/>
  <c r="F69" i="22"/>
  <c r="I68" i="22"/>
  <c r="F68" i="22"/>
  <c r="I67" i="22"/>
  <c r="F67" i="22"/>
  <c r="I66" i="22"/>
  <c r="F66" i="22"/>
  <c r="I65" i="22"/>
  <c r="F65" i="22"/>
  <c r="I64" i="22"/>
  <c r="F64" i="22"/>
  <c r="I63" i="22"/>
  <c r="F63" i="22"/>
  <c r="I62" i="22"/>
  <c r="F62" i="22"/>
  <c r="I61" i="22"/>
  <c r="F61" i="22"/>
  <c r="I60" i="22"/>
  <c r="F60" i="22"/>
  <c r="I59" i="22"/>
  <c r="F59" i="22"/>
  <c r="I58" i="22"/>
  <c r="F58" i="22"/>
  <c r="I57" i="22"/>
  <c r="F57" i="22"/>
  <c r="I56" i="22"/>
  <c r="F56" i="22"/>
  <c r="I55" i="22"/>
  <c r="F55" i="22"/>
  <c r="I54" i="22"/>
  <c r="F54" i="22"/>
  <c r="I53" i="22"/>
  <c r="F53" i="22"/>
  <c r="I52" i="22"/>
  <c r="F52" i="22"/>
  <c r="I51" i="22"/>
  <c r="F51" i="22"/>
  <c r="H43" i="22"/>
  <c r="G43" i="22"/>
  <c r="E43" i="22"/>
  <c r="D43" i="22"/>
  <c r="I42" i="22"/>
  <c r="F42" i="22"/>
  <c r="I41" i="22"/>
  <c r="F41" i="22"/>
  <c r="I40" i="22"/>
  <c r="J40" i="22" s="1"/>
  <c r="L40" i="22" s="1"/>
  <c r="F40" i="22"/>
  <c r="I39" i="22"/>
  <c r="F39" i="22"/>
  <c r="I38" i="22"/>
  <c r="F38" i="22"/>
  <c r="I37" i="22"/>
  <c r="F37" i="22"/>
  <c r="I36" i="22"/>
  <c r="F36" i="22"/>
  <c r="I35" i="22"/>
  <c r="F35" i="22"/>
  <c r="I34" i="22"/>
  <c r="J34" i="22" s="1"/>
  <c r="L34" i="22" s="1"/>
  <c r="F34" i="22"/>
  <c r="I33" i="22"/>
  <c r="F33" i="22"/>
  <c r="I32" i="22"/>
  <c r="F32" i="22"/>
  <c r="I31" i="22"/>
  <c r="F31" i="22"/>
  <c r="I30" i="22"/>
  <c r="J30" i="22" s="1"/>
  <c r="L30" i="22" s="1"/>
  <c r="F30" i="22"/>
  <c r="I29" i="22"/>
  <c r="F29" i="22"/>
  <c r="I28" i="22"/>
  <c r="J28" i="22" s="1"/>
  <c r="L28" i="22" s="1"/>
  <c r="F28" i="22"/>
  <c r="I27" i="22"/>
  <c r="F27" i="22"/>
  <c r="I26" i="22"/>
  <c r="F26" i="22"/>
  <c r="I25" i="22"/>
  <c r="F25" i="22"/>
  <c r="I24" i="22"/>
  <c r="J24" i="22" s="1"/>
  <c r="L24" i="22" s="1"/>
  <c r="F24" i="22"/>
  <c r="I23" i="22"/>
  <c r="F23" i="22"/>
  <c r="I22" i="22"/>
  <c r="J22" i="22" s="1"/>
  <c r="L22" i="22" s="1"/>
  <c r="F22" i="22"/>
  <c r="I21" i="22"/>
  <c r="F21" i="22"/>
  <c r="I20" i="22"/>
  <c r="F20" i="22"/>
  <c r="I19" i="22"/>
  <c r="F19" i="22"/>
  <c r="K17" i="22"/>
  <c r="H17" i="22"/>
  <c r="H82" i="22" s="1"/>
  <c r="H88" i="22" s="1"/>
  <c r="G17" i="22"/>
  <c r="I17" i="22" s="1"/>
  <c r="E17" i="22"/>
  <c r="D17" i="22"/>
  <c r="I16" i="22"/>
  <c r="F16" i="22"/>
  <c r="F17" i="22" s="1"/>
  <c r="J23" i="22" l="1"/>
  <c r="L23" i="22" s="1"/>
  <c r="J29" i="22"/>
  <c r="L29" i="22" s="1"/>
  <c r="J35" i="22"/>
  <c r="L35" i="22" s="1"/>
  <c r="J41" i="22"/>
  <c r="L41" i="22" s="1"/>
  <c r="M24" i="22"/>
  <c r="N24" i="22"/>
  <c r="M30" i="22"/>
  <c r="N30" i="22" s="1"/>
  <c r="J36" i="22"/>
  <c r="L36" i="22" s="1"/>
  <c r="J42" i="22"/>
  <c r="L42" i="22" s="1"/>
  <c r="D82" i="22"/>
  <c r="D88" i="22" s="1"/>
  <c r="H45" i="22"/>
  <c r="M22" i="22"/>
  <c r="N22" i="22"/>
  <c r="M28" i="22"/>
  <c r="N28" i="22" s="1"/>
  <c r="M34" i="22"/>
  <c r="N34" i="22"/>
  <c r="M40" i="22"/>
  <c r="N40" i="22"/>
  <c r="F43" i="22"/>
  <c r="J19" i="22"/>
  <c r="L19" i="22" s="1"/>
  <c r="J25" i="22"/>
  <c r="L25" i="22" s="1"/>
  <c r="J31" i="22"/>
  <c r="L31" i="22" s="1"/>
  <c r="J37" i="22"/>
  <c r="L37" i="22" s="1"/>
  <c r="E45" i="22"/>
  <c r="J26" i="22"/>
  <c r="L26" i="22" s="1"/>
  <c r="I43" i="22"/>
  <c r="E82" i="22"/>
  <c r="E88" i="22" s="1"/>
  <c r="J20" i="22"/>
  <c r="L20" i="22" s="1"/>
  <c r="J21" i="22"/>
  <c r="L21" i="22" s="1"/>
  <c r="J27" i="22"/>
  <c r="L27" i="22" s="1"/>
  <c r="J33" i="22"/>
  <c r="L33" i="22" s="1"/>
  <c r="J39" i="22"/>
  <c r="L39" i="22" s="1"/>
  <c r="D45" i="22"/>
  <c r="K82" i="22"/>
  <c r="K88" i="22" s="1"/>
  <c r="J32" i="22"/>
  <c r="L32" i="22" s="1"/>
  <c r="J38" i="22"/>
  <c r="L38" i="22" s="1"/>
  <c r="O82" i="22"/>
  <c r="I79" i="22"/>
  <c r="I82" i="22" s="1"/>
  <c r="G45" i="22"/>
  <c r="F79" i="22"/>
  <c r="F82" i="22" s="1"/>
  <c r="F88" i="22" s="1"/>
  <c r="F45" i="22"/>
  <c r="J17" i="22"/>
  <c r="G82" i="22"/>
  <c r="G88" i="22" s="1"/>
  <c r="L85" i="22" l="1"/>
  <c r="M42" i="22"/>
  <c r="N42" i="22"/>
  <c r="M27" i="22"/>
  <c r="N27" i="22"/>
  <c r="M36" i="22"/>
  <c r="N36" i="22"/>
  <c r="M39" i="22"/>
  <c r="N39" i="22" s="1"/>
  <c r="M21" i="22"/>
  <c r="N21" i="22" s="1"/>
  <c r="M38" i="22"/>
  <c r="N38" i="22" s="1"/>
  <c r="M20" i="22"/>
  <c r="N20" i="22"/>
  <c r="M33" i="22"/>
  <c r="N33" i="22"/>
  <c r="M32" i="22"/>
  <c r="N32" i="22"/>
  <c r="M25" i="22"/>
  <c r="N25" i="22"/>
  <c r="J43" i="22"/>
  <c r="M26" i="22"/>
  <c r="N26" i="22"/>
  <c r="M41" i="22"/>
  <c r="N41" i="22"/>
  <c r="M37" i="22"/>
  <c r="N37" i="22"/>
  <c r="M29" i="22"/>
  <c r="N29" i="22"/>
  <c r="M35" i="22"/>
  <c r="N35" i="22"/>
  <c r="M19" i="22"/>
  <c r="N19" i="22" s="1"/>
  <c r="M31" i="22"/>
  <c r="N31" i="22"/>
  <c r="M23" i="22"/>
  <c r="N23" i="22" s="1"/>
  <c r="I45" i="22"/>
  <c r="L43" i="22"/>
  <c r="J88" i="22"/>
  <c r="L17" i="22"/>
  <c r="L82" i="22" s="1"/>
  <c r="L45" i="22" l="1"/>
  <c r="N43" i="22"/>
  <c r="N45" i="22" s="1"/>
  <c r="M43" i="22"/>
  <c r="M45" i="22" l="1"/>
  <c r="L48" i="22" l="1"/>
  <c r="M48" i="22" s="1"/>
  <c r="N48" i="22" s="1"/>
  <c r="O48"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Kao, Fendy</author>
  </authors>
  <commentList>
    <comment ref="M77" authorId="0" shapeId="0" xr:uid="{B80D1BB6-154F-4312-9656-8F5B5E6177DF}">
      <text>
        <r>
          <rPr>
            <b/>
            <sz val="9"/>
            <color indexed="81"/>
            <rFont val="Tahoma"/>
            <charset val="1"/>
          </rPr>
          <t>Kao, Fendy:</t>
        </r>
        <r>
          <rPr>
            <sz val="9"/>
            <color indexed="81"/>
            <rFont val="Tahoma"/>
            <charset val="1"/>
          </rPr>
          <t xml:space="preserve">
carryforward next year
</t>
        </r>
      </text>
    </comment>
    <comment ref="M78" authorId="0" shapeId="0" xr:uid="{E0B777F1-46D1-41CE-BB8D-B21F3C759516}">
      <text>
        <r>
          <rPr>
            <b/>
            <sz val="9"/>
            <color indexed="81"/>
            <rFont val="Tahoma"/>
            <family val="2"/>
          </rPr>
          <t>Kao, Fendy:</t>
        </r>
        <r>
          <rPr>
            <sz val="9"/>
            <color indexed="81"/>
            <rFont val="Tahoma"/>
            <family val="2"/>
          </rPr>
          <t xml:space="preserve">
carryforward next year
</t>
        </r>
      </text>
    </comment>
  </commentList>
</comments>
</file>

<file path=xl/sharedStrings.xml><?xml version="1.0" encoding="utf-8"?>
<sst xmlns="http://schemas.openxmlformats.org/spreadsheetml/2006/main" count="301" uniqueCount="218">
  <si>
    <t>County of Riverside</t>
  </si>
  <si>
    <t>Auditor-Controller's Office</t>
  </si>
  <si>
    <t>Property Tax Division</t>
  </si>
  <si>
    <t xml:space="preserve"> </t>
  </si>
  <si>
    <t>Estimated VLF Adjustment Amount (post SB130 approved 5-12-17 by Gov. Brown)</t>
  </si>
  <si>
    <t>EQ Roll (Asr Net)</t>
  </si>
  <si>
    <t>R &amp; T 97.70</t>
  </si>
  <si>
    <t>VLFAA</t>
  </si>
  <si>
    <t>District</t>
  </si>
  <si>
    <t>Total Value</t>
  </si>
  <si>
    <t>Detachment</t>
  </si>
  <si>
    <t>R&amp;T 97.70</t>
  </si>
  <si>
    <t xml:space="preserve"> ( c ) ( 1 )( B ) ( i ) ( II )</t>
  </si>
  <si>
    <t>Number</t>
  </si>
  <si>
    <t>Adjusted Value</t>
  </si>
  <si>
    <t>Annexations</t>
  </si>
  <si>
    <t xml:space="preserve"> ( c ) ( 1 )( B ) ( i ) </t>
  </si>
  <si>
    <t>Column:</t>
  </si>
  <si>
    <t>A</t>
  </si>
  <si>
    <t>B</t>
  </si>
  <si>
    <t>C</t>
  </si>
  <si>
    <t>D</t>
  </si>
  <si>
    <t>E</t>
  </si>
  <si>
    <t xml:space="preserve">F  </t>
  </si>
  <si>
    <t>G</t>
  </si>
  <si>
    <t>H</t>
  </si>
  <si>
    <t>J</t>
  </si>
  <si>
    <t>K</t>
  </si>
  <si>
    <t>Formula:</t>
  </si>
  <si>
    <t>A+B</t>
  </si>
  <si>
    <t>D+E</t>
  </si>
  <si>
    <t>+(F-C)/C</t>
  </si>
  <si>
    <t xml:space="preserve">+ H * G </t>
  </si>
  <si>
    <t>+H+J</t>
  </si>
  <si>
    <t>Exclude Unitary</t>
  </si>
  <si>
    <t>01-1001</t>
  </si>
  <si>
    <t>County General Fund</t>
  </si>
  <si>
    <t>COUNTY TOTAL</t>
  </si>
  <si>
    <t>02-2051</t>
  </si>
  <si>
    <t>City of Banning</t>
  </si>
  <si>
    <t>02-2102</t>
  </si>
  <si>
    <t>City of Beaumont</t>
  </si>
  <si>
    <t>02-2152</t>
  </si>
  <si>
    <t>City of Blythe</t>
  </si>
  <si>
    <t>02-2170</t>
  </si>
  <si>
    <t>City of Calimesa</t>
  </si>
  <si>
    <t>02-2190</t>
  </si>
  <si>
    <t>City of Canyon Lake</t>
  </si>
  <si>
    <t>02-2225</t>
  </si>
  <si>
    <t>City of Cathedral City</t>
  </si>
  <si>
    <t>02-2252</t>
  </si>
  <si>
    <t>City of Coachella</t>
  </si>
  <si>
    <t>02-2301</t>
  </si>
  <si>
    <t>City of Corona</t>
  </si>
  <si>
    <t>02-2321</t>
  </si>
  <si>
    <t>City of Desert Hot Springs</t>
  </si>
  <si>
    <t>02-2407</t>
  </si>
  <si>
    <t>City of Hemet</t>
  </si>
  <si>
    <t>02-2441</t>
  </si>
  <si>
    <t>City of Indian Wells</t>
  </si>
  <si>
    <t>02-2451</t>
  </si>
  <si>
    <t>City of Indio</t>
  </si>
  <si>
    <t>02-2375</t>
  </si>
  <si>
    <t>City of La Quinta</t>
  </si>
  <si>
    <t>02-2352</t>
  </si>
  <si>
    <t>City of Lake Elsinore</t>
  </si>
  <si>
    <t>02-2490</t>
  </si>
  <si>
    <t>City of Moreno Valley</t>
  </si>
  <si>
    <t>02-2495</t>
  </si>
  <si>
    <t>City of Murrieta</t>
  </si>
  <si>
    <t>02-2501</t>
  </si>
  <si>
    <t>City of Norco</t>
  </si>
  <si>
    <t>02-2580</t>
  </si>
  <si>
    <t>City of Palm Desert</t>
  </si>
  <si>
    <t>02-2601</t>
  </si>
  <si>
    <t>City of Palm Springs</t>
  </si>
  <si>
    <t>02-2651</t>
  </si>
  <si>
    <t>City of Perris</t>
  </si>
  <si>
    <t>02-2681</t>
  </si>
  <si>
    <t>City of Rancho Mirage</t>
  </si>
  <si>
    <t>02-2701</t>
  </si>
  <si>
    <t>City of Riverside</t>
  </si>
  <si>
    <t>02-2802</t>
  </si>
  <si>
    <t>City of San Jacinto</t>
  </si>
  <si>
    <t>02-2900</t>
  </si>
  <si>
    <t>City of Temecula</t>
  </si>
  <si>
    <t>City Total</t>
  </si>
  <si>
    <t>Totals</t>
  </si>
  <si>
    <t>( 2 )</t>
  </si>
  <si>
    <t>( 3 )</t>
  </si>
  <si>
    <t>( 4 )</t>
  </si>
  <si>
    <t>SS1</t>
  </si>
  <si>
    <t>SS2</t>
  </si>
  <si>
    <t>02-3400</t>
  </si>
  <si>
    <t>City of Eastvale</t>
  </si>
  <si>
    <t>02-3500</t>
  </si>
  <si>
    <t>City of Jurupa Valley</t>
  </si>
  <si>
    <t>02-3100</t>
  </si>
  <si>
    <t>City of Menifee</t>
  </si>
  <si>
    <t>02-3200</t>
  </si>
  <si>
    <t>City of Wildomar</t>
  </si>
  <si>
    <t>CITY TOTAL</t>
  </si>
  <si>
    <t>GRAND TOTAL</t>
  </si>
  <si>
    <t>( 1a )</t>
  </si>
  <si>
    <t>Check numbers</t>
  </si>
  <si>
    <t>Difference</t>
  </si>
  <si>
    <t>  </t>
  </si>
  <si>
    <t>Notwithstanding any other law, for the 2004–05 fiscal year and for each fiscal year thereafter, all of the following apply:</t>
  </si>
  <si>
    <t>(a) (1) (A) The auditor shall reduce the total amount of ad valorem property tax revenue that is otherwise required to be allocated to a county’s Educational Revenue Augmentation Fund by the countywide vehicle license fee adjustment amount.</t>
  </si>
  <si>
    <t>(B) If, for the fiscal year, after complying with Section 97.68 there is not enough ad valorem property tax revenue that is otherwise required to be allocated to a county Educational Revenue Augmentation Fund for the auditor to complete the allocation reduction required by subparagraph (A), the auditor shall additionally reduce the total amount of ad valorem property tax revenue that is otherwise required to be allocated to all school districts and community college districts in the county for that fiscal year by an amount equal to the difference between the countywide vehicle license fee adjustment amount and the amount of ad valorem property tax revenue that is otherwise required to be allocated to the county Educational Revenue Augmentation Fund for that fiscal year. This reduction for each school district and community college district in the county shall be the percentage share of the total reduction that is equal to the proportion that the total amount of ad valorem property tax revenue that is otherwise required to be allocated to the school district or community college district bears to the total amount of ad valorem property tax revenue that is otherwise required to be allocated to all school districts and community college districts in a county. For purposes of this subparagraph, “school districts” and “community college districts” do not include any districts that are excess tax school entities, as defined in Section 95.</t>
  </si>
  <si>
    <t>(2) The countywide vehicle license fee adjustment amount shall be allocated to the Vehicle License Fee Property Tax Compensation Fund that shall be established in the treasury of each county.</t>
  </si>
  <si>
    <t>(b) (1) The auditor shall allocate moneys in the Vehicle License Fee Property Tax Compensation Fund according to the following:</t>
  </si>
  <si>
    <t>(A) Each city in the county shall receive its vehicle license fee adjustment amount.</t>
  </si>
  <si>
    <t>(B) Each county and city and county shall receive its vehicle license fee adjustment amount.</t>
  </si>
  <si>
    <t>(2) The auditor shall allocate one-half of the amount specified in paragraph (1) on or before January 31 of each fiscal year, and the other one-half on or before May 31 of each fiscal year.</t>
  </si>
  <si>
    <t>(c) For purposes of this section, all of the following apply:</t>
  </si>
  <si>
    <t>(1) “Vehicle license fee adjustment amount” for a particular city, county, or a city and county means, subject to an adjustment under paragraph (2) and Section 97.71, all of the following:</t>
  </si>
  <si>
    <t>(A) For the 2004–05 fiscal year, an amount equal to the difference between the following two amounts:</t>
  </si>
  <si>
    <t>(i) The estimated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</si>
  <si>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(ii) The estimated total amount of revenue that is required to be distributed from the Motor Vehicle License Fee Account in the Transportation Tax Fund to the county, city and county, and each city in the county for the 2004–05 fiscal year under Section 11005, as that section read on the operative date of the act that amended this clause.</t>
  </si>
  <si>
    <t>(B) (i) Subject to an adjustment under clause (ii), for the 2005–06 fiscal year, the sum of the following two amounts:</t>
  </si>
  <si>
    <t>(I) The difference between the following two amounts:</t>
  </si>
  <si>
    <t>(ia) The actual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</si>
  <si>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(ib) The actual total amount of revenue that was distributed from the Motor Vehicle License Fee Account in the Transportation Tax Fund to the county, city and county, and each city in the county for the 2004–05 fiscal year under Section 11005, as that section read on the operative date of the act that amended this subsubclause.</t>
  </si>
  <si>
    <t>(II) The product of the following two amounts:</t>
  </si>
  <si>
    <t>(ia) The amount described in subclause (I).</t>
  </si>
  <si>
    <t>(ib)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</si>
  <si>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(ii) The amount described in clause (i) shall be adjusted as follows:</t>
  </si>
  <si>
    <t>(I) If the amount described in subclause (I) of clause (i) for a particular city, county, or city and county is greater than the amount described in subparagraph (A) for that city, county, or city and county, the amount described in clause (i) shall be increased by an amount equal to this difference.</t>
  </si>
  <si>
    <t>(II) If the amount described in subclause (I) of clause (i) for a particular city, county, or city and county is less than the amount described in subparagraph (A) for that city, county, or city and county, the amount described in clause (i) shall be decreased by an amount equal to this difference.</t>
  </si>
  <si>
    <t>(C) For the 2006–07 fiscal year and for each fiscal year thereafter, the sum of the following two amounts:</t>
  </si>
  <si>
    <t>(i) The vehicle license fee adjustment amount for the prior fiscal year, if Section 97.71 and clause (ii) of subparagraph (B) did not apply for that fiscal year, for that city, county, and city and county.</t>
  </si>
  <si>
    <t>(ii) The product of the following two amounts:</t>
  </si>
  <si>
    <t>(I) The amount described in clause (i).</t>
  </si>
  <si>
    <t>(II)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</si>
  <si>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(2) Notwithstanding paragraph (1), “vehicle license fee adjustment amount,” for a city incorporating after January 1, 2004, and on or before January 1, 2012, means the following:</t>
  </si>
  <si>
    <t>(A) For the 2017–18 fiscal year, the quotient derived from the following fraction:</t>
  </si>
  <si>
    <t>(i) The numerator is the product of the following two amounts:</t>
  </si>
  <si>
    <t>(I) The sum of the most recent vehicle license fee adjustment amounts determined for all cities in the county.</t>
  </si>
  <si>
    <t>(II) The population of the incorporating city.</t>
  </si>
  <si>
    <t>(ii) The denominator is the sum of the populations of all cities in the county.</t>
  </si>
  <si>
    <t>(B) For the 2018–19 fiscal year, and for each fiscal year thereafter, the sum of the following two amounts:</t>
  </si>
  <si>
    <t>(i) The vehicle license fee adjustment amount for the prior fiscal year.</t>
  </si>
  <si>
    <t>(II) The percentage change from the prior fiscal year to the current fiscal year in gross taxable assessed valuation within the jurisdiction of the entity, as reflected in the equalized assessment roll for those fiscal years.</t>
  </si>
  <si>
    <t>(3) For the 2013–14 fiscal year, the vehicle license fee adjustment amount that is determined under subparagraph (C) of paragraph (1) for the County of Orange shall be increased by fifty-three million dollars ($53,000,000). For the 2014–15 fiscal year and each fiscal year thereafter, the calculation of the vehicle license fee adjustment amount for the County of Orange under subparagraph (C) of paragraph (1) shall be based on a prior fiscal year amount that reflects the full amount of this one-time increase of fifty-three million dollars ($53,000,000).</t>
  </si>
  <si>
    <t>(4) “Countywide vehicle license fee adjustment amount” means, for any fiscal year, the total sum of the amounts described in paragraphs (1), (2), and (3) for a county or city and county, and each city in the county.</t>
  </si>
  <si>
    <t>(5) On or before June 30 of each fiscal year, the auditor shall report to the Controller the vehicle license fee adjustment amount for the county and each city in the county for that fiscal year.</t>
  </si>
  <si>
    <t>(d) For the 2005–06 fiscal year and each fiscal year thereafter, the amounts determined under subdivision (a) of Section 96.1, or any successor to that provision, shall not reflect, for a preceding fiscal year, any portion of any allocation required by this section.</t>
  </si>
  <si>
    <t>(e) For purposes of Section 15 of Article XI of the California Constitution, the allocations from a Vehicle License Fee Property Tax Compensation Fund constitute successor taxes that are otherwise required to be allocated to counties and cities, and as successor taxes, the obligation to make those transfers as required by this section shall not be extinguished nor disregarded in any manner that adversely affects the security of, or the ability of, a county or city to pay the principal and interest on any debts or obligations that were funded or secured by that city’s or county’s allocated share of motor vehicle license fee revenues.</t>
  </si>
  <si>
    <t>(f) This section shall not be construed to do any of the following:</t>
  </si>
  <si>
    <t>(1) Reduce any allocations of excess, additional, or remaining funds that would otherwise have been allocated to county superintendents of schools, cities, counties, and cities and counties pursuant to clause (i) of subparagraph (B) of paragraph (4) of subdivision (d) of Sections 97.2 and 97.3 or Article 4 (commencing with Section 98) had this section not been enacted. The allocations required by this section shall be adjusted to comply with this paragraph.</t>
  </si>
  <si>
    <t>(2) Require an increased ad valorem property tax revenue allocation or increased tax increment allocation to a community redevelopment agency.</t>
  </si>
  <si>
    <t>(3) Alter the manner in which ad valorem property tax revenue growth from fiscal year to fiscal year is otherwise determined or allocated in a county.</t>
  </si>
  <si>
    <t>(4) Reduce ad valorem property tax revenue allocations required under Article 4 (commencing with Section 98).</t>
  </si>
  <si>
    <t>(g) Tax exchange or revenue sharing agreements, entered into prior to the operative date of this section, between local agencies or between local agencies and nonlocal agencies are deemed to be modified to account for the reduced vehicle license fee revenues resulting from the act that added this section. These agreements are modified in that these reduced revenues are, in kind and in lieu thereof, replaced with ad valorem property tax revenue from a Vehicle License Fee Property Tax Compensation Fund or an Educational Revenue Augmentation Fund.</t>
  </si>
  <si>
    <t>(Amended by Stats. 2017, Ch. 9, Sec. 1. (SB 130) Effective May 12, 2017.)</t>
  </si>
  <si>
    <t>(ii) The product of the following two amounts:</t>
  </si>
  <si>
    <t>(I) The amount described in clause (i).</t>
  </si>
  <si>
    <t>(i) The numerator is the product of the following two amounts:</t>
  </si>
  <si>
    <t>(II) The population of the incorporating city.</t>
  </si>
  <si>
    <t>(i) The vehicle license fee adjustment amount for the prior fiscal year.</t>
  </si>
  <si>
    <t>(2) Notwithstanding paragraph (1), “vehicle license fee adjustment</t>
  </si>
  <si>
    <t>amount,” for a city incorporating after January 1, 2004, and on or before</t>
  </si>
  <si>
    <t>January 1, 2012, means the following:</t>
  </si>
  <si>
    <t>(A) For the 2017–18 fiscal year, the quotient derived from the following</t>
  </si>
  <si>
    <t>fraction:</t>
  </si>
  <si>
    <t>(I) The sum of the most recent vehicle license fee adjustment amounts</t>
  </si>
  <si>
    <t>determined for all cities in the county.</t>
  </si>
  <si>
    <t>(ii) The denominator is the sum of the populations of all cities in the</t>
  </si>
  <si>
    <t>county.</t>
  </si>
  <si>
    <t>(B) For the 2018–19 fiscal year, and for each fiscal year thereafter, the</t>
  </si>
  <si>
    <t>sum of the following two amounts:</t>
  </si>
  <si>
    <t>(II) The percentage change from the prior fiscal year to the current fiscal</t>
  </si>
  <si>
    <t>year in gross taxable assessed valuation within the jurisdiction of the entity,</t>
  </si>
  <si>
    <t>as reflected in the equalized assessment roll for those fiscal years.</t>
  </si>
  <si>
    <t>This applies to the 4 new cities in Riverside County for 2017-18.  Sets up the base.</t>
  </si>
  <si>
    <t>This applies to the 4 new cities in Riverside County for 2018-19 to apply a growth factor to the PY base</t>
  </si>
  <si>
    <t>2017-18 VLFAA</t>
  </si>
  <si>
    <t>* Note:  In 2017-18, the four new cities began to receive the VLFAA in accordance with SB130 chaptered 5-12-17.  In 2018-19 they now begin to receive the growth like all other cities.</t>
  </si>
  <si>
    <t>Revenue and Taxation Code - RTC</t>
  </si>
  <si>
    <t>DIVISION 1. PROPERTY TAXATION [50 - 5911]</t>
  </si>
  <si>
    <t>  ( Division 1 enacted by Stats. 1939, Ch. 154. )</t>
  </si>
  <si>
    <t>PART 0.5. IMPLEMENTATION OF ARTICLE XIII A OF THE CALIFORNIA CONSTITUTION [50 - 100.96]</t>
  </si>
  <si>
    <t>  ( Part 0.5 added by Stats. 1979, Ch. 242. )</t>
  </si>
  <si>
    <t>CHAPTER 6. Allocation of Property Tax Revenue [95 - 100.96]</t>
  </si>
  <si>
    <t>  ( Chapter 6 repealed and added by Stats. 1994, Ch. 1167, Sec. 3. )</t>
  </si>
  <si>
    <t>ARTICLE 3. Revenue Allocation Shifts for Education [97 - 97.81]</t>
  </si>
  <si>
    <t>  ( Article 3 added by Stats. 1994, Ch. 1167, Sec. 3. )</t>
  </si>
  <si>
    <t>97.70.  </t>
  </si>
  <si>
    <t xml:space="preserve"> ( c ) ( 1 )( B ) ( i ) (II) (ib)</t>
  </si>
  <si>
    <t>RTC 97.70 ( c ) ( 1 )( C) ( ii ) (2) (B)</t>
  </si>
  <si>
    <t>Section added May 2017 by SB130.  Reference RTC 97.70 ( c ) ( 1 )( C) ( ii ) (2) (B)</t>
  </si>
  <si>
    <t xml:space="preserve">R&amp;T 97.70 ( c ) ( 1 )( B ) ( i ) </t>
  </si>
  <si>
    <t>RTC 97.70 ( c ) ( 1 )( C) ( ii ) (2) (B) (i)</t>
  </si>
  <si>
    <t>Less(2)</t>
  </si>
  <si>
    <t>Less (2)</t>
  </si>
  <si>
    <t>Footnote:  Section added by SB130 for the 4 new cities, does not seem to have the same provision to detach prior year values and annex currrent year values as required by the law for the other cities.  RTC 97.70 97.70 ( c ) ( 1 )( C) ( ii ) (2) (B) only states to use the equalized assessment roll.</t>
  </si>
  <si>
    <t>(g)</t>
  </si>
  <si>
    <t>(f)</t>
  </si>
  <si>
    <t>( e)</t>
  </si>
  <si>
    <t>(d)</t>
  </si>
  <si>
    <t>( c)</t>
  </si>
  <si>
    <t>(b)</t>
  </si>
  <si>
    <t>(a)</t>
  </si>
  <si>
    <t xml:space="preserve">Estimated using RTC Sec. 97.70 ( c) (1) &amp; (2) </t>
  </si>
  <si>
    <t>L</t>
  </si>
  <si>
    <t>FY 22-23</t>
  </si>
  <si>
    <t>2022-23</t>
  </si>
  <si>
    <t>FY 23-24</t>
  </si>
  <si>
    <t>FY 22-23 Actual</t>
  </si>
  <si>
    <t>2023-24 Growth $</t>
  </si>
  <si>
    <t>Total 23-24</t>
  </si>
  <si>
    <t>from 21-22 values</t>
  </si>
  <si>
    <t>2023-24 Growth %</t>
  </si>
  <si>
    <t>FY 2023-24</t>
  </si>
  <si>
    <t>2023-24</t>
  </si>
  <si>
    <t>True-up</t>
  </si>
  <si>
    <t>K+L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</si>
</sst>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409]mmmm\ d\,\ yyyy;@"/>
    <numFmt numFmtId="165" formatCode="_(* #,##0_);_(* \(#,##0\);_(* &quot;-&quot;??_);_(@_)"/>
    <numFmt numFmtId="166" formatCode="0.00000000%"/>
    <numFmt numFmtId="167" formatCode="0.000%"/>
    <numFmt numFmtId="168" formatCode="0.00_);[Red]\(0.00\)"/>
  </numFmts>
  <fonts count="24">
    <font>
      <sz val="10"/>
      <name val="Arial"/>
      <family val="2"/>
    </font>
    <font>
      <sz val="10"/>
      <name val="Arial"/>
      <family val="2"/>
    </font>
    <font>
      <sz val="8"/>
      <name val="Arial"/>
      <family val="2"/>
    </font>
    <font>
      <b/>
      <sz val="12"/>
      <name val="Arial"/>
      <family val="2"/>
    </font>
    <font>
      <b/>
      <sz val="10"/>
      <name val="Arial"/>
      <family val="2"/>
    </font>
    <font>
      <b/>
      <sz val="10"/>
      <color theme="1"/>
      <name val="Arial"/>
      <family val="2"/>
    </font>
    <font>
      <b/>
      <sz val="8"/>
      <name val="Arial"/>
      <family val="2"/>
    </font>
    <font>
      <b/>
      <i/>
      <sz val="10"/>
      <color rgb="FFFF0000"/>
      <name val="Arial"/>
      <family val="2"/>
    </font>
    <font>
      <b/>
      <sz val="10"/>
      <color rgb="FFFF0000"/>
      <name val="Arial"/>
      <family val="2"/>
    </font>
    <font>
      <b/>
      <sz val="12"/>
      <color theme="4"/>
      <name val="Arial"/>
      <family val="2"/>
    </font>
    <font>
      <i/>
      <sz val="9"/>
      <name val="Arial"/>
      <family val="2"/>
    </font>
    <font>
      <sz val="10"/>
      <color theme="1"/>
      <name val="Arial"/>
      <family val="2"/>
    </font>
    <font>
      <sz val="10"/>
      <color rgb="FF333333"/>
      <name val="Inherit"/>
    </font>
    <font>
      <sz val="10"/>
      <color rgb="FF333333"/>
      <name val="Verdana"/>
      <family val="2"/>
    </font>
    <font>
      <i/>
      <sz val="10"/>
      <color rgb="FFFF0000"/>
      <name val="Arial"/>
      <family val="2"/>
    </font>
    <font>
      <b/>
      <sz val="10"/>
      <color rgb="FF111111"/>
      <name val="Palatino Linotype"/>
      <family val="1"/>
    </font>
    <font>
      <i/>
      <sz val="10"/>
      <color rgb="FF333333"/>
      <name val="Inherit"/>
    </font>
    <font>
      <b/>
      <sz val="10"/>
      <color rgb="FF111111"/>
      <name val="Arial"/>
      <family val="2"/>
    </font>
    <font>
      <i/>
      <sz val="10"/>
      <color rgb="FF333333"/>
      <name val="Verdana"/>
      <family val="2"/>
    </font>
    <font>
      <b/>
      <sz val="8"/>
      <color rgb="FF333333"/>
      <name val="Arial"/>
      <family val="2"/>
    </font>
    <font>
      <sz val="9"/>
      <color indexed="81"/>
      <name val="Tahoma"/>
      <charset val="1"/>
    </font>
    <font>
      <b/>
      <sz val="9"/>
      <color indexed="81"/>
      <name val="Tahoma"/>
      <charset val="1"/>
    </font>
    <font>
      <sz val="9"/>
      <color indexed="81"/>
      <name val="Tahoma"/>
      <family val="2"/>
    </font>
    <font>
      <b/>
      <sz val="9"/>
      <color indexed="81"/>
      <name val="Tahoma"/>
      <family val="2"/>
    </font>
  </fonts>
  <fills count="11">
    <fill>
      <patternFill patternType="none"/>
    </fill>
    <fill>
      <patternFill patternType="gray125"/>
    </fill>
    <fill>
      <patternFill patternType="solid">
        <fgColor theme="4" tint="0.79998168889431442"/>
        <bgColor indexed="64"/>
      </patternFill>
    </fill>
    <fill>
      <patternFill patternType="solid">
        <fgColor theme="3"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39997558519241921"/>
        <bgColor indexed="64"/>
      </patternFill>
    </fill>
  </fills>
  <borders count="1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56">
    <xf numFmtId="0" fontId="0" fillId="0" borderId="0" xfId="0"/>
    <xf numFmtId="0" fontId="0" fillId="0" borderId="0" xfId="0" applyAlignment="1">
      <alignment horizontal="left"/>
    </xf>
    <xf numFmtId="0" fontId="2" fillId="0" borderId="0" xfId="0" applyFont="1" applyAlignment="1">
      <alignment horizontal="right"/>
    </xf>
    <xf numFmtId="0" fontId="2" fillId="0" borderId="0" xfId="0" applyFont="1"/>
    <xf numFmtId="0" fontId="1" fillId="0" borderId="0" xfId="0" applyFont="1"/>
    <xf numFmtId="0" fontId="4" fillId="0" borderId="3" xfId="0" applyFont="1" applyBorder="1" applyAlignment="1">
      <alignment horizontal="center" wrapText="1"/>
    </xf>
    <xf numFmtId="0" fontId="0" fillId="2" borderId="3" xfId="0" applyFill="1" applyBorder="1"/>
    <xf numFmtId="0" fontId="4" fillId="2" borderId="3" xfId="0" applyFont="1" applyFill="1" applyBorder="1" applyAlignment="1">
      <alignment horizontal="center"/>
    </xf>
    <xf numFmtId="0" fontId="4" fillId="2" borderId="1" xfId="0" applyFont="1" applyFill="1" applyBorder="1" applyAlignment="1">
      <alignment horizontal="center"/>
    </xf>
    <xf numFmtId="0" fontId="6" fillId="2" borderId="1" xfId="0" applyFont="1" applyFill="1" applyBorder="1" applyAlignment="1">
      <alignment horizontal="center"/>
    </xf>
    <xf numFmtId="0" fontId="4" fillId="0" borderId="5" xfId="0" applyFont="1" applyBorder="1" applyAlignment="1">
      <alignment horizontal="center"/>
    </xf>
    <xf numFmtId="0" fontId="6" fillId="4" borderId="5" xfId="0" applyFont="1" applyFill="1" applyBorder="1" applyAlignment="1">
      <alignment horizontal="center"/>
    </xf>
    <xf numFmtId="38" fontId="6" fillId="4" borderId="5" xfId="0" applyNumberFormat="1" applyFont="1" applyFill="1" applyBorder="1" applyAlignment="1">
      <alignment horizontal="center"/>
    </xf>
    <xf numFmtId="0" fontId="6" fillId="4" borderId="5" xfId="0" quotePrefix="1" applyFont="1" applyFill="1" applyBorder="1" applyAlignment="1">
      <alignment horizontal="center"/>
    </xf>
    <xf numFmtId="0" fontId="6" fillId="4" borderId="5" xfId="0" applyFont="1" applyFill="1" applyBorder="1" applyAlignment="1">
      <alignment horizontal="center" wrapText="1"/>
    </xf>
    <xf numFmtId="165" fontId="0" fillId="0" borderId="0" xfId="1" applyNumberFormat="1" applyFont="1"/>
    <xf numFmtId="0" fontId="4" fillId="0" borderId="0" xfId="0" quotePrefix="1" applyFont="1" applyAlignment="1">
      <alignment horizontal="center"/>
    </xf>
    <xf numFmtId="49" fontId="0" fillId="0" borderId="0" xfId="0" applyNumberFormat="1"/>
    <xf numFmtId="165" fontId="0" fillId="0" borderId="0" xfId="1" applyNumberFormat="1" applyFont="1" applyBorder="1"/>
    <xf numFmtId="165" fontId="0" fillId="0" borderId="0" xfId="1" applyNumberFormat="1" applyFont="1" applyFill="1" applyBorder="1"/>
    <xf numFmtId="165" fontId="1" fillId="0" borderId="0" xfId="1" applyNumberFormat="1" applyFont="1" applyFill="1" applyBorder="1"/>
    <xf numFmtId="165" fontId="1" fillId="0" borderId="0" xfId="1" applyNumberFormat="1" applyFont="1" applyFill="1" applyBorder="1" applyAlignment="1"/>
    <xf numFmtId="49" fontId="0" fillId="0" borderId="2" xfId="0" applyNumberFormat="1" applyBorder="1"/>
    <xf numFmtId="0" fontId="4" fillId="0" borderId="2" xfId="0" applyFont="1" applyBorder="1" applyAlignment="1">
      <alignment horizontal="center"/>
    </xf>
    <xf numFmtId="165" fontId="4" fillId="0" borderId="2" xfId="1" applyNumberFormat="1" applyFont="1" applyBorder="1" applyAlignment="1">
      <alignment horizontal="center"/>
    </xf>
    <xf numFmtId="165" fontId="0" fillId="0" borderId="2" xfId="1" applyNumberFormat="1" applyFont="1" applyFill="1" applyBorder="1"/>
    <xf numFmtId="165" fontId="0" fillId="0" borderId="2" xfId="1" applyNumberFormat="1" applyFont="1" applyBorder="1"/>
    <xf numFmtId="165" fontId="1" fillId="0" borderId="2" xfId="1" applyNumberFormat="1" applyFont="1" applyFill="1" applyBorder="1"/>
    <xf numFmtId="165" fontId="1" fillId="0" borderId="2" xfId="1" applyNumberFormat="1" applyFont="1" applyFill="1" applyBorder="1" applyAlignment="1"/>
    <xf numFmtId="165" fontId="1" fillId="0" borderId="2" xfId="1" applyNumberFormat="1" applyFont="1" applyBorder="1" applyAlignment="1"/>
    <xf numFmtId="165" fontId="0" fillId="0" borderId="0" xfId="1" applyNumberFormat="1" applyFont="1" applyFill="1"/>
    <xf numFmtId="165" fontId="1" fillId="5" borderId="0" xfId="1" applyNumberFormat="1" applyFont="1" applyFill="1"/>
    <xf numFmtId="165" fontId="1" fillId="6" borderId="0" xfId="1" applyNumberFormat="1" applyFont="1" applyFill="1"/>
    <xf numFmtId="10" fontId="0" fillId="0" borderId="0" xfId="0" applyNumberFormat="1"/>
    <xf numFmtId="165" fontId="1" fillId="0" borderId="0" xfId="1" applyNumberFormat="1" applyFont="1" applyFill="1"/>
    <xf numFmtId="165" fontId="1" fillId="5" borderId="0" xfId="1" applyNumberFormat="1" applyFont="1" applyFill="1" applyBorder="1"/>
    <xf numFmtId="165" fontId="1" fillId="0" borderId="0" xfId="1" applyNumberFormat="1" applyFont="1" applyFill="1" applyBorder="1" applyAlignment="1">
      <alignment horizontal="right"/>
    </xf>
    <xf numFmtId="165" fontId="1" fillId="6" borderId="0" xfId="1" applyNumberFormat="1" applyFont="1" applyFill="1" applyBorder="1"/>
    <xf numFmtId="165" fontId="0" fillId="0" borderId="1" xfId="1" applyNumberFormat="1" applyFont="1" applyBorder="1"/>
    <xf numFmtId="165" fontId="0" fillId="0" borderId="1" xfId="1" applyNumberFormat="1" applyFont="1" applyFill="1" applyBorder="1"/>
    <xf numFmtId="165" fontId="1" fillId="5" borderId="1" xfId="1" applyNumberFormat="1" applyFont="1" applyFill="1" applyBorder="1"/>
    <xf numFmtId="0" fontId="0" fillId="0" borderId="1" xfId="0" applyBorder="1"/>
    <xf numFmtId="165" fontId="4" fillId="0" borderId="6" xfId="1" applyNumberFormat="1" applyFont="1" applyFill="1" applyBorder="1" applyAlignment="1"/>
    <xf numFmtId="165" fontId="0" fillId="0" borderId="6" xfId="1" applyNumberFormat="1" applyFont="1" applyFill="1" applyBorder="1"/>
    <xf numFmtId="165" fontId="4" fillId="5" borderId="6" xfId="1" applyNumberFormat="1" applyFont="1" applyFill="1" applyBorder="1" applyAlignment="1"/>
    <xf numFmtId="165" fontId="4" fillId="0" borderId="6" xfId="1" applyNumberFormat="1" applyFont="1" applyBorder="1" applyAlignment="1"/>
    <xf numFmtId="165" fontId="4" fillId="0" borderId="6" xfId="1" applyNumberFormat="1" applyFont="1" applyBorder="1" applyAlignment="1">
      <alignment horizontal="right"/>
    </xf>
    <xf numFmtId="0" fontId="4" fillId="0" borderId="0" xfId="0" applyFont="1"/>
    <xf numFmtId="0" fontId="4" fillId="5" borderId="0" xfId="0" quotePrefix="1" applyFont="1" applyFill="1" applyAlignment="1">
      <alignment horizontal="center"/>
    </xf>
    <xf numFmtId="3" fontId="4" fillId="0" borderId="0" xfId="0" applyNumberFormat="1" applyFont="1"/>
    <xf numFmtId="40" fontId="4" fillId="0" borderId="0" xfId="0" applyNumberFormat="1" applyFont="1"/>
    <xf numFmtId="0" fontId="0" fillId="5" borderId="0" xfId="0" applyFill="1"/>
    <xf numFmtId="3" fontId="1" fillId="0" borderId="0" xfId="0" applyNumberFormat="1" applyFont="1"/>
    <xf numFmtId="38" fontId="1" fillId="0" borderId="0" xfId="1" applyNumberFormat="1" applyFont="1" applyBorder="1" applyAlignment="1"/>
    <xf numFmtId="165" fontId="0" fillId="0" borderId="0" xfId="0" applyNumberFormat="1" applyAlignment="1">
      <alignment horizontal="center"/>
    </xf>
    <xf numFmtId="3" fontId="0" fillId="0" borderId="0" xfId="0" applyNumberFormat="1"/>
    <xf numFmtId="38" fontId="0" fillId="0" borderId="0" xfId="0" applyNumberFormat="1"/>
    <xf numFmtId="43" fontId="0" fillId="0" borderId="0" xfId="0" applyNumberFormat="1"/>
    <xf numFmtId="40" fontId="0" fillId="0" borderId="0" xfId="0" applyNumberFormat="1"/>
    <xf numFmtId="165" fontId="0" fillId="0" borderId="0" xfId="0" applyNumberFormat="1"/>
    <xf numFmtId="38" fontId="1" fillId="0" borderId="0" xfId="1" applyNumberFormat="1" applyFont="1" applyFill="1" applyBorder="1"/>
    <xf numFmtId="38" fontId="0" fillId="0" borderId="0" xfId="1" applyNumberFormat="1" applyFont="1" applyFill="1"/>
    <xf numFmtId="38" fontId="0" fillId="0" borderId="0" xfId="1" applyNumberFormat="1" applyFont="1" applyBorder="1"/>
    <xf numFmtId="165" fontId="1" fillId="0" borderId="0" xfId="1" applyNumberFormat="1" applyFont="1" applyBorder="1" applyAlignment="1"/>
    <xf numFmtId="38" fontId="0" fillId="0" borderId="0" xfId="1" applyNumberFormat="1" applyFont="1" applyFill="1" applyBorder="1"/>
    <xf numFmtId="0" fontId="0" fillId="0" borderId="2" xfId="0" applyBorder="1"/>
    <xf numFmtId="38" fontId="0" fillId="0" borderId="2" xfId="1" applyNumberFormat="1" applyFont="1" applyFill="1" applyBorder="1"/>
    <xf numFmtId="0" fontId="0" fillId="0" borderId="6" xfId="0" applyBorder="1"/>
    <xf numFmtId="0" fontId="4" fillId="0" borderId="6" xfId="0" applyFont="1" applyBorder="1" applyAlignment="1">
      <alignment horizontal="center"/>
    </xf>
    <xf numFmtId="38" fontId="4" fillId="0" borderId="6" xfId="1" applyNumberFormat="1" applyFont="1" applyFill="1" applyBorder="1" applyAlignment="1"/>
    <xf numFmtId="10" fontId="0" fillId="0" borderId="0" xfId="2" applyNumberFormat="1" applyFont="1"/>
    <xf numFmtId="165" fontId="0" fillId="7" borderId="7" xfId="0" applyNumberFormat="1" applyFill="1" applyBorder="1" applyAlignment="1">
      <alignment horizontal="center"/>
    </xf>
    <xf numFmtId="165" fontId="0" fillId="7" borderId="8" xfId="0" applyNumberFormat="1" applyFill="1" applyBorder="1" applyAlignment="1">
      <alignment horizontal="center"/>
    </xf>
    <xf numFmtId="38" fontId="1" fillId="0" borderId="0" xfId="0" applyNumberFormat="1" applyFont="1" applyAlignment="1">
      <alignment horizontal="center"/>
    </xf>
    <xf numFmtId="165" fontId="1" fillId="7" borderId="9" xfId="1" applyNumberFormat="1" applyFont="1" applyFill="1" applyBorder="1"/>
    <xf numFmtId="165" fontId="1" fillId="7" borderId="10" xfId="1" applyNumberFormat="1" applyFont="1" applyFill="1" applyBorder="1"/>
    <xf numFmtId="165" fontId="10" fillId="0" borderId="0" xfId="1" applyNumberFormat="1" applyFont="1" applyBorder="1"/>
    <xf numFmtId="165" fontId="10" fillId="0" borderId="0" xfId="1" applyNumberFormat="1" applyFont="1" applyFill="1" applyBorder="1" applyAlignment="1"/>
    <xf numFmtId="43" fontId="0" fillId="0" borderId="0" xfId="1" applyFont="1"/>
    <xf numFmtId="167" fontId="0" fillId="0" borderId="0" xfId="2" applyNumberFormat="1" applyFont="1"/>
    <xf numFmtId="0" fontId="13" fillId="0" borderId="0" xfId="0" applyFont="1" applyAlignment="1">
      <alignment horizontal="left" vertical="center" wrapText="1"/>
    </xf>
    <xf numFmtId="0" fontId="0" fillId="0" borderId="0" xfId="0" applyAlignment="1">
      <alignment wrapText="1"/>
    </xf>
    <xf numFmtId="0" fontId="0" fillId="8" borderId="0" xfId="0" applyFill="1"/>
    <xf numFmtId="0" fontId="15" fillId="0" borderId="0" xfId="0" applyFont="1" applyAlignment="1">
      <alignment horizontal="left" vertical="center"/>
    </xf>
    <xf numFmtId="0" fontId="0" fillId="0" borderId="0" xfId="0" applyAlignment="1">
      <alignment vertical="center"/>
    </xf>
    <xf numFmtId="0" fontId="15" fillId="0" borderId="0" xfId="0" applyFont="1" applyAlignment="1">
      <alignment vertical="center"/>
    </xf>
    <xf numFmtId="0" fontId="16" fillId="0" borderId="0" xfId="0" applyFont="1" applyAlignment="1">
      <alignment vertical="center"/>
    </xf>
    <xf numFmtId="0" fontId="12" fillId="0" borderId="0" xfId="0" applyFont="1" applyAlignment="1">
      <alignment horizontal="left" vertical="center" indent="1"/>
    </xf>
    <xf numFmtId="0" fontId="17" fillId="0" borderId="0" xfId="0" applyFont="1" applyAlignment="1">
      <alignment vertical="center"/>
    </xf>
    <xf numFmtId="0" fontId="12" fillId="0" borderId="0" xfId="0" applyFont="1" applyAlignment="1">
      <alignment vertical="center"/>
    </xf>
    <xf numFmtId="0" fontId="18" fillId="0" borderId="0" xfId="0" applyFont="1" applyAlignment="1">
      <alignment vertical="center" wrapText="1"/>
    </xf>
    <xf numFmtId="0" fontId="13" fillId="9" borderId="0" xfId="0" applyFont="1" applyFill="1" applyAlignment="1">
      <alignment horizontal="left" vertical="center" wrapText="1"/>
    </xf>
    <xf numFmtId="0" fontId="19" fillId="9" borderId="0" xfId="0" applyFont="1" applyFill="1" applyAlignment="1">
      <alignment horizontal="center" vertical="center" wrapText="1"/>
    </xf>
    <xf numFmtId="38" fontId="0" fillId="10" borderId="0" xfId="1" applyNumberFormat="1" applyFont="1" applyFill="1"/>
    <xf numFmtId="38" fontId="1" fillId="10" borderId="0" xfId="1" applyNumberFormat="1" applyFont="1" applyFill="1" applyBorder="1" applyAlignment="1">
      <alignment horizontal="right"/>
    </xf>
    <xf numFmtId="38" fontId="0" fillId="10" borderId="0" xfId="1" applyNumberFormat="1" applyFont="1" applyFill="1" applyBorder="1"/>
    <xf numFmtId="38" fontId="1" fillId="10" borderId="0" xfId="1" applyNumberFormat="1" applyFont="1" applyFill="1"/>
    <xf numFmtId="38" fontId="1" fillId="10" borderId="0" xfId="1" applyNumberFormat="1" applyFont="1" applyFill="1" applyBorder="1"/>
    <xf numFmtId="38" fontId="0" fillId="8" borderId="0" xfId="1" applyNumberFormat="1" applyFont="1" applyFill="1" applyBorder="1"/>
    <xf numFmtId="38" fontId="1" fillId="8" borderId="0" xfId="1" applyNumberFormat="1" applyFont="1" applyFill="1" applyBorder="1"/>
    <xf numFmtId="165" fontId="0" fillId="8" borderId="0" xfId="1" applyNumberFormat="1" applyFont="1" applyFill="1" applyBorder="1"/>
    <xf numFmtId="0" fontId="6" fillId="8" borderId="1" xfId="0" applyFont="1" applyFill="1" applyBorder="1" applyAlignment="1">
      <alignment horizontal="center"/>
    </xf>
    <xf numFmtId="165" fontId="1" fillId="8" borderId="0" xfId="1" applyNumberFormat="1" applyFont="1" applyFill="1" applyBorder="1" applyAlignment="1"/>
    <xf numFmtId="38" fontId="0" fillId="8" borderId="0" xfId="1" applyNumberFormat="1" applyFont="1" applyFill="1"/>
    <xf numFmtId="165" fontId="0" fillId="8" borderId="0" xfId="1" applyNumberFormat="1" applyFont="1" applyFill="1"/>
    <xf numFmtId="0" fontId="13" fillId="8" borderId="0" xfId="0" applyFont="1" applyFill="1" applyAlignment="1">
      <alignment horizontal="left" vertical="center" wrapText="1"/>
    </xf>
    <xf numFmtId="0" fontId="13" fillId="5" borderId="0" xfId="0" applyFont="1" applyFill="1" applyAlignment="1">
      <alignment horizontal="left" vertical="center" wrapText="1"/>
    </xf>
    <xf numFmtId="0" fontId="0" fillId="0" borderId="0" xfId="0" quotePrefix="1"/>
    <xf numFmtId="0" fontId="2" fillId="0" borderId="0" xfId="0" applyFont="1" applyAlignment="1">
      <alignment horizontal="center"/>
    </xf>
    <xf numFmtId="15" fontId="0" fillId="0" borderId="0" xfId="0" applyNumberFormat="1" applyAlignment="1">
      <alignment horizontal="left"/>
    </xf>
    <xf numFmtId="0" fontId="4" fillId="0" borderId="0" xfId="0" applyFont="1" applyAlignment="1">
      <alignment horizontal="center"/>
    </xf>
    <xf numFmtId="0" fontId="4" fillId="2" borderId="0" xfId="0" applyFont="1" applyFill="1" applyAlignment="1">
      <alignment horizontal="center"/>
    </xf>
    <xf numFmtId="0" fontId="4" fillId="9" borderId="0" xfId="0" applyFont="1" applyFill="1" applyAlignment="1">
      <alignment horizontal="center"/>
    </xf>
    <xf numFmtId="0" fontId="6" fillId="2" borderId="0" xfId="0" applyFont="1" applyFill="1" applyAlignment="1">
      <alignment horizontal="center"/>
    </xf>
    <xf numFmtId="0" fontId="4" fillId="0" borderId="4" xfId="0" applyFont="1" applyBorder="1" applyAlignment="1">
      <alignment horizontal="center"/>
    </xf>
    <xf numFmtId="0" fontId="6" fillId="0" borderId="4" xfId="0" applyFont="1" applyBorder="1" applyAlignment="1">
      <alignment horizontal="center"/>
    </xf>
    <xf numFmtId="0" fontId="7" fillId="0" borderId="0" xfId="0" applyFont="1" applyAlignment="1">
      <alignment horizontal="center"/>
    </xf>
    <xf numFmtId="38" fontId="8" fillId="0" borderId="0" xfId="0" applyNumberFormat="1" applyFont="1" applyAlignment="1">
      <alignment horizontal="center"/>
    </xf>
    <xf numFmtId="3" fontId="4" fillId="0" borderId="0" xfId="0" applyNumberFormat="1" applyFont="1" applyAlignment="1">
      <alignment horizontal="center"/>
    </xf>
    <xf numFmtId="38" fontId="1" fillId="0" borderId="0" xfId="0" applyNumberFormat="1" applyFont="1"/>
    <xf numFmtId="166" fontId="1" fillId="0" borderId="0" xfId="0" applyNumberFormat="1" applyFont="1"/>
    <xf numFmtId="166" fontId="1" fillId="0" borderId="2" xfId="0" applyNumberFormat="1" applyFont="1" applyBorder="1"/>
    <xf numFmtId="166" fontId="1" fillId="9" borderId="0" xfId="0" applyNumberFormat="1" applyFont="1" applyFill="1"/>
    <xf numFmtId="38" fontId="1" fillId="10" borderId="0" xfId="0" applyNumberFormat="1" applyFont="1" applyFill="1"/>
    <xf numFmtId="49" fontId="11" fillId="8" borderId="0" xfId="0" quotePrefix="1" applyNumberFormat="1" applyFont="1" applyFill="1"/>
    <xf numFmtId="0" fontId="11" fillId="8" borderId="0" xfId="0" applyFont="1" applyFill="1"/>
    <xf numFmtId="165" fontId="0" fillId="8" borderId="0" xfId="0" applyNumberFormat="1" applyFill="1"/>
    <xf numFmtId="166" fontId="1" fillId="8" borderId="0" xfId="0" applyNumberFormat="1" applyFont="1" applyFill="1"/>
    <xf numFmtId="166" fontId="1" fillId="8" borderId="1" xfId="0" applyNumberFormat="1" applyFont="1" applyFill="1" applyBorder="1"/>
    <xf numFmtId="166" fontId="1" fillId="0" borderId="1" xfId="0" applyNumberFormat="1" applyFont="1" applyBorder="1"/>
    <xf numFmtId="0" fontId="9" fillId="0" borderId="0" xfId="0" applyFont="1"/>
    <xf numFmtId="43" fontId="9" fillId="0" borderId="0" xfId="0" applyNumberFormat="1" applyFont="1"/>
    <xf numFmtId="166" fontId="1" fillId="0" borderId="6" xfId="0" applyNumberFormat="1" applyFont="1" applyBorder="1"/>
    <xf numFmtId="49" fontId="11" fillId="0" borderId="0" xfId="0" applyNumberFormat="1" applyFont="1"/>
    <xf numFmtId="0" fontId="10" fillId="0" borderId="0" xfId="0" applyFont="1"/>
    <xf numFmtId="3" fontId="10" fillId="0" borderId="0" xfId="0" applyNumberFormat="1" applyFont="1"/>
    <xf numFmtId="38" fontId="10" fillId="0" borderId="0" xfId="0" applyNumberFormat="1" applyFont="1"/>
    <xf numFmtId="166" fontId="10" fillId="0" borderId="0" xfId="0" applyNumberFormat="1" applyFont="1"/>
    <xf numFmtId="0" fontId="4" fillId="0" borderId="2" xfId="0" applyFont="1" applyBorder="1" applyAlignment="1">
      <alignment horizontal="center" wrapText="1"/>
    </xf>
    <xf numFmtId="0" fontId="5" fillId="3" borderId="2" xfId="0" applyFont="1" applyFill="1" applyBorder="1" applyAlignment="1">
      <alignment horizontal="center" wrapText="1"/>
    </xf>
    <xf numFmtId="168" fontId="0" fillId="0" borderId="0" xfId="1" applyNumberFormat="1" applyFont="1" applyBorder="1"/>
    <xf numFmtId="168" fontId="1" fillId="0" borderId="2" xfId="1" applyNumberFormat="1" applyFont="1" applyBorder="1" applyAlignment="1"/>
    <xf numFmtId="168" fontId="0" fillId="0" borderId="0" xfId="1" applyNumberFormat="1" applyFont="1"/>
    <xf numFmtId="168" fontId="0" fillId="0" borderId="1" xfId="1" applyNumberFormat="1" applyFont="1" applyBorder="1"/>
    <xf numFmtId="168" fontId="4" fillId="0" borderId="6" xfId="1" applyNumberFormat="1" applyFont="1" applyBorder="1" applyAlignment="1">
      <alignment horizontal="right"/>
    </xf>
    <xf numFmtId="168" fontId="4" fillId="0" borderId="0" xfId="0" applyNumberFormat="1" applyFont="1"/>
    <xf numFmtId="168" fontId="0" fillId="0" borderId="0" xfId="0" applyNumberFormat="1" applyAlignment="1">
      <alignment horizontal="center"/>
    </xf>
    <xf numFmtId="168" fontId="0" fillId="0" borderId="0" xfId="0" applyNumberFormat="1"/>
    <xf numFmtId="168" fontId="0" fillId="0" borderId="2" xfId="1" applyNumberFormat="1" applyFont="1" applyFill="1" applyBorder="1"/>
    <xf numFmtId="168" fontId="4" fillId="0" borderId="6" xfId="1" applyNumberFormat="1" applyFont="1" applyFill="1" applyBorder="1" applyAlignment="1"/>
    <xf numFmtId="164" fontId="0" fillId="0" borderId="0" xfId="0" applyNumberFormat="1" applyAlignment="1">
      <alignment horizontal="left"/>
    </xf>
    <xf numFmtId="0" fontId="3" fillId="0" borderId="1" xfId="0" applyFont="1" applyBorder="1" applyAlignment="1">
      <alignment horizontal="center"/>
    </xf>
    <xf numFmtId="0" fontId="4" fillId="0" borderId="2" xfId="0" applyFont="1" applyBorder="1" applyAlignment="1">
      <alignment horizont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4" xfId="0" applyFont="1" applyBorder="1" applyAlignment="1">
      <alignment horizontal="center" vertical="center" wrapText="1"/>
    </xf>
  </cellXfs>
  <cellStyles count="3">
    <cellStyle name="Comma" xfId="1" builtinId="3"/>
    <cellStyle name="Normal" xfId="0" builtinId="0"/>
    <cellStyle name="Percent" xfId="2" builtinId="5"/>
  </cellStyles>
  <dxfs count="0"/>
  <tableStyles count="1" defaultTableStyle="TableStyleMedium2" defaultPivotStyle="PivotStyleLight16">
    <tableStyle name="Invisible" pivot="0" table="0" count="0" xr9:uid="{B3235588-E65E-4156-BF90-BDA31CFB856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9</xdr:col>
      <xdr:colOff>953558</xdr:colOff>
      <xdr:row>0</xdr:row>
      <xdr:rowOff>52916</xdr:rowOff>
    </xdr:from>
    <xdr:to>
      <xdr:col>10</xdr:col>
      <xdr:colOff>800100</xdr:colOff>
      <xdr:row>4</xdr:row>
      <xdr:rowOff>152611</xdr:rowOff>
    </xdr:to>
    <xdr:pic>
      <xdr:nvPicPr>
        <xdr:cNvPr id="2" name="Picture 1">
          <a:extLst>
            <a:ext uri="{FF2B5EF4-FFF2-40B4-BE49-F238E27FC236}">
              <a16:creationId xmlns:a16="http://schemas.microsoft.com/office/drawing/2014/main" id="{D9B38644-0165-4270-BD5D-F7C60476CD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47475" y="52916"/>
          <a:ext cx="1920875" cy="734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76200</xdr:colOff>
      <xdr:row>45</xdr:row>
      <xdr:rowOff>123825</xdr:rowOff>
    </xdr:from>
    <xdr:to>
      <xdr:col>17</xdr:col>
      <xdr:colOff>303705</xdr:colOff>
      <xdr:row>65</xdr:row>
      <xdr:rowOff>523036</xdr:rowOff>
    </xdr:to>
    <xdr:pic>
      <xdr:nvPicPr>
        <xdr:cNvPr id="2" name="Picture 1">
          <a:extLst>
            <a:ext uri="{FF2B5EF4-FFF2-40B4-BE49-F238E27FC236}">
              <a16:creationId xmlns:a16="http://schemas.microsoft.com/office/drawing/2014/main" id="{7540E746-F75A-46B9-99AC-0DF95A9ADBB8}"/>
            </a:ext>
          </a:extLst>
        </xdr:cNvPr>
        <xdr:cNvPicPr>
          <a:picLocks noChangeAspect="1"/>
        </xdr:cNvPicPr>
      </xdr:nvPicPr>
      <xdr:blipFill>
        <a:blip xmlns:r="http://schemas.openxmlformats.org/officeDocument/2006/relationships" r:embed="rId1"/>
        <a:stretch>
          <a:fillRect/>
        </a:stretch>
      </xdr:blipFill>
      <xdr:spPr>
        <a:xfrm>
          <a:off x="9305925" y="15592425"/>
          <a:ext cx="8761905" cy="6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190500</xdr:colOff>
      <xdr:row>9</xdr:row>
      <xdr:rowOff>152400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6286500" cy="1609725"/>
        </a:xfrm>
        <a:prstGeom prst="rect">
          <a:avLst/>
        </a:prstGeom>
      </xdr:spPr>
    </xdr:pic>
    <xdr:clientData/>
  </xdr:twoCellAnchor>
  <xdr:twoCellAnchor editAs="oneCell">
    <xdr:from>
      <xdr:col>1</xdr:col>
      <xdr:colOff>0</xdr:colOff>
      <xdr:row>0</xdr:row>
      <xdr:rowOff>0</xdr:rowOff>
    </xdr:from>
    <xdr:to>
      <xdr:col>14</xdr:col>
      <xdr:colOff>37105</xdr:colOff>
      <xdr:row>47</xdr:row>
      <xdr:rowOff>160953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324725" y="0"/>
          <a:ext cx="7961905" cy="7771428"/>
        </a:xfrm>
        <a:prstGeom prst="rect">
          <a:avLst/>
        </a:prstGeom>
      </xdr:spPr>
    </xdr:pic>
    <xdr:clientData/>
  </xdr:twoCellAnchor>
  <xdr:twoCellAnchor editAs="oneCell">
    <xdr:from>
      <xdr:col>2</xdr:col>
      <xdr:colOff>295275</xdr:colOff>
      <xdr:row>48</xdr:row>
      <xdr:rowOff>0</xdr:rowOff>
    </xdr:from>
    <xdr:to>
      <xdr:col>13</xdr:col>
      <xdr:colOff>532532</xdr:colOff>
      <xdr:row>80</xdr:row>
      <xdr:rowOff>104114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514475" y="7772400"/>
          <a:ext cx="6942857" cy="5285714"/>
        </a:xfrm>
        <a:prstGeom prst="rect">
          <a:avLst/>
        </a:prstGeom>
      </xdr:spPr>
    </xdr:pic>
    <xdr:clientData/>
  </xdr:twoCellAnchor>
  <xdr:twoCellAnchor editAs="oneCell">
    <xdr:from>
      <xdr:col>2</xdr:col>
      <xdr:colOff>219075</xdr:colOff>
      <xdr:row>80</xdr:row>
      <xdr:rowOff>142875</xdr:rowOff>
    </xdr:from>
    <xdr:to>
      <xdr:col>13</xdr:col>
      <xdr:colOff>542046</xdr:colOff>
      <xdr:row>129</xdr:row>
      <xdr:rowOff>18074</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438275" y="13096875"/>
          <a:ext cx="7028571" cy="7809524"/>
        </a:xfrm>
        <a:prstGeom prst="rect">
          <a:avLst/>
        </a:prstGeom>
      </xdr:spPr>
    </xdr:pic>
    <xdr:clientData/>
  </xdr:twoCellAnchor>
  <xdr:twoCellAnchor editAs="oneCell">
    <xdr:from>
      <xdr:col>2</xdr:col>
      <xdr:colOff>314325</xdr:colOff>
      <xdr:row>129</xdr:row>
      <xdr:rowOff>66675</xdr:rowOff>
    </xdr:from>
    <xdr:to>
      <xdr:col>13</xdr:col>
      <xdr:colOff>446820</xdr:colOff>
      <xdr:row>158</xdr:row>
      <xdr:rowOff>37517</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1533525" y="20955000"/>
          <a:ext cx="6838095" cy="4666667"/>
        </a:xfrm>
        <a:prstGeom prst="rect">
          <a:avLst/>
        </a:prstGeom>
      </xdr:spPr>
    </xdr:pic>
    <xdr:clientData/>
  </xdr:twoCellAnchor>
  <xdr:twoCellAnchor editAs="oneCell">
    <xdr:from>
      <xdr:col>2</xdr:col>
      <xdr:colOff>114300</xdr:colOff>
      <xdr:row>158</xdr:row>
      <xdr:rowOff>85725</xdr:rowOff>
    </xdr:from>
    <xdr:to>
      <xdr:col>13</xdr:col>
      <xdr:colOff>427748</xdr:colOff>
      <xdr:row>205</xdr:row>
      <xdr:rowOff>65726</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333500" y="25669875"/>
          <a:ext cx="7019048" cy="7590476"/>
        </a:xfrm>
        <a:prstGeom prst="rect">
          <a:avLst/>
        </a:prstGeom>
      </xdr:spPr>
    </xdr:pic>
    <xdr:clientData/>
  </xdr:twoCellAnchor>
  <xdr:twoCellAnchor editAs="oneCell">
    <xdr:from>
      <xdr:col>2</xdr:col>
      <xdr:colOff>304800</xdr:colOff>
      <xdr:row>205</xdr:row>
      <xdr:rowOff>66675</xdr:rowOff>
    </xdr:from>
    <xdr:to>
      <xdr:col>13</xdr:col>
      <xdr:colOff>561105</xdr:colOff>
      <xdr:row>236</xdr:row>
      <xdr:rowOff>8905</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1524000" y="33261300"/>
          <a:ext cx="6961905" cy="4961905"/>
        </a:xfrm>
        <a:prstGeom prst="rect">
          <a:avLst/>
        </a:prstGeom>
      </xdr:spPr>
    </xdr:pic>
    <xdr:clientData/>
  </xdr:twoCellAnchor>
  <xdr:twoCellAnchor editAs="oneCell">
    <xdr:from>
      <xdr:col>2</xdr:col>
      <xdr:colOff>133350</xdr:colOff>
      <xdr:row>236</xdr:row>
      <xdr:rowOff>28575</xdr:rowOff>
    </xdr:from>
    <xdr:to>
      <xdr:col>13</xdr:col>
      <xdr:colOff>599178</xdr:colOff>
      <xdr:row>283</xdr:row>
      <xdr:rowOff>75243</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1352550" y="38242875"/>
          <a:ext cx="7171428" cy="7657143"/>
        </a:xfrm>
        <a:prstGeom prst="rect">
          <a:avLst/>
        </a:prstGeom>
      </xdr:spPr>
    </xdr:pic>
    <xdr:clientData/>
  </xdr:twoCellAnchor>
  <xdr:twoCellAnchor editAs="oneCell">
    <xdr:from>
      <xdr:col>2</xdr:col>
      <xdr:colOff>257175</xdr:colOff>
      <xdr:row>283</xdr:row>
      <xdr:rowOff>28575</xdr:rowOff>
    </xdr:from>
    <xdr:to>
      <xdr:col>13</xdr:col>
      <xdr:colOff>570623</xdr:colOff>
      <xdr:row>315</xdr:row>
      <xdr:rowOff>37451</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1476375" y="45853350"/>
          <a:ext cx="7019048" cy="5190476"/>
        </a:xfrm>
        <a:prstGeom prst="rect">
          <a:avLst/>
        </a:prstGeom>
      </xdr:spPr>
    </xdr:pic>
    <xdr:clientData/>
  </xdr:twoCellAnchor>
  <xdr:twoCellAnchor editAs="oneCell">
    <xdr:from>
      <xdr:col>1</xdr:col>
      <xdr:colOff>504825</xdr:colOff>
      <xdr:row>314</xdr:row>
      <xdr:rowOff>123825</xdr:rowOff>
    </xdr:from>
    <xdr:to>
      <xdr:col>13</xdr:col>
      <xdr:colOff>599149</xdr:colOff>
      <xdr:row>362</xdr:row>
      <xdr:rowOff>84758</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1114425" y="50968275"/>
          <a:ext cx="7409524" cy="7733333"/>
        </a:xfrm>
        <a:prstGeom prst="rect">
          <a:avLst/>
        </a:prstGeom>
      </xdr:spPr>
    </xdr:pic>
    <xdr:clientData/>
  </xdr:twoCellAnchor>
  <xdr:twoCellAnchor editAs="oneCell">
    <xdr:from>
      <xdr:col>2</xdr:col>
      <xdr:colOff>0</xdr:colOff>
      <xdr:row>362</xdr:row>
      <xdr:rowOff>114300</xdr:rowOff>
    </xdr:from>
    <xdr:to>
      <xdr:col>13</xdr:col>
      <xdr:colOff>361067</xdr:colOff>
      <xdr:row>393</xdr:row>
      <xdr:rowOff>18434</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1219200" y="58731150"/>
          <a:ext cx="7066667" cy="4923809"/>
        </a:xfrm>
        <a:prstGeom prst="rect">
          <a:avLst/>
        </a:prstGeom>
      </xdr:spPr>
    </xdr:pic>
    <xdr:clientData/>
  </xdr:twoCellAnchor>
  <xdr:twoCellAnchor editAs="oneCell">
    <xdr:from>
      <xdr:col>2</xdr:col>
      <xdr:colOff>95250</xdr:colOff>
      <xdr:row>392</xdr:row>
      <xdr:rowOff>76200</xdr:rowOff>
    </xdr:from>
    <xdr:to>
      <xdr:col>13</xdr:col>
      <xdr:colOff>370602</xdr:colOff>
      <xdr:row>437</xdr:row>
      <xdr:rowOff>103861</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stretch>
          <a:fillRect/>
        </a:stretch>
      </xdr:blipFill>
      <xdr:spPr>
        <a:xfrm>
          <a:off x="1314450" y="63550800"/>
          <a:ext cx="6980952" cy="7314286"/>
        </a:xfrm>
        <a:prstGeom prst="rect">
          <a:avLst/>
        </a:prstGeom>
      </xdr:spPr>
    </xdr:pic>
    <xdr:clientData/>
  </xdr:twoCellAnchor>
  <xdr:twoCellAnchor editAs="oneCell">
    <xdr:from>
      <xdr:col>2</xdr:col>
      <xdr:colOff>85725</xdr:colOff>
      <xdr:row>437</xdr:row>
      <xdr:rowOff>57150</xdr:rowOff>
    </xdr:from>
    <xdr:to>
      <xdr:col>13</xdr:col>
      <xdr:colOff>465839</xdr:colOff>
      <xdr:row>469</xdr:row>
      <xdr:rowOff>113645</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3"/>
        <a:stretch>
          <a:fillRect/>
        </a:stretch>
      </xdr:blipFill>
      <xdr:spPr>
        <a:xfrm>
          <a:off x="1304925" y="70818375"/>
          <a:ext cx="7085714" cy="5238095"/>
        </a:xfrm>
        <a:prstGeom prst="rect">
          <a:avLst/>
        </a:prstGeom>
      </xdr:spPr>
    </xdr:pic>
    <xdr:clientData/>
  </xdr:twoCellAnchor>
  <xdr:twoCellAnchor>
    <xdr:from>
      <xdr:col>16</xdr:col>
      <xdr:colOff>38100</xdr:colOff>
      <xdr:row>324</xdr:row>
      <xdr:rowOff>38100</xdr:rowOff>
    </xdr:from>
    <xdr:to>
      <xdr:col>17</xdr:col>
      <xdr:colOff>28575</xdr:colOff>
      <xdr:row>324</xdr:row>
      <xdr:rowOff>114300</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H="1" flipV="1">
          <a:off x="13525500" y="52501800"/>
          <a:ext cx="276225" cy="76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xdr:colOff>
      <xdr:row>334</xdr:row>
      <xdr:rowOff>0</xdr:rowOff>
    </xdr:from>
    <xdr:to>
      <xdr:col>17</xdr:col>
      <xdr:colOff>85725</xdr:colOff>
      <xdr:row>334</xdr:row>
      <xdr:rowOff>19050</xdr:rowOff>
    </xdr:to>
    <xdr:cxnSp macro="">
      <xdr:nvCxnSpPr>
        <xdr:cNvPr id="20" name="Straight Arrow Connector 19">
          <a:extLst>
            <a:ext uri="{FF2B5EF4-FFF2-40B4-BE49-F238E27FC236}">
              <a16:creationId xmlns:a16="http://schemas.microsoft.com/office/drawing/2014/main" id="{00000000-0008-0000-0600-000014000000}"/>
            </a:ext>
          </a:extLst>
        </xdr:cNvPr>
        <xdr:cNvCxnSpPr/>
      </xdr:nvCxnSpPr>
      <xdr:spPr>
        <a:xfrm flipH="1">
          <a:off x="13544550" y="54082950"/>
          <a:ext cx="314325"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B8870-DE43-4371-A789-877B167B30D6}">
  <sheetPr>
    <tabColor theme="4"/>
    <pageSetUpPr fitToPage="1"/>
  </sheetPr>
  <dimension ref="A1:P94"/>
  <sheetViews>
    <sheetView showGridLines="0" tabSelected="1" zoomScale="90" zoomScaleNormal="90" workbookViewId="0">
      <pane xSplit="2" ySplit="14" topLeftCell="E15" activePane="bottomRight" state="frozen"/>
      <selection pane="topRight" activeCell="C1" sqref="C1"/>
      <selection pane="bottomLeft" activeCell="A15" sqref="A15"/>
      <selection pane="bottomRight" activeCell="O9" sqref="O9"/>
    </sheetView>
  </sheetViews>
  <sheetFormatPr defaultRowHeight="12.75"/>
  <cols>
    <col min="1" max="1" width="11.42578125" customWidth="1"/>
    <col min="2" max="2" width="24" bestFit="1" customWidth="1"/>
    <col min="3" max="3" width="21.85546875" hidden="1" customWidth="1"/>
    <col min="4" max="4" width="23.28515625" customWidth="1"/>
    <col min="5" max="5" width="17.42578125" customWidth="1"/>
    <col min="6" max="6" width="23.28515625" customWidth="1"/>
    <col min="7" max="7" width="22.28515625" customWidth="1"/>
    <col min="8" max="8" width="14.5703125" customWidth="1"/>
    <col min="9" max="9" width="22.5703125" customWidth="1"/>
    <col min="10" max="11" width="31.140625" customWidth="1"/>
    <col min="12" max="12" width="33.42578125" bestFit="1" customWidth="1"/>
    <col min="13" max="15" width="18.42578125" bestFit="1" customWidth="1"/>
    <col min="16" max="16" width="13.85546875" bestFit="1" customWidth="1"/>
  </cols>
  <sheetData>
    <row r="1" spans="1:15">
      <c r="A1" s="1" t="s">
        <v>0</v>
      </c>
    </row>
    <row r="2" spans="1:15">
      <c r="A2" s="1" t="s">
        <v>1</v>
      </c>
    </row>
    <row r="3" spans="1:15">
      <c r="A3" s="1" t="s">
        <v>2</v>
      </c>
      <c r="J3" s="3"/>
      <c r="K3" s="108"/>
    </row>
    <row r="4" spans="1:15">
      <c r="A4" s="150">
        <v>45223</v>
      </c>
      <c r="B4" s="150"/>
      <c r="J4" s="2" t="s">
        <v>3</v>
      </c>
      <c r="K4" s="108" t="s">
        <v>3</v>
      </c>
      <c r="L4" s="3"/>
      <c r="M4" s="3"/>
      <c r="N4" s="3"/>
      <c r="O4" s="3"/>
    </row>
    <row r="5" spans="1:15">
      <c r="A5" s="109" t="s">
        <v>214</v>
      </c>
      <c r="J5" s="2"/>
      <c r="K5" s="108"/>
      <c r="L5" s="3"/>
      <c r="M5" s="3"/>
      <c r="N5" s="3"/>
      <c r="O5" s="3"/>
    </row>
    <row r="6" spans="1:15" ht="15.75">
      <c r="A6" s="151" t="s">
        <v>4</v>
      </c>
      <c r="B6" s="151"/>
      <c r="C6" s="151"/>
      <c r="D6" s="151"/>
      <c r="E6" s="151"/>
      <c r="F6" s="151"/>
      <c r="G6" s="151"/>
      <c r="H6" s="151"/>
      <c r="I6" s="151"/>
      <c r="J6" s="151"/>
      <c r="K6" s="151"/>
      <c r="L6" s="151"/>
      <c r="M6" s="151"/>
    </row>
    <row r="7" spans="1:15" s="4" customFormat="1" ht="12.75" customHeight="1">
      <c r="A7" s="110"/>
      <c r="B7" s="152" t="s">
        <v>204</v>
      </c>
      <c r="C7" s="152"/>
      <c r="D7" s="152"/>
      <c r="E7" s="152"/>
      <c r="F7" s="152"/>
      <c r="G7" s="152"/>
      <c r="H7" s="152"/>
      <c r="I7" s="152"/>
      <c r="J7" s="152"/>
      <c r="K7" s="152"/>
      <c r="L7" s="152"/>
      <c r="M7" s="152"/>
    </row>
    <row r="8" spans="1:15" s="4" customFormat="1" ht="12.75" customHeight="1">
      <c r="A8" s="110"/>
      <c r="B8" s="5"/>
      <c r="C8" s="138"/>
      <c r="D8" s="5"/>
      <c r="E8" s="5"/>
      <c r="F8" s="5"/>
      <c r="G8" s="5"/>
      <c r="H8" s="5"/>
      <c r="I8" s="5"/>
      <c r="J8" s="5"/>
      <c r="K8" s="5"/>
      <c r="L8" s="5"/>
      <c r="M8" s="5"/>
      <c r="N8" s="5"/>
      <c r="O8" s="5"/>
    </row>
    <row r="9" spans="1:15">
      <c r="A9" s="6"/>
      <c r="B9" s="6"/>
      <c r="C9" s="139"/>
      <c r="D9" s="6"/>
      <c r="E9" s="6"/>
      <c r="F9" s="6"/>
      <c r="G9" s="6"/>
      <c r="H9" s="7" t="s">
        <v>3</v>
      </c>
      <c r="I9" s="7" t="s">
        <v>3</v>
      </c>
      <c r="J9" s="7" t="s">
        <v>213</v>
      </c>
      <c r="K9" s="7" t="s">
        <v>207</v>
      </c>
      <c r="L9" s="7" t="s">
        <v>210</v>
      </c>
      <c r="M9" s="7" t="s">
        <v>215</v>
      </c>
      <c r="N9" s="7" t="s">
        <v>215</v>
      </c>
      <c r="O9" s="7" t="s">
        <v>215</v>
      </c>
    </row>
    <row r="10" spans="1:15">
      <c r="A10" s="111"/>
      <c r="B10" s="111"/>
      <c r="C10" s="111"/>
      <c r="D10" s="111" t="s">
        <v>5</v>
      </c>
      <c r="E10" s="111" t="s">
        <v>194</v>
      </c>
      <c r="F10" s="111"/>
      <c r="G10" s="111" t="s">
        <v>5</v>
      </c>
      <c r="H10" s="111" t="s">
        <v>195</v>
      </c>
      <c r="I10" s="111"/>
      <c r="J10" s="112" t="s">
        <v>6</v>
      </c>
      <c r="K10" s="111" t="s">
        <v>7</v>
      </c>
      <c r="L10" s="111" t="s">
        <v>6</v>
      </c>
      <c r="M10" s="111" t="s">
        <v>7</v>
      </c>
      <c r="N10" s="111" t="s">
        <v>7</v>
      </c>
      <c r="O10" s="111" t="s">
        <v>7</v>
      </c>
    </row>
    <row r="11" spans="1:15" ht="24" customHeight="1">
      <c r="A11" s="111" t="s">
        <v>8</v>
      </c>
      <c r="B11" s="111"/>
      <c r="C11" s="111"/>
      <c r="D11" s="111" t="s">
        <v>9</v>
      </c>
      <c r="E11" s="111" t="s">
        <v>10</v>
      </c>
      <c r="F11" s="111" t="s">
        <v>206</v>
      </c>
      <c r="G11" s="111" t="s">
        <v>9</v>
      </c>
      <c r="H11" s="111" t="s">
        <v>211</v>
      </c>
      <c r="I11" s="111" t="s">
        <v>208</v>
      </c>
      <c r="J11" s="92" t="s">
        <v>189</v>
      </c>
      <c r="K11" s="113" t="s">
        <v>192</v>
      </c>
      <c r="L11" s="113" t="s">
        <v>12</v>
      </c>
      <c r="M11" s="111" t="s">
        <v>11</v>
      </c>
      <c r="N11" s="111" t="s">
        <v>216</v>
      </c>
      <c r="O11" s="111"/>
    </row>
    <row r="12" spans="1:15">
      <c r="A12" s="8" t="s">
        <v>13</v>
      </c>
      <c r="B12" s="8" t="s">
        <v>8</v>
      </c>
      <c r="C12" s="8" t="s">
        <v>177</v>
      </c>
      <c r="D12" s="8" t="s">
        <v>206</v>
      </c>
      <c r="E12" s="8" t="s">
        <v>212</v>
      </c>
      <c r="F12" s="8" t="s">
        <v>14</v>
      </c>
      <c r="G12" s="8" t="s">
        <v>208</v>
      </c>
      <c r="H12" s="8" t="s">
        <v>15</v>
      </c>
      <c r="I12" s="8" t="s">
        <v>14</v>
      </c>
      <c r="J12" s="101" t="s">
        <v>190</v>
      </c>
      <c r="K12" s="101" t="s">
        <v>193</v>
      </c>
      <c r="L12" s="101" t="s">
        <v>193</v>
      </c>
      <c r="M12" s="9" t="s">
        <v>16</v>
      </c>
      <c r="N12" s="9"/>
      <c r="O12" s="9"/>
    </row>
    <row r="13" spans="1:15">
      <c r="A13" s="110"/>
      <c r="B13" s="114" t="s">
        <v>17</v>
      </c>
      <c r="C13" s="114">
        <v>4</v>
      </c>
      <c r="D13" s="115" t="s">
        <v>18</v>
      </c>
      <c r="E13" s="115" t="s">
        <v>19</v>
      </c>
      <c r="F13" s="115" t="s">
        <v>20</v>
      </c>
      <c r="G13" s="115" t="s">
        <v>21</v>
      </c>
      <c r="H13" s="115" t="s">
        <v>22</v>
      </c>
      <c r="I13" s="115" t="s">
        <v>23</v>
      </c>
      <c r="J13" s="115" t="s">
        <v>24</v>
      </c>
      <c r="K13" s="115" t="s">
        <v>25</v>
      </c>
      <c r="L13" s="115" t="s">
        <v>26</v>
      </c>
      <c r="M13" s="115" t="s">
        <v>27</v>
      </c>
      <c r="N13" s="115" t="s">
        <v>205</v>
      </c>
      <c r="O13" s="115" t="s">
        <v>217</v>
      </c>
    </row>
    <row r="14" spans="1:15">
      <c r="B14" s="10" t="s">
        <v>28</v>
      </c>
      <c r="C14" s="10"/>
      <c r="D14" s="11"/>
      <c r="E14" s="11"/>
      <c r="F14" s="11" t="s">
        <v>29</v>
      </c>
      <c r="G14" s="11"/>
      <c r="H14" s="12"/>
      <c r="I14" s="11" t="s">
        <v>30</v>
      </c>
      <c r="J14" s="13" t="s">
        <v>31</v>
      </c>
      <c r="K14" s="14" t="s">
        <v>209</v>
      </c>
      <c r="L14" s="13" t="s">
        <v>32</v>
      </c>
      <c r="M14" s="13" t="s">
        <v>33</v>
      </c>
      <c r="N14" s="13"/>
      <c r="O14" s="13"/>
    </row>
    <row r="15" spans="1:15">
      <c r="D15" s="116" t="s">
        <v>34</v>
      </c>
      <c r="E15" s="110"/>
      <c r="F15" s="116" t="s">
        <v>34</v>
      </c>
      <c r="G15" s="110"/>
      <c r="H15" s="117"/>
      <c r="I15" s="118"/>
      <c r="J15" s="16"/>
      <c r="K15" s="119"/>
      <c r="L15" s="16"/>
      <c r="M15" s="16"/>
      <c r="N15" s="16"/>
      <c r="O15" s="16"/>
    </row>
    <row r="16" spans="1:15">
      <c r="A16" s="17" t="s">
        <v>35</v>
      </c>
      <c r="B16" t="s">
        <v>36</v>
      </c>
      <c r="D16" s="18">
        <v>362117180615</v>
      </c>
      <c r="E16" s="19">
        <v>0</v>
      </c>
      <c r="F16" s="18">
        <f>+D16+E16</f>
        <v>362117180615</v>
      </c>
      <c r="G16" s="18">
        <v>396777696138</v>
      </c>
      <c r="H16" s="20">
        <v>0</v>
      </c>
      <c r="I16" s="19">
        <f>G16+H16</f>
        <v>396777696138</v>
      </c>
      <c r="J16" s="120">
        <f>+(I16-F16)/F16</f>
        <v>9.5716296763756079E-2</v>
      </c>
      <c r="K16" s="18">
        <v>334531975.74493605</v>
      </c>
      <c r="L16" s="21">
        <f>+K16*J16</f>
        <v>32020161.867367949</v>
      </c>
      <c r="M16" s="18">
        <f>+K16+L16</f>
        <v>366552137.61230397</v>
      </c>
      <c r="N16" s="140">
        <v>0</v>
      </c>
      <c r="O16" s="18">
        <f>M16+N16</f>
        <v>366552137.61230397</v>
      </c>
    </row>
    <row r="17" spans="1:15">
      <c r="A17" s="22"/>
      <c r="B17" s="23" t="s">
        <v>37</v>
      </c>
      <c r="C17" s="23"/>
      <c r="D17" s="27">
        <f>+D16</f>
        <v>362117180615</v>
      </c>
      <c r="E17" s="25">
        <f>+E16</f>
        <v>0</v>
      </c>
      <c r="F17" s="26">
        <f>+F16</f>
        <v>362117180615</v>
      </c>
      <c r="G17" s="27">
        <f>+G16</f>
        <v>396777696138</v>
      </c>
      <c r="H17" s="27">
        <f>+H16</f>
        <v>0</v>
      </c>
      <c r="I17" s="25">
        <f>G17+H17</f>
        <v>396777696138</v>
      </c>
      <c r="J17" s="121">
        <f>J16</f>
        <v>9.5716296763756079E-2</v>
      </c>
      <c r="K17" s="28">
        <f>+K16</f>
        <v>334531975.74493605</v>
      </c>
      <c r="L17" s="28">
        <f>+L16</f>
        <v>32020161.867367949</v>
      </c>
      <c r="M17" s="29">
        <f>+M16</f>
        <v>366552137.61230397</v>
      </c>
      <c r="N17" s="141">
        <f>+N16</f>
        <v>0</v>
      </c>
      <c r="O17" s="29">
        <f>+O16</f>
        <v>366552137.61230397</v>
      </c>
    </row>
    <row r="18" spans="1:15" hidden="1">
      <c r="A18" s="17"/>
      <c r="D18" s="31"/>
      <c r="E18" s="30"/>
      <c r="F18" s="15"/>
      <c r="G18" s="31"/>
      <c r="H18" s="32"/>
      <c r="I18" s="30"/>
      <c r="J18" s="33"/>
      <c r="K18" s="30"/>
      <c r="L18" s="34"/>
      <c r="M18" s="15"/>
      <c r="N18" s="142"/>
      <c r="O18" s="15"/>
    </row>
    <row r="19" spans="1:15" hidden="1">
      <c r="A19" s="17" t="s">
        <v>38</v>
      </c>
      <c r="B19" t="s">
        <v>39</v>
      </c>
      <c r="D19" s="35">
        <v>1693329879</v>
      </c>
      <c r="E19" s="30">
        <v>0</v>
      </c>
      <c r="F19" s="15">
        <f t="shared" ref="F19:F41" si="0">+D19+E19</f>
        <v>1693329879</v>
      </c>
      <c r="G19" s="35">
        <v>1693329879</v>
      </c>
      <c r="H19" s="32"/>
      <c r="I19" s="30">
        <f t="shared" ref="I19:I41" si="1">+G19+H19</f>
        <v>1693329879</v>
      </c>
      <c r="J19" s="120">
        <f t="shared" ref="J19:J43" si="2">+(I19-F19)/F19</f>
        <v>0</v>
      </c>
      <c r="K19" s="30">
        <v>1880980.6117908973</v>
      </c>
      <c r="L19" s="21">
        <f t="shared" ref="L19:L41" si="3">+K19*J19</f>
        <v>0</v>
      </c>
      <c r="M19" s="15">
        <f>+K19+L19</f>
        <v>1880980.6117908973</v>
      </c>
      <c r="N19" s="142">
        <f>+L19+M19</f>
        <v>1880980.6117908973</v>
      </c>
      <c r="O19" s="15">
        <f>+M19+N19</f>
        <v>3761961.2235817946</v>
      </c>
    </row>
    <row r="20" spans="1:15" hidden="1">
      <c r="A20" s="17" t="s">
        <v>40</v>
      </c>
      <c r="B20" t="s">
        <v>41</v>
      </c>
      <c r="D20" s="35">
        <v>2805043752</v>
      </c>
      <c r="E20" s="30">
        <v>0</v>
      </c>
      <c r="F20" s="15">
        <f t="shared" si="0"/>
        <v>2805043752</v>
      </c>
      <c r="G20" s="35">
        <v>2805043752</v>
      </c>
      <c r="H20" s="32"/>
      <c r="I20" s="30">
        <f t="shared" si="1"/>
        <v>2805043752</v>
      </c>
      <c r="J20" s="120">
        <f t="shared" si="2"/>
        <v>0</v>
      </c>
      <c r="K20" s="30">
        <v>2668192.2698268252</v>
      </c>
      <c r="L20" s="21">
        <f t="shared" si="3"/>
        <v>0</v>
      </c>
      <c r="M20" s="15">
        <f t="shared" ref="M20:O41" si="4">+K20+L20</f>
        <v>2668192.2698268252</v>
      </c>
      <c r="N20" s="142">
        <f t="shared" si="4"/>
        <v>2668192.2698268252</v>
      </c>
      <c r="O20" s="15">
        <f t="shared" si="4"/>
        <v>5336384.5396536505</v>
      </c>
    </row>
    <row r="21" spans="1:15" hidden="1">
      <c r="A21" s="17" t="s">
        <v>42</v>
      </c>
      <c r="B21" t="s">
        <v>43</v>
      </c>
      <c r="D21" s="35">
        <v>892850340</v>
      </c>
      <c r="E21" s="30">
        <v>0</v>
      </c>
      <c r="F21" s="15">
        <f t="shared" si="0"/>
        <v>892850340</v>
      </c>
      <c r="G21" s="35">
        <v>892850340</v>
      </c>
      <c r="H21" s="32"/>
      <c r="I21" s="30">
        <f t="shared" si="1"/>
        <v>892850340</v>
      </c>
      <c r="J21" s="120">
        <f t="shared" si="2"/>
        <v>0</v>
      </c>
      <c r="K21" s="30">
        <v>1460263.4945533385</v>
      </c>
      <c r="L21" s="21">
        <f t="shared" si="3"/>
        <v>0</v>
      </c>
      <c r="M21" s="15">
        <f t="shared" si="4"/>
        <v>1460263.4945533385</v>
      </c>
      <c r="N21" s="142">
        <f t="shared" si="4"/>
        <v>1460263.4945533385</v>
      </c>
      <c r="O21" s="15">
        <f t="shared" si="4"/>
        <v>2920526.989106677</v>
      </c>
    </row>
    <row r="22" spans="1:15" hidden="1">
      <c r="A22" s="17" t="s">
        <v>44</v>
      </c>
      <c r="B22" t="s">
        <v>45</v>
      </c>
      <c r="D22" s="35">
        <v>575529299</v>
      </c>
      <c r="E22" s="30">
        <v>0</v>
      </c>
      <c r="F22" s="15">
        <f t="shared" si="0"/>
        <v>575529299</v>
      </c>
      <c r="G22" s="35">
        <v>575529299</v>
      </c>
      <c r="H22" s="32"/>
      <c r="I22" s="30">
        <f t="shared" si="1"/>
        <v>575529299</v>
      </c>
      <c r="J22" s="120">
        <f t="shared" si="2"/>
        <v>0</v>
      </c>
      <c r="K22" s="30">
        <v>580922.75272147765</v>
      </c>
      <c r="L22" s="21">
        <f t="shared" si="3"/>
        <v>0</v>
      </c>
      <c r="M22" s="15">
        <f t="shared" si="4"/>
        <v>580922.75272147765</v>
      </c>
      <c r="N22" s="142">
        <f t="shared" si="4"/>
        <v>580922.75272147765</v>
      </c>
      <c r="O22" s="15">
        <f t="shared" si="4"/>
        <v>1161845.5054429553</v>
      </c>
    </row>
    <row r="23" spans="1:15" hidden="1">
      <c r="A23" s="17" t="s">
        <v>46</v>
      </c>
      <c r="B23" t="s">
        <v>47</v>
      </c>
      <c r="D23" s="35">
        <v>1344885282</v>
      </c>
      <c r="E23" s="30">
        <v>0</v>
      </c>
      <c r="F23" s="15">
        <f t="shared" si="0"/>
        <v>1344885282</v>
      </c>
      <c r="G23" s="35">
        <v>1344885282</v>
      </c>
      <c r="H23" s="32"/>
      <c r="I23" s="30">
        <f t="shared" si="1"/>
        <v>1344885282</v>
      </c>
      <c r="J23" s="120">
        <f t="shared" si="2"/>
        <v>0</v>
      </c>
      <c r="K23" s="30">
        <v>689649.64915164339</v>
      </c>
      <c r="L23" s="21">
        <f t="shared" si="3"/>
        <v>0</v>
      </c>
      <c r="M23" s="15">
        <f t="shared" si="4"/>
        <v>689649.64915164339</v>
      </c>
      <c r="N23" s="142">
        <f t="shared" si="4"/>
        <v>689649.64915164339</v>
      </c>
      <c r="O23" s="15">
        <f t="shared" si="4"/>
        <v>1379299.2983032868</v>
      </c>
    </row>
    <row r="24" spans="1:15" hidden="1">
      <c r="A24" s="17" t="s">
        <v>48</v>
      </c>
      <c r="B24" t="s">
        <v>49</v>
      </c>
      <c r="D24" s="35">
        <v>3622144523</v>
      </c>
      <c r="E24" s="30">
        <v>0</v>
      </c>
      <c r="F24" s="15">
        <f t="shared" si="0"/>
        <v>3622144523</v>
      </c>
      <c r="G24" s="35">
        <v>3622144523</v>
      </c>
      <c r="H24" s="32">
        <v>0</v>
      </c>
      <c r="I24" s="30">
        <f t="shared" si="1"/>
        <v>3622144523</v>
      </c>
      <c r="J24" s="120">
        <f t="shared" si="2"/>
        <v>0</v>
      </c>
      <c r="K24" s="30">
        <v>3469470.9278187235</v>
      </c>
      <c r="L24" s="21">
        <f t="shared" si="3"/>
        <v>0</v>
      </c>
      <c r="M24" s="15">
        <f t="shared" si="4"/>
        <v>3469470.9278187235</v>
      </c>
      <c r="N24" s="142">
        <f t="shared" si="4"/>
        <v>3469470.9278187235</v>
      </c>
      <c r="O24" s="15">
        <f t="shared" si="4"/>
        <v>6938941.855637447</v>
      </c>
    </row>
    <row r="25" spans="1:15" hidden="1">
      <c r="A25" s="17" t="s">
        <v>50</v>
      </c>
      <c r="B25" t="s">
        <v>51</v>
      </c>
      <c r="D25" s="35">
        <v>1485962894</v>
      </c>
      <c r="E25" s="30">
        <v>0</v>
      </c>
      <c r="F25" s="15">
        <f t="shared" si="0"/>
        <v>1485962894</v>
      </c>
      <c r="G25" s="35">
        <v>1485962894</v>
      </c>
      <c r="H25" s="32">
        <v>-144300</v>
      </c>
      <c r="I25" s="30">
        <f t="shared" si="1"/>
        <v>1485818594</v>
      </c>
      <c r="J25" s="120">
        <f t="shared" si="2"/>
        <v>-9.7108750549998595E-5</v>
      </c>
      <c r="K25" s="30">
        <v>3528421.2031257795</v>
      </c>
      <c r="L25" s="21">
        <f t="shared" si="3"/>
        <v>-342.64057444966727</v>
      </c>
      <c r="M25" s="15">
        <f t="shared" si="4"/>
        <v>3528078.5625513298</v>
      </c>
      <c r="N25" s="142">
        <f t="shared" si="4"/>
        <v>3527735.9219768802</v>
      </c>
      <c r="O25" s="15">
        <f t="shared" si="4"/>
        <v>7055814.48452821</v>
      </c>
    </row>
    <row r="26" spans="1:15" hidden="1">
      <c r="A26" s="17" t="s">
        <v>52</v>
      </c>
      <c r="B26" t="s">
        <v>53</v>
      </c>
      <c r="D26" s="35">
        <v>16048773028</v>
      </c>
      <c r="E26" s="30">
        <v>0</v>
      </c>
      <c r="F26" s="15">
        <f t="shared" si="0"/>
        <v>16048773028</v>
      </c>
      <c r="G26" s="35">
        <v>16048773028</v>
      </c>
      <c r="H26" s="32">
        <v>-4660061</v>
      </c>
      <c r="I26" s="30">
        <f t="shared" si="1"/>
        <v>16044112967</v>
      </c>
      <c r="J26" s="120">
        <f t="shared" si="2"/>
        <v>-2.9036867752255433E-4</v>
      </c>
      <c r="K26" s="30">
        <v>10630334.955498321</v>
      </c>
      <c r="L26" s="21">
        <f t="shared" si="3"/>
        <v>-3086.7163026498288</v>
      </c>
      <c r="M26" s="15">
        <f t="shared" si="4"/>
        <v>10627248.239195671</v>
      </c>
      <c r="N26" s="142">
        <f t="shared" si="4"/>
        <v>10624161.522893021</v>
      </c>
      <c r="O26" s="15">
        <f t="shared" si="4"/>
        <v>21251409.762088694</v>
      </c>
    </row>
    <row r="27" spans="1:15" hidden="1">
      <c r="A27" s="17" t="s">
        <v>54</v>
      </c>
      <c r="B27" t="s">
        <v>55</v>
      </c>
      <c r="D27" s="35">
        <v>1207047586</v>
      </c>
      <c r="E27" s="30">
        <v>0</v>
      </c>
      <c r="F27" s="15">
        <f t="shared" si="0"/>
        <v>1207047586</v>
      </c>
      <c r="G27" s="35">
        <v>1207047586</v>
      </c>
      <c r="H27" s="32"/>
      <c r="I27" s="30">
        <f t="shared" si="1"/>
        <v>1207047586</v>
      </c>
      <c r="J27" s="120">
        <f t="shared" si="2"/>
        <v>0</v>
      </c>
      <c r="K27" s="30">
        <v>1607947.232826405</v>
      </c>
      <c r="L27" s="21">
        <f t="shared" si="3"/>
        <v>0</v>
      </c>
      <c r="M27" s="15">
        <f t="shared" si="4"/>
        <v>1607947.232826405</v>
      </c>
      <c r="N27" s="142">
        <f t="shared" si="4"/>
        <v>1607947.232826405</v>
      </c>
      <c r="O27" s="15">
        <f t="shared" si="4"/>
        <v>3215894.4656528099</v>
      </c>
    </row>
    <row r="28" spans="1:15" hidden="1">
      <c r="A28" s="17" t="s">
        <v>56</v>
      </c>
      <c r="B28" t="s">
        <v>57</v>
      </c>
      <c r="D28" s="35">
        <v>4186771135</v>
      </c>
      <c r="E28" s="30">
        <v>0</v>
      </c>
      <c r="F28" s="15">
        <f t="shared" si="0"/>
        <v>4186771135</v>
      </c>
      <c r="G28" s="35">
        <v>4186771135</v>
      </c>
      <c r="H28" s="32"/>
      <c r="I28" s="30">
        <f t="shared" si="1"/>
        <v>4186771135</v>
      </c>
      <c r="J28" s="120">
        <f t="shared" si="2"/>
        <v>0</v>
      </c>
      <c r="K28" s="30">
        <v>4758342.5911134817</v>
      </c>
      <c r="L28" s="21">
        <f t="shared" si="3"/>
        <v>0</v>
      </c>
      <c r="M28" s="15">
        <f t="shared" si="4"/>
        <v>4758342.5911134817</v>
      </c>
      <c r="N28" s="142">
        <f t="shared" si="4"/>
        <v>4758342.5911134817</v>
      </c>
      <c r="O28" s="15">
        <f t="shared" si="4"/>
        <v>9516685.1822269633</v>
      </c>
    </row>
    <row r="29" spans="1:15" hidden="1">
      <c r="A29" s="17" t="s">
        <v>58</v>
      </c>
      <c r="B29" t="s">
        <v>59</v>
      </c>
      <c r="D29" s="35">
        <v>4617414861</v>
      </c>
      <c r="E29" s="30">
        <v>0</v>
      </c>
      <c r="F29" s="15">
        <f t="shared" si="0"/>
        <v>4617414861</v>
      </c>
      <c r="G29" s="35">
        <v>4617414861</v>
      </c>
      <c r="H29" s="32"/>
      <c r="I29" s="30">
        <f t="shared" si="1"/>
        <v>4617414861</v>
      </c>
      <c r="J29" s="120">
        <f t="shared" si="2"/>
        <v>0</v>
      </c>
      <c r="K29" s="30">
        <v>344403.80761640653</v>
      </c>
      <c r="L29" s="21">
        <f t="shared" si="3"/>
        <v>0</v>
      </c>
      <c r="M29" s="15">
        <f t="shared" si="4"/>
        <v>344403.80761640653</v>
      </c>
      <c r="N29" s="142">
        <f t="shared" si="4"/>
        <v>344403.80761640653</v>
      </c>
      <c r="O29" s="15">
        <f t="shared" si="4"/>
        <v>688807.61523281306</v>
      </c>
    </row>
    <row r="30" spans="1:15" hidden="1">
      <c r="A30" s="17" t="s">
        <v>60</v>
      </c>
      <c r="B30" t="s">
        <v>61</v>
      </c>
      <c r="D30" s="35">
        <v>6330654758</v>
      </c>
      <c r="E30" s="30">
        <v>0</v>
      </c>
      <c r="F30" s="15">
        <f t="shared" si="0"/>
        <v>6330654758</v>
      </c>
      <c r="G30" s="35">
        <v>6330654758</v>
      </c>
      <c r="H30" s="32">
        <v>-530081</v>
      </c>
      <c r="I30" s="30">
        <f t="shared" si="1"/>
        <v>6330124677</v>
      </c>
      <c r="J30" s="120">
        <f t="shared" si="2"/>
        <v>-8.3732413196303389E-5</v>
      </c>
      <c r="K30" s="30">
        <v>7180337.3459363719</v>
      </c>
      <c r="L30" s="21">
        <f t="shared" si="3"/>
        <v>-601.22697353879278</v>
      </c>
      <c r="M30" s="15">
        <f t="shared" si="4"/>
        <v>7179736.1189628327</v>
      </c>
      <c r="N30" s="142">
        <f t="shared" si="4"/>
        <v>7179134.8919892935</v>
      </c>
      <c r="O30" s="15">
        <f t="shared" si="4"/>
        <v>14358871.010952126</v>
      </c>
    </row>
    <row r="31" spans="1:15" hidden="1">
      <c r="A31" s="17" t="s">
        <v>62</v>
      </c>
      <c r="B31" t="s">
        <v>63</v>
      </c>
      <c r="D31" s="35">
        <v>10923632097</v>
      </c>
      <c r="E31" s="30">
        <v>0</v>
      </c>
      <c r="F31" s="15">
        <f t="shared" si="0"/>
        <v>10923632097</v>
      </c>
      <c r="G31" s="35">
        <v>10923632097</v>
      </c>
      <c r="H31" s="32"/>
      <c r="I31" s="30">
        <f t="shared" si="1"/>
        <v>10923632097</v>
      </c>
      <c r="J31" s="120">
        <f t="shared" si="2"/>
        <v>0</v>
      </c>
      <c r="K31" s="30">
        <v>3314949.6771559324</v>
      </c>
      <c r="L31" s="21">
        <f t="shared" si="3"/>
        <v>0</v>
      </c>
      <c r="M31" s="15">
        <f t="shared" si="4"/>
        <v>3314949.6771559324</v>
      </c>
      <c r="N31" s="142">
        <f t="shared" si="4"/>
        <v>3314949.6771559324</v>
      </c>
      <c r="O31" s="15">
        <f t="shared" si="4"/>
        <v>6629899.3543118648</v>
      </c>
    </row>
    <row r="32" spans="1:15" hidden="1">
      <c r="A32" s="17" t="s">
        <v>64</v>
      </c>
      <c r="B32" t="s">
        <v>65</v>
      </c>
      <c r="D32" s="35">
        <v>4052357508</v>
      </c>
      <c r="E32" s="30">
        <v>0</v>
      </c>
      <c r="F32" s="15">
        <f t="shared" si="0"/>
        <v>4052357508</v>
      </c>
      <c r="G32" s="35">
        <v>4052357508</v>
      </c>
      <c r="H32" s="32">
        <v>-6510265</v>
      </c>
      <c r="I32" s="30">
        <f t="shared" si="1"/>
        <v>4045847243</v>
      </c>
      <c r="J32" s="120">
        <f t="shared" si="2"/>
        <v>-1.6065376727368449E-3</v>
      </c>
      <c r="K32" s="30">
        <v>3498869.7742446056</v>
      </c>
      <c r="L32" s="21">
        <f t="shared" si="3"/>
        <v>-5621.066104324218</v>
      </c>
      <c r="M32" s="15">
        <f t="shared" si="4"/>
        <v>3493248.7081402815</v>
      </c>
      <c r="N32" s="142">
        <f t="shared" si="4"/>
        <v>3487627.6420359574</v>
      </c>
      <c r="O32" s="15">
        <f t="shared" si="4"/>
        <v>6980876.3501762394</v>
      </c>
    </row>
    <row r="33" spans="1:15" hidden="1">
      <c r="A33" s="17" t="s">
        <v>66</v>
      </c>
      <c r="B33" t="s">
        <v>67</v>
      </c>
      <c r="D33" s="35">
        <v>10521788956</v>
      </c>
      <c r="E33" s="30">
        <v>0</v>
      </c>
      <c r="F33" s="15">
        <f t="shared" si="0"/>
        <v>10521788956</v>
      </c>
      <c r="G33" s="35">
        <v>10521788956</v>
      </c>
      <c r="H33" s="32"/>
      <c r="I33" s="30">
        <f t="shared" si="1"/>
        <v>10521788956</v>
      </c>
      <c r="J33" s="120">
        <f t="shared" si="2"/>
        <v>0</v>
      </c>
      <c r="K33" s="30">
        <v>13055795.919471469</v>
      </c>
      <c r="L33" s="21">
        <f t="shared" si="3"/>
        <v>0</v>
      </c>
      <c r="M33" s="15">
        <f t="shared" si="4"/>
        <v>13055795.919471469</v>
      </c>
      <c r="N33" s="142">
        <f t="shared" si="4"/>
        <v>13055795.919471469</v>
      </c>
      <c r="O33" s="15">
        <f t="shared" si="4"/>
        <v>26111591.838942938</v>
      </c>
    </row>
    <row r="34" spans="1:15" hidden="1">
      <c r="A34" s="17" t="s">
        <v>68</v>
      </c>
      <c r="B34" t="s">
        <v>69</v>
      </c>
      <c r="D34" s="35">
        <v>9793144824</v>
      </c>
      <c r="E34" s="30">
        <v>0</v>
      </c>
      <c r="F34" s="15">
        <f t="shared" si="0"/>
        <v>9793144824</v>
      </c>
      <c r="G34" s="35">
        <v>9793144824</v>
      </c>
      <c r="H34" s="32"/>
      <c r="I34" s="30">
        <f t="shared" si="1"/>
        <v>9793144824</v>
      </c>
      <c r="J34" s="120">
        <f t="shared" si="2"/>
        <v>0</v>
      </c>
      <c r="K34" s="30">
        <v>6016521.0915611852</v>
      </c>
      <c r="L34" s="21">
        <f t="shared" si="3"/>
        <v>0</v>
      </c>
      <c r="M34" s="15">
        <f t="shared" si="4"/>
        <v>6016521.0915611852</v>
      </c>
      <c r="N34" s="142">
        <f t="shared" si="4"/>
        <v>6016521.0915611852</v>
      </c>
      <c r="O34" s="15">
        <f t="shared" si="4"/>
        <v>12033042.18312237</v>
      </c>
    </row>
    <row r="35" spans="1:15" hidden="1">
      <c r="A35" s="17" t="s">
        <v>70</v>
      </c>
      <c r="B35" t="s">
        <v>71</v>
      </c>
      <c r="D35" s="35">
        <v>2531197203</v>
      </c>
      <c r="E35" s="36">
        <v>0</v>
      </c>
      <c r="F35" s="15">
        <f t="shared" si="0"/>
        <v>2531197203</v>
      </c>
      <c r="G35" s="35">
        <v>2531197203</v>
      </c>
      <c r="H35" s="32"/>
      <c r="I35" s="30">
        <f t="shared" si="1"/>
        <v>2531197203</v>
      </c>
      <c r="J35" s="120">
        <f t="shared" si="2"/>
        <v>0</v>
      </c>
      <c r="K35" s="19">
        <v>1960284.083373989</v>
      </c>
      <c r="L35" s="21">
        <f t="shared" si="3"/>
        <v>0</v>
      </c>
      <c r="M35" s="18">
        <f t="shared" si="4"/>
        <v>1960284.083373989</v>
      </c>
      <c r="N35" s="140">
        <f t="shared" si="4"/>
        <v>1960284.083373989</v>
      </c>
      <c r="O35" s="18">
        <f t="shared" si="4"/>
        <v>3920568.166747978</v>
      </c>
    </row>
    <row r="36" spans="1:15" hidden="1">
      <c r="A36" s="17" t="s">
        <v>72</v>
      </c>
      <c r="B36" t="s">
        <v>73</v>
      </c>
      <c r="D36" s="35">
        <v>12713752589</v>
      </c>
      <c r="E36" s="30">
        <v>0</v>
      </c>
      <c r="F36" s="15">
        <f t="shared" si="0"/>
        <v>12713752589</v>
      </c>
      <c r="G36" s="35">
        <v>12713752589</v>
      </c>
      <c r="H36" s="32"/>
      <c r="I36" s="30">
        <f t="shared" si="1"/>
        <v>12713752589</v>
      </c>
      <c r="J36" s="120">
        <f t="shared" si="2"/>
        <v>0</v>
      </c>
      <c r="K36" s="19">
        <v>3564932.5371373817</v>
      </c>
      <c r="L36" s="21">
        <f t="shared" si="3"/>
        <v>0</v>
      </c>
      <c r="M36" s="18">
        <f t="shared" si="4"/>
        <v>3564932.5371373817</v>
      </c>
      <c r="N36" s="140">
        <f t="shared" si="4"/>
        <v>3564932.5371373817</v>
      </c>
      <c r="O36" s="18">
        <f t="shared" si="4"/>
        <v>7129865.0742747635</v>
      </c>
    </row>
    <row r="37" spans="1:15" hidden="1">
      <c r="A37" s="17" t="s">
        <v>74</v>
      </c>
      <c r="B37" t="s">
        <v>75</v>
      </c>
      <c r="D37" s="35">
        <v>9156830625</v>
      </c>
      <c r="E37" s="30">
        <v>0</v>
      </c>
      <c r="F37" s="15">
        <f t="shared" si="0"/>
        <v>9156830625</v>
      </c>
      <c r="G37" s="35">
        <v>9156830625</v>
      </c>
      <c r="H37" s="32"/>
      <c r="I37" s="30">
        <f t="shared" si="1"/>
        <v>9156830625</v>
      </c>
      <c r="J37" s="120">
        <f t="shared" si="2"/>
        <v>0</v>
      </c>
      <c r="K37" s="19">
        <v>3578465.5421573035</v>
      </c>
      <c r="L37" s="21">
        <f t="shared" si="3"/>
        <v>0</v>
      </c>
      <c r="M37" s="18">
        <f t="shared" si="4"/>
        <v>3578465.5421573035</v>
      </c>
      <c r="N37" s="140">
        <f t="shared" si="4"/>
        <v>3578465.5421573035</v>
      </c>
      <c r="O37" s="18">
        <f t="shared" si="4"/>
        <v>7156931.0843146071</v>
      </c>
    </row>
    <row r="38" spans="1:15" hidden="1">
      <c r="A38" s="17" t="s">
        <v>76</v>
      </c>
      <c r="B38" t="s">
        <v>77</v>
      </c>
      <c r="D38" s="35">
        <v>3855411774</v>
      </c>
      <c r="E38" s="30">
        <v>0</v>
      </c>
      <c r="F38" s="15">
        <f t="shared" si="0"/>
        <v>3855411774</v>
      </c>
      <c r="G38" s="35">
        <v>3855411774</v>
      </c>
      <c r="H38" s="32"/>
      <c r="I38" s="30">
        <f t="shared" si="1"/>
        <v>3855411774</v>
      </c>
      <c r="J38" s="120">
        <f t="shared" si="2"/>
        <v>0</v>
      </c>
      <c r="K38" s="19">
        <v>4290713.13148023</v>
      </c>
      <c r="L38" s="21">
        <f t="shared" si="3"/>
        <v>0</v>
      </c>
      <c r="M38" s="18">
        <f t="shared" si="4"/>
        <v>4290713.13148023</v>
      </c>
      <c r="N38" s="140">
        <f t="shared" si="4"/>
        <v>4290713.13148023</v>
      </c>
      <c r="O38" s="18">
        <f t="shared" si="4"/>
        <v>8581426.26296046</v>
      </c>
    </row>
    <row r="39" spans="1:15" hidden="1">
      <c r="A39" s="17" t="s">
        <v>78</v>
      </c>
      <c r="B39" t="s">
        <v>79</v>
      </c>
      <c r="D39" s="35">
        <v>7395720784</v>
      </c>
      <c r="E39" s="30">
        <v>0</v>
      </c>
      <c r="F39" s="15">
        <f t="shared" si="0"/>
        <v>7395720784</v>
      </c>
      <c r="G39" s="35">
        <v>7395720784</v>
      </c>
      <c r="H39" s="32">
        <v>-1731890</v>
      </c>
      <c r="I39" s="30">
        <f t="shared" si="1"/>
        <v>7393988894</v>
      </c>
      <c r="J39" s="120">
        <f t="shared" si="2"/>
        <v>-2.3417460590816161E-4</v>
      </c>
      <c r="K39" s="19">
        <v>1287505.1815549906</v>
      </c>
      <c r="L39" s="21">
        <f t="shared" si="3"/>
        <v>-301.50101849535599</v>
      </c>
      <c r="M39" s="18">
        <f t="shared" si="4"/>
        <v>1287203.6805364953</v>
      </c>
      <c r="N39" s="140">
        <f t="shared" si="4"/>
        <v>1286902.179518</v>
      </c>
      <c r="O39" s="18">
        <f t="shared" si="4"/>
        <v>2574105.8600544953</v>
      </c>
    </row>
    <row r="40" spans="1:15" hidden="1">
      <c r="A40" s="17" t="s">
        <v>80</v>
      </c>
      <c r="B40" t="s">
        <v>81</v>
      </c>
      <c r="D40" s="35">
        <v>22302731605</v>
      </c>
      <c r="E40" s="30">
        <v>0</v>
      </c>
      <c r="F40" s="15">
        <f t="shared" si="0"/>
        <v>22302731605</v>
      </c>
      <c r="G40" s="35">
        <v>22302731605</v>
      </c>
      <c r="H40" s="32"/>
      <c r="I40" s="30">
        <f t="shared" si="1"/>
        <v>22302731605</v>
      </c>
      <c r="J40" s="120">
        <f t="shared" si="2"/>
        <v>0</v>
      </c>
      <c r="K40" s="19">
        <v>21792207.504154373</v>
      </c>
      <c r="L40" s="21">
        <f t="shared" si="3"/>
        <v>0</v>
      </c>
      <c r="M40" s="18">
        <f t="shared" si="4"/>
        <v>21792207.504154373</v>
      </c>
      <c r="N40" s="140">
        <f t="shared" si="4"/>
        <v>21792207.504154373</v>
      </c>
      <c r="O40" s="18">
        <f t="shared" si="4"/>
        <v>43584415.008308746</v>
      </c>
    </row>
    <row r="41" spans="1:15" hidden="1">
      <c r="A41" s="17" t="s">
        <v>82</v>
      </c>
      <c r="B41" t="s">
        <v>83</v>
      </c>
      <c r="D41" s="35">
        <v>2129879894</v>
      </c>
      <c r="E41" s="30">
        <v>0</v>
      </c>
      <c r="F41" s="15">
        <f t="shared" si="0"/>
        <v>2129879894</v>
      </c>
      <c r="G41" s="35">
        <v>2129879894</v>
      </c>
      <c r="H41" s="32">
        <v>-7279764</v>
      </c>
      <c r="I41" s="30">
        <f t="shared" si="1"/>
        <v>2122600130</v>
      </c>
      <c r="J41" s="120">
        <f t="shared" si="2"/>
        <v>-3.4179223065617615E-3</v>
      </c>
      <c r="K41" s="19">
        <v>2503535.9465833791</v>
      </c>
      <c r="L41" s="21">
        <f t="shared" si="3"/>
        <v>-8556.8913571065459</v>
      </c>
      <c r="M41" s="18">
        <f t="shared" si="4"/>
        <v>2494979.0552262724</v>
      </c>
      <c r="N41" s="140">
        <f t="shared" si="4"/>
        <v>2486422.1638691658</v>
      </c>
      <c r="O41" s="18">
        <f t="shared" si="4"/>
        <v>4981401.2190954387</v>
      </c>
    </row>
    <row r="42" spans="1:15" hidden="1">
      <c r="A42" s="17" t="s">
        <v>84</v>
      </c>
      <c r="B42" t="s">
        <v>85</v>
      </c>
      <c r="D42" s="35">
        <v>11800516225</v>
      </c>
      <c r="E42" s="19">
        <v>0</v>
      </c>
      <c r="F42" s="18">
        <f>+D42+E42</f>
        <v>11800516225</v>
      </c>
      <c r="G42" s="35">
        <v>11800516225</v>
      </c>
      <c r="H42" s="37">
        <v>0</v>
      </c>
      <c r="I42" s="19">
        <f>+G42+H42</f>
        <v>11800516225</v>
      </c>
      <c r="J42" s="120">
        <f>+(I42-F42)/F42</f>
        <v>0</v>
      </c>
      <c r="K42" s="19">
        <v>5940243.8548849644</v>
      </c>
      <c r="L42" s="21">
        <f>+K42*J42</f>
        <v>0</v>
      </c>
      <c r="M42" s="18">
        <f>+K42+L42</f>
        <v>5940243.8548849644</v>
      </c>
      <c r="N42" s="140">
        <f>+L42+M42</f>
        <v>5940243.8548849644</v>
      </c>
      <c r="O42" s="18">
        <f>+M42+N42</f>
        <v>11880487.709769929</v>
      </c>
    </row>
    <row r="43" spans="1:15" hidden="1">
      <c r="B43" s="110" t="s">
        <v>86</v>
      </c>
      <c r="C43" s="110"/>
      <c r="D43" s="31">
        <f t="shared" ref="D43" si="5">SUM(D19:D42)</f>
        <v>151987371421</v>
      </c>
      <c r="E43" s="30">
        <f t="shared" ref="E43:I43" si="6">SUM(E19:E42)</f>
        <v>0</v>
      </c>
      <c r="F43" s="15">
        <f t="shared" si="6"/>
        <v>151987371421</v>
      </c>
      <c r="G43" s="31">
        <f t="shared" si="6"/>
        <v>151987371421</v>
      </c>
      <c r="H43" s="32">
        <f t="shared" si="6"/>
        <v>-20856361</v>
      </c>
      <c r="I43" s="15">
        <f t="shared" si="6"/>
        <v>151966515060</v>
      </c>
      <c r="J43" s="120">
        <f t="shared" si="2"/>
        <v>-1.3722430228909328E-4</v>
      </c>
      <c r="K43" s="30">
        <v>109603291.08573946</v>
      </c>
      <c r="L43" s="30">
        <f>SUM(L19:L42)</f>
        <v>-18510.042330564407</v>
      </c>
      <c r="M43" s="15">
        <f>SUM(M19:M42)</f>
        <v>109584781.0434089</v>
      </c>
      <c r="N43" s="142">
        <f>SUM(N19:N42)</f>
        <v>109566271.00107835</v>
      </c>
      <c r="O43" s="15">
        <f>SUM(O19:O42)</f>
        <v>219151052.04448727</v>
      </c>
    </row>
    <row r="44" spans="1:15" hidden="1">
      <c r="D44" s="40"/>
      <c r="E44" s="39"/>
      <c r="F44" s="38"/>
      <c r="G44" s="40"/>
      <c r="H44" s="39"/>
      <c r="I44" s="38"/>
      <c r="J44" s="41"/>
      <c r="K44" s="38"/>
      <c r="L44" s="38"/>
      <c r="M44" s="38"/>
      <c r="N44" s="143"/>
      <c r="O44" s="38"/>
    </row>
    <row r="45" spans="1:15" ht="13.5" hidden="1" thickBot="1">
      <c r="B45" s="110" t="s">
        <v>87</v>
      </c>
      <c r="C45" s="110"/>
      <c r="D45" s="44">
        <f t="shared" ref="D45:I45" si="7">+D43+D17</f>
        <v>514104552036</v>
      </c>
      <c r="E45" s="43">
        <f t="shared" si="7"/>
        <v>0</v>
      </c>
      <c r="F45" s="42">
        <f t="shared" si="7"/>
        <v>514104552036</v>
      </c>
      <c r="G45" s="44">
        <f t="shared" si="7"/>
        <v>548765067559</v>
      </c>
      <c r="H45" s="42">
        <f t="shared" si="7"/>
        <v>-20856361</v>
      </c>
      <c r="I45" s="42">
        <f t="shared" si="7"/>
        <v>548744211198</v>
      </c>
      <c r="J45" s="67"/>
      <c r="K45" s="42">
        <v>353187140.16378528</v>
      </c>
      <c r="L45" s="45">
        <f>+L43+L17</f>
        <v>32001651.825037386</v>
      </c>
      <c r="M45" s="46">
        <f>+M43+M17</f>
        <v>476136918.65571284</v>
      </c>
      <c r="N45" s="144">
        <f>+N43+N17</f>
        <v>109566271.00107835</v>
      </c>
      <c r="O45" s="46">
        <f>+O43+O17</f>
        <v>585703189.65679121</v>
      </c>
    </row>
    <row r="46" spans="1:15" s="47" customFormat="1" hidden="1">
      <c r="D46" s="48" t="s">
        <v>88</v>
      </c>
      <c r="G46" s="48" t="s">
        <v>88</v>
      </c>
      <c r="H46" s="16" t="s">
        <v>89</v>
      </c>
      <c r="I46" s="49" t="s">
        <v>3</v>
      </c>
      <c r="K46" s="16"/>
      <c r="L46" s="50"/>
      <c r="N46" s="145"/>
    </row>
    <row r="47" spans="1:15" hidden="1">
      <c r="D47" s="51"/>
      <c r="G47" s="51"/>
      <c r="H47" s="15"/>
      <c r="I47" s="52"/>
      <c r="K47" s="53" t="s">
        <v>92</v>
      </c>
      <c r="L47" s="54" t="s">
        <v>91</v>
      </c>
      <c r="M47" s="54" t="s">
        <v>92</v>
      </c>
      <c r="N47" s="146" t="s">
        <v>92</v>
      </c>
      <c r="O47" s="54" t="s">
        <v>92</v>
      </c>
    </row>
    <row r="48" spans="1:15" hidden="1">
      <c r="A48" s="4" t="s">
        <v>3</v>
      </c>
      <c r="D48" s="51"/>
      <c r="G48" s="51"/>
      <c r="H48" s="56"/>
      <c r="I48" s="55" t="s">
        <v>3</v>
      </c>
      <c r="K48" s="56">
        <v>176593570.08189264</v>
      </c>
      <c r="L48" s="15">
        <f>M45/2</f>
        <v>238068459.32785642</v>
      </c>
      <c r="M48" s="15">
        <f>M45-L48</f>
        <v>238068459.32785642</v>
      </c>
      <c r="N48" s="142">
        <f>N45-M48</f>
        <v>-128502188.32677807</v>
      </c>
      <c r="O48" s="15">
        <f>O45-N48</f>
        <v>714205377.98356926</v>
      </c>
    </row>
    <row r="49" spans="1:15">
      <c r="K49" s="56"/>
      <c r="N49" s="147"/>
    </row>
    <row r="50" spans="1:15">
      <c r="D50" s="30"/>
      <c r="G50" s="30"/>
      <c r="K50" s="56"/>
      <c r="L50" s="58"/>
      <c r="N50" s="147"/>
    </row>
    <row r="51" spans="1:15">
      <c r="A51" s="17" t="s">
        <v>38</v>
      </c>
      <c r="B51" t="s">
        <v>39</v>
      </c>
      <c r="C51" s="59">
        <v>2359484.8715135329</v>
      </c>
      <c r="D51" s="60">
        <v>2995077432</v>
      </c>
      <c r="E51" s="93"/>
      <c r="F51" s="62">
        <f>+D51+E51</f>
        <v>2995077432</v>
      </c>
      <c r="G51" s="60">
        <v>3511561348</v>
      </c>
      <c r="H51" s="96"/>
      <c r="I51" s="61">
        <f>+G51+H51</f>
        <v>3511561348</v>
      </c>
      <c r="J51" s="122">
        <f t="shared" ref="J51:J79" si="8">+(I51-F51)/F51</f>
        <v>0.17244426153453785</v>
      </c>
      <c r="K51" s="15">
        <v>3326984.6887314445</v>
      </c>
      <c r="L51" s="63">
        <f t="shared" ref="L51:L78" si="9">+K51*J51</f>
        <v>573719.41778500821</v>
      </c>
      <c r="M51" s="15">
        <f t="shared" ref="M51:M78" si="10">+K51+L51</f>
        <v>3900704.1065164525</v>
      </c>
      <c r="N51" s="142">
        <v>0</v>
      </c>
      <c r="O51" s="15">
        <f t="shared" ref="O51:O78" si="11">M51+N51</f>
        <v>3900704.1065164525</v>
      </c>
    </row>
    <row r="52" spans="1:15">
      <c r="A52" s="17" t="s">
        <v>40</v>
      </c>
      <c r="B52" t="s">
        <v>41</v>
      </c>
      <c r="C52" s="59">
        <v>4101354.1455810801</v>
      </c>
      <c r="D52" s="60">
        <v>7329743283</v>
      </c>
      <c r="E52" s="93"/>
      <c r="F52" s="62">
        <f t="shared" ref="F52:F78" si="12">+D52+E52</f>
        <v>7329743283</v>
      </c>
      <c r="G52" s="60">
        <v>8111234530</v>
      </c>
      <c r="H52" s="96"/>
      <c r="I52" s="61">
        <f t="shared" ref="I52:I76" si="13">+G52+H52</f>
        <v>8111234530</v>
      </c>
      <c r="J52" s="122">
        <f t="shared" si="8"/>
        <v>0.10661918389591163</v>
      </c>
      <c r="K52" s="15">
        <v>6952148.9123277897</v>
      </c>
      <c r="L52" s="63">
        <f t="shared" si="9"/>
        <v>741232.44335523865</v>
      </c>
      <c r="M52" s="15">
        <f t="shared" si="10"/>
        <v>7693381.3556830287</v>
      </c>
      <c r="N52" s="142">
        <v>0</v>
      </c>
      <c r="O52" s="15">
        <f t="shared" si="11"/>
        <v>7693381.3556830287</v>
      </c>
    </row>
    <row r="53" spans="1:15">
      <c r="A53" s="17" t="s">
        <v>42</v>
      </c>
      <c r="B53" t="s">
        <v>43</v>
      </c>
      <c r="C53" s="59">
        <v>1542645.4029310462</v>
      </c>
      <c r="D53" s="60">
        <v>991742082</v>
      </c>
      <c r="E53" s="93"/>
      <c r="F53" s="62">
        <f t="shared" si="12"/>
        <v>991742082</v>
      </c>
      <c r="G53" s="60">
        <v>1019958530</v>
      </c>
      <c r="H53" s="96"/>
      <c r="I53" s="61">
        <f t="shared" si="13"/>
        <v>1019958530</v>
      </c>
      <c r="J53" s="122">
        <f t="shared" si="8"/>
        <v>2.8451397305937855E-2</v>
      </c>
      <c r="K53" s="15">
        <v>1622001.6877150128</v>
      </c>
      <c r="L53" s="63">
        <f t="shared" si="9"/>
        <v>46148.21444808157</v>
      </c>
      <c r="M53" s="15">
        <f t="shared" si="10"/>
        <v>1668149.9021630944</v>
      </c>
      <c r="N53" s="142">
        <v>0</v>
      </c>
      <c r="O53" s="15">
        <f t="shared" si="11"/>
        <v>1668149.9021630944</v>
      </c>
    </row>
    <row r="54" spans="1:15">
      <c r="A54" s="17" t="s">
        <v>44</v>
      </c>
      <c r="B54" t="s">
        <v>45</v>
      </c>
      <c r="C54" s="59">
        <v>829574.9557194321</v>
      </c>
      <c r="D54" s="60">
        <v>1440802546</v>
      </c>
      <c r="E54" s="93"/>
      <c r="F54" s="62">
        <f t="shared" si="12"/>
        <v>1440802546</v>
      </c>
      <c r="G54" s="60">
        <v>1527398261</v>
      </c>
      <c r="H54" s="96"/>
      <c r="I54" s="61">
        <f t="shared" si="13"/>
        <v>1527398261</v>
      </c>
      <c r="J54" s="122">
        <f t="shared" si="8"/>
        <v>6.0102416698533515E-2</v>
      </c>
      <c r="K54" s="15">
        <v>1454303.9742222028</v>
      </c>
      <c r="L54" s="63">
        <f t="shared" si="9"/>
        <v>87407.183465036171</v>
      </c>
      <c r="M54" s="15">
        <f t="shared" si="10"/>
        <v>1541711.1576872389</v>
      </c>
      <c r="N54" s="142">
        <v>0</v>
      </c>
      <c r="O54" s="15">
        <f t="shared" si="11"/>
        <v>1541711.1576872389</v>
      </c>
    </row>
    <row r="55" spans="1:15">
      <c r="A55" s="17" t="s">
        <v>46</v>
      </c>
      <c r="B55" t="s">
        <v>47</v>
      </c>
      <c r="C55" s="59">
        <v>877261.29814193991</v>
      </c>
      <c r="D55" s="60">
        <v>2198495769</v>
      </c>
      <c r="E55" s="93"/>
      <c r="F55" s="62">
        <f t="shared" si="12"/>
        <v>2198495769</v>
      </c>
      <c r="G55" s="60">
        <v>2342082801</v>
      </c>
      <c r="H55" s="96"/>
      <c r="I55" s="61">
        <f t="shared" si="13"/>
        <v>2342082801</v>
      </c>
      <c r="J55" s="122">
        <f t="shared" si="8"/>
        <v>6.5311488893750061E-2</v>
      </c>
      <c r="K55" s="15">
        <v>1127431.1150256353</v>
      </c>
      <c r="L55" s="63">
        <f t="shared" si="9"/>
        <v>73634.204747465032</v>
      </c>
      <c r="M55" s="15">
        <f t="shared" si="10"/>
        <v>1201065.3197731003</v>
      </c>
      <c r="N55" s="142">
        <v>0</v>
      </c>
      <c r="O55" s="15">
        <f t="shared" si="11"/>
        <v>1201065.3197731003</v>
      </c>
    </row>
    <row r="56" spans="1:15">
      <c r="A56" s="17" t="s">
        <v>48</v>
      </c>
      <c r="B56" t="s">
        <v>49</v>
      </c>
      <c r="C56" s="59">
        <v>4140211.3744192403</v>
      </c>
      <c r="D56" s="60">
        <v>5907533620</v>
      </c>
      <c r="E56" s="93"/>
      <c r="F56" s="62">
        <f t="shared" si="12"/>
        <v>5907533620</v>
      </c>
      <c r="G56" s="60">
        <v>6336244456</v>
      </c>
      <c r="H56" s="123"/>
      <c r="I56" s="61">
        <f t="shared" si="13"/>
        <v>6336244456</v>
      </c>
      <c r="J56" s="122">
        <f t="shared" si="8"/>
        <v>7.257018979098083E-2</v>
      </c>
      <c r="K56" s="15">
        <v>5644072.1470168792</v>
      </c>
      <c r="L56" s="63">
        <f t="shared" si="9"/>
        <v>409591.38690300356</v>
      </c>
      <c r="M56" s="15">
        <f t="shared" si="10"/>
        <v>6053663.533919883</v>
      </c>
      <c r="N56" s="142">
        <v>0</v>
      </c>
      <c r="O56" s="15">
        <f t="shared" si="11"/>
        <v>6053663.533919883</v>
      </c>
    </row>
    <row r="57" spans="1:15">
      <c r="A57" s="17" t="s">
        <v>50</v>
      </c>
      <c r="B57" t="s">
        <v>51</v>
      </c>
      <c r="C57" s="59">
        <v>4250142.627188311</v>
      </c>
      <c r="D57" s="60">
        <v>2432958563</v>
      </c>
      <c r="E57" s="93"/>
      <c r="F57" s="62">
        <f t="shared" si="12"/>
        <v>2432958563</v>
      </c>
      <c r="G57" s="60">
        <v>2698906398</v>
      </c>
      <c r="H57" s="96"/>
      <c r="I57" s="61">
        <f t="shared" si="13"/>
        <v>2698906398</v>
      </c>
      <c r="J57" s="122">
        <f t="shared" si="8"/>
        <v>0.10931046629584541</v>
      </c>
      <c r="K57" s="15">
        <v>5776578.9852616973</v>
      </c>
      <c r="L57" s="63">
        <f t="shared" si="9"/>
        <v>631440.54247373762</v>
      </c>
      <c r="M57" s="15">
        <f t="shared" si="10"/>
        <v>6408019.5277354345</v>
      </c>
      <c r="N57" s="142">
        <v>0</v>
      </c>
      <c r="O57" s="15">
        <f t="shared" si="11"/>
        <v>6408019.5277354345</v>
      </c>
    </row>
    <row r="58" spans="1:15">
      <c r="A58" s="17" t="s">
        <v>52</v>
      </c>
      <c r="B58" t="s">
        <v>53</v>
      </c>
      <c r="C58" s="59">
        <v>13212739.721886214</v>
      </c>
      <c r="D58" s="60">
        <v>26243066511</v>
      </c>
      <c r="E58" s="93"/>
      <c r="F58" s="62">
        <f t="shared" si="12"/>
        <v>26243066511</v>
      </c>
      <c r="G58" s="60">
        <v>28043548804</v>
      </c>
      <c r="H58" s="96"/>
      <c r="I58" s="61">
        <f t="shared" si="13"/>
        <v>28043548804</v>
      </c>
      <c r="J58" s="122">
        <f t="shared" si="8"/>
        <v>6.8607923248806033E-2</v>
      </c>
      <c r="K58" s="15">
        <v>17382071.588640969</v>
      </c>
      <c r="L58" s="63">
        <f t="shared" si="9"/>
        <v>1192547.8334587316</v>
      </c>
      <c r="M58" s="15">
        <f t="shared" si="10"/>
        <v>18574619.422099702</v>
      </c>
      <c r="N58" s="142">
        <v>0</v>
      </c>
      <c r="O58" s="15">
        <f t="shared" si="11"/>
        <v>18574619.422099702</v>
      </c>
    </row>
    <row r="59" spans="1:15">
      <c r="A59" s="17" t="s">
        <v>54</v>
      </c>
      <c r="B59" t="s">
        <v>55</v>
      </c>
      <c r="C59" s="59">
        <v>1975583.1760440837</v>
      </c>
      <c r="D59" s="60">
        <v>2564421078</v>
      </c>
      <c r="E59" s="93"/>
      <c r="F59" s="62">
        <f t="shared" si="12"/>
        <v>2564421078</v>
      </c>
      <c r="G59" s="60">
        <v>2947883427</v>
      </c>
      <c r="H59" s="96"/>
      <c r="I59" s="61">
        <f t="shared" si="13"/>
        <v>2947883427</v>
      </c>
      <c r="J59" s="122">
        <f t="shared" si="8"/>
        <v>0.14953174121430302</v>
      </c>
      <c r="K59" s="15">
        <v>3113313.0209154226</v>
      </c>
      <c r="L59" s="63">
        <f t="shared" si="9"/>
        <v>465539.11696264491</v>
      </c>
      <c r="M59" s="15">
        <f t="shared" si="10"/>
        <v>3578852.1378780673</v>
      </c>
      <c r="N59" s="142">
        <v>0</v>
      </c>
      <c r="O59" s="15">
        <f t="shared" si="11"/>
        <v>3578852.1378780673</v>
      </c>
    </row>
    <row r="60" spans="1:15">
      <c r="A60" s="17" t="s">
        <v>56</v>
      </c>
      <c r="B60" t="s">
        <v>57</v>
      </c>
      <c r="C60" s="59">
        <v>6350000.6599320658</v>
      </c>
      <c r="D60" s="60">
        <v>7449917200</v>
      </c>
      <c r="E60" s="93"/>
      <c r="F60" s="62">
        <f t="shared" si="12"/>
        <v>7449917200</v>
      </c>
      <c r="G60" s="60">
        <v>8208819936</v>
      </c>
      <c r="H60" s="96"/>
      <c r="I60" s="61">
        <f t="shared" si="13"/>
        <v>8208819936</v>
      </c>
      <c r="J60" s="122">
        <f t="shared" si="8"/>
        <v>0.10186727122282647</v>
      </c>
      <c r="K60" s="15">
        <v>8455088.1286178678</v>
      </c>
      <c r="L60" s="63">
        <f t="shared" si="9"/>
        <v>861296.75561081665</v>
      </c>
      <c r="M60" s="15">
        <f t="shared" si="10"/>
        <v>9316384.884228684</v>
      </c>
      <c r="N60" s="142">
        <v>0</v>
      </c>
      <c r="O60" s="15">
        <f t="shared" si="11"/>
        <v>9316384.884228684</v>
      </c>
    </row>
    <row r="61" spans="1:15">
      <c r="A61" s="17" t="s">
        <v>58</v>
      </c>
      <c r="B61" t="s">
        <v>59</v>
      </c>
      <c r="C61" s="59">
        <v>414217.53279517993</v>
      </c>
      <c r="D61" s="60">
        <v>7104277352</v>
      </c>
      <c r="E61" s="93"/>
      <c r="F61" s="62">
        <f t="shared" si="12"/>
        <v>7104277352</v>
      </c>
      <c r="G61" s="60">
        <v>7576070715</v>
      </c>
      <c r="H61" s="96"/>
      <c r="I61" s="61">
        <f t="shared" si="13"/>
        <v>7576070715</v>
      </c>
      <c r="J61" s="122">
        <f t="shared" si="8"/>
        <v>6.6409761278137663E-2</v>
      </c>
      <c r="K61" s="15">
        <v>529893.94369946397</v>
      </c>
      <c r="L61" s="63">
        <f t="shared" si="9"/>
        <v>35190.130303812322</v>
      </c>
      <c r="M61" s="15">
        <f t="shared" si="10"/>
        <v>565084.0740032763</v>
      </c>
      <c r="N61" s="142">
        <v>0</v>
      </c>
      <c r="O61" s="15">
        <f t="shared" si="11"/>
        <v>565084.0740032763</v>
      </c>
    </row>
    <row r="62" spans="1:15">
      <c r="A62" s="17" t="s">
        <v>60</v>
      </c>
      <c r="B62" t="s">
        <v>61</v>
      </c>
      <c r="C62" s="59">
        <v>8951785.499176247</v>
      </c>
      <c r="D62" s="60">
        <v>10634268789</v>
      </c>
      <c r="E62" s="93"/>
      <c r="F62" s="62">
        <f t="shared" si="12"/>
        <v>10634268789</v>
      </c>
      <c r="G62" s="60">
        <v>11854063896</v>
      </c>
      <c r="H62" s="96"/>
      <c r="I62" s="61">
        <f t="shared" si="13"/>
        <v>11854063896</v>
      </c>
      <c r="J62" s="122">
        <f t="shared" si="8"/>
        <v>0.11470418241278103</v>
      </c>
      <c r="K62" s="15">
        <v>11879351.131995387</v>
      </c>
      <c r="L62" s="63">
        <f t="shared" si="9"/>
        <v>1362611.2591898758</v>
      </c>
      <c r="M62" s="15">
        <f t="shared" si="10"/>
        <v>13241962.391185263</v>
      </c>
      <c r="N62" s="142">
        <v>0</v>
      </c>
      <c r="O62" s="15">
        <f t="shared" si="11"/>
        <v>13241962.391185263</v>
      </c>
    </row>
    <row r="63" spans="1:15">
      <c r="A63" s="17" t="s">
        <v>62</v>
      </c>
      <c r="B63" t="s">
        <v>63</v>
      </c>
      <c r="C63" s="59">
        <v>3919935.5927198529</v>
      </c>
      <c r="D63" s="60">
        <v>16712792894</v>
      </c>
      <c r="E63" s="93"/>
      <c r="F63" s="62">
        <f t="shared" si="12"/>
        <v>16712792894</v>
      </c>
      <c r="G63" s="60">
        <v>18246799848</v>
      </c>
      <c r="H63" s="96"/>
      <c r="I63" s="61">
        <f t="shared" si="13"/>
        <v>18246799848</v>
      </c>
      <c r="J63" s="122">
        <f t="shared" si="8"/>
        <v>9.1786391641980936E-2</v>
      </c>
      <c r="K63" s="15">
        <v>5071762.479400469</v>
      </c>
      <c r="L63" s="63">
        <f t="shared" si="9"/>
        <v>465518.77724935574</v>
      </c>
      <c r="M63" s="15">
        <f t="shared" si="10"/>
        <v>5537281.2566498248</v>
      </c>
      <c r="N63" s="142">
        <v>0</v>
      </c>
      <c r="O63" s="15">
        <f t="shared" si="11"/>
        <v>5537281.2566498248</v>
      </c>
    </row>
    <row r="64" spans="1:15">
      <c r="A64" s="17" t="s">
        <v>64</v>
      </c>
      <c r="B64" t="s">
        <v>65</v>
      </c>
      <c r="C64" s="59">
        <v>4843449.4675877951</v>
      </c>
      <c r="D64" s="60">
        <v>8070840451</v>
      </c>
      <c r="E64" s="93"/>
      <c r="F64" s="62">
        <f t="shared" si="12"/>
        <v>8070840451</v>
      </c>
      <c r="G64" s="60">
        <v>8771468629</v>
      </c>
      <c r="H64" s="96"/>
      <c r="I64" s="61">
        <f t="shared" si="13"/>
        <v>8771468629</v>
      </c>
      <c r="J64" s="122">
        <f t="shared" si="8"/>
        <v>8.6809816431594827E-2</v>
      </c>
      <c r="K64" s="15">
        <v>6916309.7008468835</v>
      </c>
      <c r="L64" s="63">
        <f t="shared" si="9"/>
        <v>600403.57551457651</v>
      </c>
      <c r="M64" s="15">
        <f t="shared" si="10"/>
        <v>7516713.2763614599</v>
      </c>
      <c r="N64" s="142">
        <v>0</v>
      </c>
      <c r="O64" s="15">
        <f t="shared" si="11"/>
        <v>7516713.2763614599</v>
      </c>
    </row>
    <row r="65" spans="1:16">
      <c r="A65" s="17" t="s">
        <v>66</v>
      </c>
      <c r="B65" t="s">
        <v>67</v>
      </c>
      <c r="C65" s="59">
        <v>18406257.033399183</v>
      </c>
      <c r="D65" s="60">
        <v>20904263775</v>
      </c>
      <c r="E65" s="93"/>
      <c r="F65" s="62">
        <f t="shared" si="12"/>
        <v>20904263775</v>
      </c>
      <c r="G65" s="60">
        <v>22671135496</v>
      </c>
      <c r="H65" s="96"/>
      <c r="I65" s="61">
        <f t="shared" si="13"/>
        <v>22671135496</v>
      </c>
      <c r="J65" s="122">
        <f t="shared" si="8"/>
        <v>8.4522073583526619E-2</v>
      </c>
      <c r="K65" s="15">
        <v>25938707.741296809</v>
      </c>
      <c r="L65" s="63">
        <f t="shared" si="9"/>
        <v>2192393.3643714804</v>
      </c>
      <c r="M65" s="15">
        <f t="shared" si="10"/>
        <v>28131101.105668291</v>
      </c>
      <c r="N65" s="142">
        <v>0</v>
      </c>
      <c r="O65" s="15">
        <f t="shared" si="11"/>
        <v>28131101.105668291</v>
      </c>
    </row>
    <row r="66" spans="1:16">
      <c r="A66" s="17" t="s">
        <v>68</v>
      </c>
      <c r="B66" t="s">
        <v>69</v>
      </c>
      <c r="C66" s="59">
        <v>7775033.0885960944</v>
      </c>
      <c r="D66" s="60">
        <v>16580810893</v>
      </c>
      <c r="E66" s="93"/>
      <c r="F66" s="62">
        <f t="shared" si="12"/>
        <v>16580810893</v>
      </c>
      <c r="G66" s="60">
        <v>17737137229</v>
      </c>
      <c r="H66" s="96"/>
      <c r="I66" s="61">
        <f t="shared" si="13"/>
        <v>17737137229</v>
      </c>
      <c r="J66" s="122">
        <f t="shared" si="8"/>
        <v>6.9738829027244487E-2</v>
      </c>
      <c r="K66" s="15">
        <v>10186630.007671041</v>
      </c>
      <c r="L66" s="63">
        <f t="shared" si="9"/>
        <v>710403.64846876892</v>
      </c>
      <c r="M66" s="15">
        <f t="shared" si="10"/>
        <v>10897033.65613981</v>
      </c>
      <c r="N66" s="142">
        <v>0</v>
      </c>
      <c r="O66" s="15">
        <f t="shared" si="11"/>
        <v>10897033.65613981</v>
      </c>
    </row>
    <row r="67" spans="1:16">
      <c r="A67" s="17" t="s">
        <v>70</v>
      </c>
      <c r="B67" t="s">
        <v>71</v>
      </c>
      <c r="C67" s="59">
        <v>2439211.093268109</v>
      </c>
      <c r="D67" s="60">
        <v>4309183446</v>
      </c>
      <c r="E67" s="94"/>
      <c r="F67" s="62">
        <f t="shared" si="12"/>
        <v>4309183446</v>
      </c>
      <c r="G67" s="60">
        <v>4621448793</v>
      </c>
      <c r="H67" s="96"/>
      <c r="I67" s="61">
        <f t="shared" si="13"/>
        <v>4621448793</v>
      </c>
      <c r="J67" s="122">
        <f t="shared" si="8"/>
        <v>7.2465085534908089E-2</v>
      </c>
      <c r="K67" s="15">
        <v>3337080.6470586532</v>
      </c>
      <c r="L67" s="63">
        <f t="shared" si="9"/>
        <v>241821.83452599173</v>
      </c>
      <c r="M67" s="15">
        <f t="shared" si="10"/>
        <v>3578902.4815846449</v>
      </c>
      <c r="N67" s="142">
        <v>0</v>
      </c>
      <c r="O67" s="15">
        <f t="shared" si="11"/>
        <v>3578902.4815846449</v>
      </c>
    </row>
    <row r="68" spans="1:16">
      <c r="A68" s="17" t="s">
        <v>72</v>
      </c>
      <c r="B68" t="s">
        <v>73</v>
      </c>
      <c r="C68" s="59">
        <v>4051057.3271863721</v>
      </c>
      <c r="D68" s="60">
        <v>17950974247</v>
      </c>
      <c r="E68" s="93"/>
      <c r="F68" s="62">
        <f t="shared" si="12"/>
        <v>17950974247</v>
      </c>
      <c r="G68" s="60">
        <v>19327379151</v>
      </c>
      <c r="H68" s="96"/>
      <c r="I68" s="61">
        <f t="shared" si="13"/>
        <v>19327379151</v>
      </c>
      <c r="J68" s="122">
        <f t="shared" si="8"/>
        <v>7.6675777317770227E-2</v>
      </c>
      <c r="K68" s="15">
        <v>5033447.9704924766</v>
      </c>
      <c r="L68" s="63">
        <f t="shared" si="9"/>
        <v>385943.53572606359</v>
      </c>
      <c r="M68" s="15">
        <f t="shared" si="10"/>
        <v>5419391.5062185405</v>
      </c>
      <c r="N68" s="142">
        <v>0</v>
      </c>
      <c r="O68" s="15">
        <f t="shared" si="11"/>
        <v>5419391.5062185405</v>
      </c>
    </row>
    <row r="69" spans="1:16">
      <c r="A69" s="17" t="s">
        <v>74</v>
      </c>
      <c r="B69" t="s">
        <v>75</v>
      </c>
      <c r="C69" s="59">
        <v>4776569.5161478417</v>
      </c>
      <c r="D69" s="60">
        <v>17129132377</v>
      </c>
      <c r="E69" s="93"/>
      <c r="F69" s="62">
        <f t="shared" si="12"/>
        <v>17129132377</v>
      </c>
      <c r="G69" s="60">
        <v>18750285835</v>
      </c>
      <c r="H69" s="96"/>
      <c r="I69" s="61">
        <f t="shared" si="13"/>
        <v>18750285835</v>
      </c>
      <c r="J69" s="122">
        <f t="shared" si="8"/>
        <v>9.4643057355128526E-2</v>
      </c>
      <c r="K69" s="15">
        <v>6694020.2880672514</v>
      </c>
      <c r="L69" s="63">
        <f t="shared" si="9"/>
        <v>633542.5460599428</v>
      </c>
      <c r="M69" s="15">
        <f t="shared" si="10"/>
        <v>7327562.8341271942</v>
      </c>
      <c r="N69" s="142">
        <v>0</v>
      </c>
      <c r="O69" s="15">
        <f t="shared" si="11"/>
        <v>7327562.8341271942</v>
      </c>
    </row>
    <row r="70" spans="1:16">
      <c r="A70" s="17" t="s">
        <v>76</v>
      </c>
      <c r="B70" t="s">
        <v>77</v>
      </c>
      <c r="C70" s="59">
        <v>6271822.8565516993</v>
      </c>
      <c r="D70" s="60">
        <v>9619032011</v>
      </c>
      <c r="E70" s="93"/>
      <c r="F70" s="62">
        <f t="shared" si="12"/>
        <v>9619032011</v>
      </c>
      <c r="G70" s="60">
        <v>11232511494</v>
      </c>
      <c r="H70" s="96"/>
      <c r="I70" s="61">
        <f t="shared" si="13"/>
        <v>11232511494</v>
      </c>
      <c r="J70" s="122">
        <f t="shared" si="8"/>
        <v>0.16773823822967626</v>
      </c>
      <c r="K70" s="15">
        <v>10700094.568838913</v>
      </c>
      <c r="L70" s="63">
        <f t="shared" si="9"/>
        <v>1794815.0118679667</v>
      </c>
      <c r="M70" s="15">
        <f t="shared" si="10"/>
        <v>12494909.580706879</v>
      </c>
      <c r="N70" s="142">
        <v>0</v>
      </c>
      <c r="O70" s="15">
        <f t="shared" si="11"/>
        <v>12494909.580706879</v>
      </c>
    </row>
    <row r="71" spans="1:16">
      <c r="A71" s="17" t="s">
        <v>78</v>
      </c>
      <c r="B71" t="s">
        <v>79</v>
      </c>
      <c r="C71" s="59">
        <v>1457719.0306169996</v>
      </c>
      <c r="D71" s="60">
        <v>10690348081</v>
      </c>
      <c r="E71" s="93"/>
      <c r="F71" s="62">
        <f t="shared" si="12"/>
        <v>10690348081</v>
      </c>
      <c r="G71" s="60">
        <v>11617094281</v>
      </c>
      <c r="H71" s="96"/>
      <c r="I71" s="61">
        <f t="shared" si="13"/>
        <v>11617094281</v>
      </c>
      <c r="J71" s="122">
        <f t="shared" si="8"/>
        <v>8.6689992971053009E-2</v>
      </c>
      <c r="K71" s="15">
        <v>1861467.3834083299</v>
      </c>
      <c r="L71" s="63">
        <f t="shared" si="9"/>
        <v>161370.59438351257</v>
      </c>
      <c r="M71" s="15">
        <f t="shared" si="10"/>
        <v>2022837.9777918425</v>
      </c>
      <c r="N71" s="142">
        <v>0</v>
      </c>
      <c r="O71" s="15">
        <f t="shared" si="11"/>
        <v>2022837.9777918425</v>
      </c>
    </row>
    <row r="72" spans="1:16">
      <c r="A72" s="17" t="s">
        <v>80</v>
      </c>
      <c r="B72" t="s">
        <v>81</v>
      </c>
      <c r="C72" s="59">
        <v>27706843.252841342</v>
      </c>
      <c r="D72" s="60">
        <v>38277500019</v>
      </c>
      <c r="E72" s="93"/>
      <c r="F72" s="62">
        <f t="shared" si="12"/>
        <v>38277500019</v>
      </c>
      <c r="G72" s="60">
        <v>41381951886</v>
      </c>
      <c r="H72" s="96"/>
      <c r="I72" s="61">
        <f t="shared" si="13"/>
        <v>41381951886</v>
      </c>
      <c r="J72" s="122">
        <f t="shared" si="8"/>
        <v>8.1103830330064061E-2</v>
      </c>
      <c r="K72" s="15">
        <v>37398270.913029633</v>
      </c>
      <c r="L72" s="63">
        <f t="shared" si="9"/>
        <v>3033143.0187681252</v>
      </c>
      <c r="M72" s="15">
        <f t="shared" si="10"/>
        <v>40431413.931797758</v>
      </c>
      <c r="N72" s="142">
        <v>0</v>
      </c>
      <c r="O72" s="15">
        <f t="shared" si="11"/>
        <v>40431413.931797758</v>
      </c>
    </row>
    <row r="73" spans="1:16">
      <c r="A73" s="17" t="s">
        <v>82</v>
      </c>
      <c r="B73" t="s">
        <v>83</v>
      </c>
      <c r="C73" s="59">
        <v>3332560.6839157301</v>
      </c>
      <c r="D73" s="60">
        <v>4092132106</v>
      </c>
      <c r="E73" s="93"/>
      <c r="F73" s="62">
        <f t="shared" si="12"/>
        <v>4092132106</v>
      </c>
      <c r="G73" s="60">
        <v>4539256645</v>
      </c>
      <c r="H73" s="96"/>
      <c r="I73" s="61">
        <f t="shared" si="13"/>
        <v>4539256645</v>
      </c>
      <c r="J73" s="122">
        <f t="shared" si="8"/>
        <v>0.10926444391773504</v>
      </c>
      <c r="K73" s="15">
        <v>4826032.2264558384</v>
      </c>
      <c r="L73" s="63">
        <f t="shared" si="9"/>
        <v>527313.72755276598</v>
      </c>
      <c r="M73" s="15">
        <f t="shared" si="10"/>
        <v>5353345.9540086044</v>
      </c>
      <c r="N73" s="142">
        <v>0</v>
      </c>
      <c r="O73" s="15">
        <f t="shared" si="11"/>
        <v>5353345.9540086044</v>
      </c>
    </row>
    <row r="74" spans="1:16">
      <c r="A74" s="17" t="s">
        <v>84</v>
      </c>
      <c r="B74" t="s">
        <v>85</v>
      </c>
      <c r="C74" s="59">
        <v>7762739.6678158939</v>
      </c>
      <c r="D74" s="60">
        <v>19663222117</v>
      </c>
      <c r="E74" s="95"/>
      <c r="F74" s="62">
        <f t="shared" si="12"/>
        <v>19663222117</v>
      </c>
      <c r="G74" s="60">
        <v>20924223779</v>
      </c>
      <c r="H74" s="97"/>
      <c r="I74" s="61">
        <f t="shared" si="13"/>
        <v>20924223779</v>
      </c>
      <c r="J74" s="122">
        <f t="shared" si="8"/>
        <v>6.4129960720414728E-2</v>
      </c>
      <c r="K74" s="15">
        <v>9897473.3764491621</v>
      </c>
      <c r="L74" s="63">
        <f t="shared" si="9"/>
        <v>634724.57886303531</v>
      </c>
      <c r="M74" s="15">
        <f t="shared" si="10"/>
        <v>10532197.955312198</v>
      </c>
      <c r="N74" s="142">
        <v>0</v>
      </c>
      <c r="O74" s="15">
        <f t="shared" si="11"/>
        <v>10532197.955312198</v>
      </c>
    </row>
    <row r="75" spans="1:16">
      <c r="A75" s="124" t="s">
        <v>93</v>
      </c>
      <c r="B75" s="125" t="s">
        <v>94</v>
      </c>
      <c r="C75" s="126">
        <v>4320926.3607304227</v>
      </c>
      <c r="D75" s="99">
        <v>12219914735</v>
      </c>
      <c r="E75" s="98"/>
      <c r="F75" s="98">
        <f t="shared" si="12"/>
        <v>12219914735</v>
      </c>
      <c r="G75" s="99">
        <v>13300199195</v>
      </c>
      <c r="H75" s="98"/>
      <c r="I75" s="103">
        <f t="shared" si="13"/>
        <v>13300199195</v>
      </c>
      <c r="J75" s="127">
        <f t="shared" si="8"/>
        <v>8.8403600469148441E-2</v>
      </c>
      <c r="K75" s="100">
        <v>5829901.0622771066</v>
      </c>
      <c r="L75" s="102">
        <f t="shared" si="9"/>
        <v>515384.24428420939</v>
      </c>
      <c r="M75" s="104">
        <f t="shared" si="10"/>
        <v>6345285.3065613164</v>
      </c>
      <c r="N75" s="142">
        <v>0</v>
      </c>
      <c r="O75" s="15">
        <f t="shared" si="11"/>
        <v>6345285.3065613164</v>
      </c>
    </row>
    <row r="76" spans="1:16">
      <c r="A76" s="124" t="s">
        <v>95</v>
      </c>
      <c r="B76" s="125" t="s">
        <v>96</v>
      </c>
      <c r="C76" s="126">
        <v>6775333.9767137067</v>
      </c>
      <c r="D76" s="99">
        <v>12720902245</v>
      </c>
      <c r="E76" s="98"/>
      <c r="F76" s="98">
        <f t="shared" si="12"/>
        <v>12720902245</v>
      </c>
      <c r="G76" s="99">
        <v>14547014780</v>
      </c>
      <c r="H76" s="98"/>
      <c r="I76" s="103">
        <f t="shared" si="13"/>
        <v>14547014780</v>
      </c>
      <c r="J76" s="127">
        <f t="shared" si="8"/>
        <v>0.14355212388474731</v>
      </c>
      <c r="K76" s="100">
        <v>9472737.5723305978</v>
      </c>
      <c r="L76" s="102">
        <f t="shared" si="9"/>
        <v>1359831.5975109024</v>
      </c>
      <c r="M76" s="104">
        <f t="shared" si="10"/>
        <v>10832569.1698415</v>
      </c>
      <c r="N76" s="142">
        <v>0</v>
      </c>
      <c r="O76" s="15">
        <f t="shared" si="11"/>
        <v>10832569.1698415</v>
      </c>
    </row>
    <row r="77" spans="1:16">
      <c r="A77" s="124" t="s">
        <v>97</v>
      </c>
      <c r="B77" s="125" t="s">
        <v>98</v>
      </c>
      <c r="C77" s="126">
        <v>6062792.0675997101</v>
      </c>
      <c r="D77" s="99">
        <v>14051915209</v>
      </c>
      <c r="E77" s="98"/>
      <c r="F77" s="98">
        <f t="shared" si="12"/>
        <v>14051915209</v>
      </c>
      <c r="G77" s="99">
        <v>15537110151</v>
      </c>
      <c r="H77" s="98"/>
      <c r="I77" s="103">
        <f>+G77+H77</f>
        <v>15537110151</v>
      </c>
      <c r="J77" s="127">
        <f t="shared" si="8"/>
        <v>0.10569341758116782</v>
      </c>
      <c r="K77" s="100">
        <v>9578209.9126407504</v>
      </c>
      <c r="L77" s="102">
        <f t="shared" si="9"/>
        <v>1012353.7399768197</v>
      </c>
      <c r="M77" s="104">
        <f t="shared" si="10"/>
        <v>10590563.65261757</v>
      </c>
      <c r="N77" s="142">
        <v>257.64999999999998</v>
      </c>
      <c r="O77" s="15">
        <f t="shared" si="11"/>
        <v>10590821.30261757</v>
      </c>
      <c r="P77" s="57"/>
    </row>
    <row r="78" spans="1:16">
      <c r="A78" s="124" t="s">
        <v>99</v>
      </c>
      <c r="B78" s="125" t="s">
        <v>100</v>
      </c>
      <c r="C78" s="126">
        <v>2392883.5844126721</v>
      </c>
      <c r="D78" s="99">
        <v>4218077691</v>
      </c>
      <c r="E78" s="98"/>
      <c r="F78" s="98">
        <f t="shared" si="12"/>
        <v>4218077691</v>
      </c>
      <c r="G78" s="99">
        <v>4606323229</v>
      </c>
      <c r="H78" s="98"/>
      <c r="I78" s="103">
        <f>+G78+H78</f>
        <v>4606323229</v>
      </c>
      <c r="J78" s="128">
        <f t="shared" si="8"/>
        <v>9.204324017748397E-2</v>
      </c>
      <c r="K78" s="100">
        <v>3166607.1664230102</v>
      </c>
      <c r="L78" s="102">
        <f t="shared" si="9"/>
        <v>291464.7839668151</v>
      </c>
      <c r="M78" s="104">
        <f t="shared" si="10"/>
        <v>3458071.9503898253</v>
      </c>
      <c r="N78" s="142">
        <v>98.02</v>
      </c>
      <c r="O78" s="15">
        <f t="shared" si="11"/>
        <v>3458169.9703898253</v>
      </c>
      <c r="P78" s="57"/>
    </row>
    <row r="79" spans="1:16">
      <c r="A79" s="65"/>
      <c r="B79" s="23" t="s">
        <v>101</v>
      </c>
      <c r="C79" s="24">
        <f>SUM(C51:C78)</f>
        <v>161300135.86543182</v>
      </c>
      <c r="D79" s="66">
        <f>SUM(D51:D78)</f>
        <v>304503346522</v>
      </c>
      <c r="E79" s="66">
        <f>SUM(E51:E74)</f>
        <v>0</v>
      </c>
      <c r="F79" s="66">
        <f>SUM(F51:F78)</f>
        <v>304503346522</v>
      </c>
      <c r="G79" s="66">
        <f>SUM(G51:G78)</f>
        <v>331989113523</v>
      </c>
      <c r="H79" s="66">
        <f>SUM(H51:H78)</f>
        <v>0</v>
      </c>
      <c r="I79" s="66">
        <f>SUM(I51:I78)</f>
        <v>331989113523</v>
      </c>
      <c r="J79" s="129">
        <f t="shared" si="8"/>
        <v>9.0264252642669018E-2</v>
      </c>
      <c r="K79" s="25">
        <f>SUM(K51:K78)</f>
        <v>223171992.34085676</v>
      </c>
      <c r="L79" s="25">
        <f>SUM(L51:L78)</f>
        <v>21040787.067793779</v>
      </c>
      <c r="M79" s="25">
        <f>SUM(M51:M78)</f>
        <v>244212779.40865046</v>
      </c>
      <c r="N79" s="148">
        <f>SUM(N51:N78)</f>
        <v>355.66999999999996</v>
      </c>
      <c r="O79" s="25">
        <f>SUM(O51:O78)</f>
        <v>244213135.07865044</v>
      </c>
    </row>
    <row r="80" spans="1:16" ht="15.75">
      <c r="A80" s="17"/>
      <c r="B80" s="130"/>
      <c r="C80" s="131"/>
      <c r="D80" s="64"/>
      <c r="E80" s="64"/>
      <c r="F80" s="62"/>
      <c r="G80" s="64"/>
      <c r="H80" s="64"/>
      <c r="I80" s="64"/>
      <c r="J80" s="120"/>
      <c r="K80" s="18"/>
      <c r="L80" s="63"/>
      <c r="M80" s="18"/>
      <c r="N80" s="140"/>
      <c r="O80" s="18"/>
    </row>
    <row r="81" spans="1:15">
      <c r="D81" s="62"/>
      <c r="E81" s="64"/>
      <c r="F81" s="62"/>
      <c r="G81" s="64"/>
      <c r="H81" s="64"/>
      <c r="I81" s="62"/>
      <c r="K81" s="18"/>
      <c r="L81" s="18"/>
      <c r="M81" s="18"/>
      <c r="N81" s="140"/>
      <c r="O81" s="18"/>
    </row>
    <row r="82" spans="1:15" ht="13.5" thickBot="1">
      <c r="A82" s="67"/>
      <c r="B82" s="68" t="s">
        <v>102</v>
      </c>
      <c r="C82" s="68"/>
      <c r="D82" s="69">
        <f>D79+D17</f>
        <v>666620527137</v>
      </c>
      <c r="E82" s="69">
        <f t="shared" ref="E82:I82" si="14">E79+E17</f>
        <v>0</v>
      </c>
      <c r="F82" s="69">
        <f t="shared" si="14"/>
        <v>666620527137</v>
      </c>
      <c r="G82" s="69">
        <f t="shared" si="14"/>
        <v>728766809661</v>
      </c>
      <c r="H82" s="69">
        <f t="shared" si="14"/>
        <v>0</v>
      </c>
      <c r="I82" s="69">
        <f t="shared" si="14"/>
        <v>728766809661</v>
      </c>
      <c r="J82" s="132">
        <f>+(I82-F82)/F82</f>
        <v>9.322587588309901E-2</v>
      </c>
      <c r="K82" s="42">
        <f>K79+K17</f>
        <v>557703968.08579278</v>
      </c>
      <c r="L82" s="42">
        <f>L79+L17</f>
        <v>53060948.935161725</v>
      </c>
      <c r="M82" s="42">
        <f>M79+M17</f>
        <v>610764917.02095437</v>
      </c>
      <c r="N82" s="149">
        <f>N79+N17</f>
        <v>355.66999999999996</v>
      </c>
      <c r="O82" s="42">
        <f>O79+O17</f>
        <v>610765272.69095445</v>
      </c>
    </row>
    <row r="83" spans="1:15" ht="14.25" thickTop="1" thickBot="1">
      <c r="A83" s="47"/>
      <c r="B83" s="47"/>
      <c r="C83" s="47"/>
      <c r="D83" s="16" t="s">
        <v>103</v>
      </c>
      <c r="E83" s="47"/>
      <c r="F83" s="47" t="s">
        <v>3</v>
      </c>
      <c r="G83" s="16" t="s">
        <v>88</v>
      </c>
      <c r="H83" s="16" t="s">
        <v>89</v>
      </c>
      <c r="I83" s="49" t="s">
        <v>3</v>
      </c>
      <c r="J83" s="47"/>
      <c r="K83" s="16" t="s">
        <v>90</v>
      </c>
      <c r="L83" s="50"/>
      <c r="M83" s="47"/>
      <c r="N83" s="47"/>
      <c r="O83" s="47"/>
    </row>
    <row r="84" spans="1:15">
      <c r="A84" s="82" t="s">
        <v>191</v>
      </c>
      <c r="B84" s="82"/>
      <c r="C84" s="82"/>
      <c r="D84" s="82"/>
      <c r="F84" s="59"/>
      <c r="H84" s="15"/>
      <c r="I84" s="52"/>
      <c r="K84" s="53"/>
      <c r="L84" s="71" t="s">
        <v>91</v>
      </c>
      <c r="M84" s="72" t="s">
        <v>92</v>
      </c>
    </row>
    <row r="85" spans="1:15" ht="13.5" thickBot="1">
      <c r="A85" s="133" t="s">
        <v>178</v>
      </c>
      <c r="D85" s="64"/>
      <c r="H85" s="73"/>
      <c r="I85" s="55"/>
      <c r="K85" s="56"/>
      <c r="L85" s="74">
        <f>+O82/2</f>
        <v>305382636.34547722</v>
      </c>
      <c r="M85" s="75">
        <f>+O82-L85</f>
        <v>305382636.34547722</v>
      </c>
    </row>
    <row r="86" spans="1:15">
      <c r="A86" t="s">
        <v>196</v>
      </c>
      <c r="H86" s="73"/>
      <c r="I86" s="70"/>
      <c r="K86" s="56"/>
      <c r="L86" s="56"/>
      <c r="M86" s="56"/>
      <c r="N86" s="56"/>
      <c r="O86" s="56"/>
    </row>
    <row r="87" spans="1:15" hidden="1">
      <c r="B87" s="134" t="s">
        <v>104</v>
      </c>
      <c r="C87" s="134"/>
      <c r="D87" s="76">
        <v>413518612438</v>
      </c>
      <c r="E87" s="76">
        <v>0</v>
      </c>
      <c r="F87" s="76">
        <v>413518612438</v>
      </c>
      <c r="G87" s="135">
        <v>434486081159</v>
      </c>
      <c r="H87" s="136">
        <v>-11179955</v>
      </c>
      <c r="I87" s="136"/>
      <c r="J87" s="137">
        <f>+(I87-F87)/F87</f>
        <v>-1</v>
      </c>
      <c r="K87" s="136">
        <v>347643540.16920149</v>
      </c>
      <c r="L87" s="77"/>
      <c r="M87" s="76"/>
      <c r="N87" s="76"/>
      <c r="O87" s="76"/>
    </row>
    <row r="88" spans="1:15" hidden="1">
      <c r="B88" s="134" t="s">
        <v>105</v>
      </c>
      <c r="C88" s="134"/>
      <c r="D88" s="136">
        <f>+D82-D87</f>
        <v>253101914699</v>
      </c>
      <c r="E88" s="136">
        <f t="shared" ref="E88:K88" si="15">+E82-E87</f>
        <v>0</v>
      </c>
      <c r="F88" s="136">
        <f t="shared" si="15"/>
        <v>253101914699</v>
      </c>
      <c r="G88" s="136">
        <f t="shared" si="15"/>
        <v>294280728502</v>
      </c>
      <c r="H88" s="136">
        <f t="shared" si="15"/>
        <v>11179955</v>
      </c>
      <c r="I88" s="136"/>
      <c r="J88" s="136">
        <f t="shared" si="15"/>
        <v>1.0932258758830991</v>
      </c>
      <c r="K88" s="136">
        <f t="shared" si="15"/>
        <v>210060427.91659129</v>
      </c>
      <c r="L88" s="136"/>
      <c r="M88" s="136"/>
      <c r="N88" s="136"/>
      <c r="O88" s="136"/>
    </row>
    <row r="89" spans="1:15">
      <c r="D89" s="78"/>
      <c r="I89" s="59"/>
    </row>
    <row r="90" spans="1:15">
      <c r="D90" s="57"/>
      <c r="I90" s="79"/>
    </row>
    <row r="91" spans="1:15">
      <c r="C91" s="57"/>
      <c r="D91" s="56"/>
      <c r="L91" s="57"/>
    </row>
    <row r="92" spans="1:15">
      <c r="C92" s="59"/>
      <c r="L92" s="4"/>
    </row>
    <row r="94" spans="1:15">
      <c r="C94" s="57"/>
    </row>
  </sheetData>
  <mergeCells count="3">
    <mergeCell ref="A4:B4"/>
    <mergeCell ref="A6:M6"/>
    <mergeCell ref="B7:M7"/>
  </mergeCells>
  <pageMargins left="0.2" right="0.2" top="0.75" bottom="0.75" header="0.3" footer="0.3"/>
  <pageSetup paperSize="5" scale="55" orientation="landscape" r:id="rId1"/>
  <headerFooter>
    <oddFooter>&amp;Z&amp;F</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B97"/>
  <sheetViews>
    <sheetView topLeftCell="A52" workbookViewId="0">
      <selection activeCell="A36" sqref="A36"/>
    </sheetView>
  </sheetViews>
  <sheetFormatPr defaultRowHeight="12.75"/>
  <cols>
    <col min="1" max="1" width="124.5703125" customWidth="1"/>
    <col min="2" max="2" width="4.7109375" customWidth="1"/>
  </cols>
  <sheetData>
    <row r="1" spans="1:1" ht="15">
      <c r="A1" s="83" t="s">
        <v>179</v>
      </c>
    </row>
    <row r="2" spans="1:1" ht="15">
      <c r="A2" s="85" t="s">
        <v>180</v>
      </c>
    </row>
    <row r="3" spans="1:1">
      <c r="A3" s="86" t="s">
        <v>181</v>
      </c>
    </row>
    <row r="4" spans="1:1">
      <c r="A4" s="87" t="s">
        <v>106</v>
      </c>
    </row>
    <row r="5" spans="1:1">
      <c r="A5" s="88" t="s">
        <v>182</v>
      </c>
    </row>
    <row r="6" spans="1:1">
      <c r="A6" s="86" t="s">
        <v>183</v>
      </c>
    </row>
    <row r="7" spans="1:1">
      <c r="A7" s="84"/>
    </row>
    <row r="8" spans="1:1">
      <c r="A8" s="89" t="s">
        <v>106</v>
      </c>
    </row>
    <row r="9" spans="1:1" ht="15">
      <c r="A9" s="85" t="s">
        <v>184</v>
      </c>
    </row>
    <row r="10" spans="1:1">
      <c r="A10" s="86" t="s">
        <v>185</v>
      </c>
    </row>
    <row r="11" spans="1:1">
      <c r="A11" s="89" t="s">
        <v>106</v>
      </c>
    </row>
    <row r="12" spans="1:1">
      <c r="A12" s="88" t="s">
        <v>186</v>
      </c>
    </row>
    <row r="13" spans="1:1">
      <c r="A13" s="86" t="s">
        <v>187</v>
      </c>
    </row>
    <row r="14" spans="1:1">
      <c r="A14" s="84"/>
    </row>
    <row r="15" spans="1:1">
      <c r="A15" s="89" t="s">
        <v>106</v>
      </c>
    </row>
    <row r="16" spans="1:1">
      <c r="A16" s="88" t="s">
        <v>188</v>
      </c>
    </row>
    <row r="17" spans="1:2">
      <c r="A17" s="80" t="s">
        <v>107</v>
      </c>
    </row>
    <row r="18" spans="1:2" ht="25.5">
      <c r="A18" s="80" t="s">
        <v>108</v>
      </c>
      <c r="B18" s="107" t="s">
        <v>203</v>
      </c>
    </row>
    <row r="19" spans="1:2" ht="153">
      <c r="A19" s="80" t="s">
        <v>109</v>
      </c>
    </row>
    <row r="20" spans="1:2" ht="25.5">
      <c r="A20" s="80" t="s">
        <v>110</v>
      </c>
    </row>
    <row r="21" spans="1:2" ht="25.5">
      <c r="A21" s="80" t="s">
        <v>111</v>
      </c>
      <c r="B21" s="107" t="s">
        <v>202</v>
      </c>
    </row>
    <row r="22" spans="1:2">
      <c r="A22" s="80" t="s">
        <v>112</v>
      </c>
    </row>
    <row r="23" spans="1:2">
      <c r="A23" s="80" t="s">
        <v>113</v>
      </c>
    </row>
    <row r="24" spans="1:2" ht="25.5">
      <c r="A24" s="80" t="s">
        <v>114</v>
      </c>
    </row>
    <row r="25" spans="1:2">
      <c r="A25" s="91" t="s">
        <v>115</v>
      </c>
      <c r="B25" t="s">
        <v>201</v>
      </c>
    </row>
    <row r="26" spans="1:2" ht="25.5">
      <c r="A26" s="91" t="s">
        <v>116</v>
      </c>
    </row>
    <row r="27" spans="1:2">
      <c r="A27" s="80" t="s">
        <v>117</v>
      </c>
    </row>
    <row r="28" spans="1:2" ht="89.25">
      <c r="A28" s="80" t="s">
        <v>118</v>
      </c>
    </row>
    <row r="29" spans="1:2" ht="38.25">
      <c r="A29" s="80" t="s">
        <v>119</v>
      </c>
    </row>
    <row r="30" spans="1:2">
      <c r="A30" s="91" t="s">
        <v>120</v>
      </c>
    </row>
    <row r="31" spans="1:2">
      <c r="A31" s="80" t="s">
        <v>121</v>
      </c>
    </row>
    <row r="32" spans="1:2" ht="89.25">
      <c r="A32" s="80" t="s">
        <v>122</v>
      </c>
    </row>
    <row r="33" spans="1:1" ht="38.25">
      <c r="A33" s="80" t="s">
        <v>123</v>
      </c>
    </row>
    <row r="34" spans="1:1">
      <c r="A34" s="91" t="s">
        <v>124</v>
      </c>
    </row>
    <row r="35" spans="1:1">
      <c r="A35" s="80" t="s">
        <v>125</v>
      </c>
    </row>
    <row r="36" spans="1:1" ht="89.25">
      <c r="A36" s="91" t="s">
        <v>126</v>
      </c>
    </row>
    <row r="37" spans="1:1">
      <c r="A37" s="91" t="s">
        <v>127</v>
      </c>
    </row>
    <row r="38" spans="1:1" ht="38.25">
      <c r="A38" s="80" t="s">
        <v>128</v>
      </c>
    </row>
    <row r="39" spans="1:1" ht="38.25">
      <c r="A39" s="80" t="s">
        <v>129</v>
      </c>
    </row>
    <row r="40" spans="1:1">
      <c r="A40" s="80" t="s">
        <v>130</v>
      </c>
    </row>
    <row r="41" spans="1:1" ht="25.5">
      <c r="A41" s="80" t="s">
        <v>131</v>
      </c>
    </row>
    <row r="42" spans="1:1">
      <c r="A42" s="80" t="s">
        <v>132</v>
      </c>
    </row>
    <row r="43" spans="1:1">
      <c r="A43" s="80" t="s">
        <v>133</v>
      </c>
    </row>
    <row r="44" spans="1:1" ht="89.25">
      <c r="A44" s="80" t="s">
        <v>134</v>
      </c>
    </row>
    <row r="45" spans="1:1" ht="25.5">
      <c r="A45" s="80" t="s">
        <v>135</v>
      </c>
    </row>
    <row r="46" spans="1:1">
      <c r="A46" s="106" t="s">
        <v>136</v>
      </c>
    </row>
    <row r="47" spans="1:1">
      <c r="A47" s="106" t="s">
        <v>137</v>
      </c>
    </row>
    <row r="48" spans="1:1">
      <c r="A48" s="106" t="s">
        <v>138</v>
      </c>
    </row>
    <row r="49" spans="1:2">
      <c r="A49" s="106" t="s">
        <v>139</v>
      </c>
    </row>
    <row r="50" spans="1:2">
      <c r="A50" s="106" t="s">
        <v>140</v>
      </c>
    </row>
    <row r="51" spans="1:2">
      <c r="A51" s="105" t="s">
        <v>141</v>
      </c>
    </row>
    <row r="52" spans="1:2">
      <c r="A52" s="105" t="s">
        <v>142</v>
      </c>
    </row>
    <row r="53" spans="1:2">
      <c r="A53" s="105" t="s">
        <v>132</v>
      </c>
    </row>
    <row r="54" spans="1:2">
      <c r="A54" s="105" t="s">
        <v>133</v>
      </c>
    </row>
    <row r="55" spans="1:2" ht="25.5">
      <c r="A55" s="105" t="s">
        <v>143</v>
      </c>
    </row>
    <row r="56" spans="1:2" ht="63.75">
      <c r="A56" s="80" t="s">
        <v>144</v>
      </c>
    </row>
    <row r="57" spans="1:2" ht="25.5">
      <c r="A57" s="80" t="s">
        <v>145</v>
      </c>
    </row>
    <row r="58" spans="1:2" ht="25.5">
      <c r="A58" s="80" t="s">
        <v>146</v>
      </c>
    </row>
    <row r="59" spans="1:2" ht="38.25">
      <c r="A59" s="80" t="s">
        <v>147</v>
      </c>
      <c r="B59" t="s">
        <v>200</v>
      </c>
    </row>
    <row r="60" spans="1:2" ht="76.5">
      <c r="A60" s="80" t="s">
        <v>148</v>
      </c>
      <c r="B60" t="s">
        <v>199</v>
      </c>
    </row>
    <row r="61" spans="1:2">
      <c r="A61" s="80" t="s">
        <v>149</v>
      </c>
      <c r="B61" t="s">
        <v>198</v>
      </c>
    </row>
    <row r="62" spans="1:2" ht="51">
      <c r="A62" s="80" t="s">
        <v>150</v>
      </c>
    </row>
    <row r="63" spans="1:2" ht="25.5">
      <c r="A63" s="80" t="s">
        <v>151</v>
      </c>
    </row>
    <row r="64" spans="1:2" ht="25.5">
      <c r="A64" s="80" t="s">
        <v>152</v>
      </c>
    </row>
    <row r="65" spans="1:2">
      <c r="A65" s="80" t="s">
        <v>153</v>
      </c>
    </row>
    <row r="66" spans="1:2" ht="63.75">
      <c r="A66" s="80" t="s">
        <v>154</v>
      </c>
      <c r="B66" t="s">
        <v>197</v>
      </c>
    </row>
    <row r="67" spans="1:2">
      <c r="A67" s="90" t="s">
        <v>155</v>
      </c>
    </row>
    <row r="68" spans="1:2">
      <c r="A68" s="81"/>
    </row>
    <row r="69" spans="1:2">
      <c r="A69" s="81"/>
    </row>
    <row r="70" spans="1:2">
      <c r="A70" s="81"/>
    </row>
    <row r="71" spans="1:2">
      <c r="A71" s="81"/>
    </row>
    <row r="72" spans="1:2">
      <c r="A72" s="81"/>
    </row>
    <row r="73" spans="1:2">
      <c r="A73" s="81"/>
    </row>
    <row r="74" spans="1:2">
      <c r="A74" s="81"/>
    </row>
    <row r="75" spans="1:2">
      <c r="A75" s="81"/>
    </row>
    <row r="76" spans="1:2">
      <c r="A76" s="81"/>
    </row>
    <row r="77" spans="1:2">
      <c r="A77" s="81"/>
    </row>
    <row r="78" spans="1:2">
      <c r="A78" s="81"/>
    </row>
    <row r="79" spans="1:2">
      <c r="A79" s="81"/>
    </row>
    <row r="80" spans="1:2">
      <c r="A80" s="81"/>
    </row>
    <row r="81" spans="1:1">
      <c r="A81" s="81"/>
    </row>
    <row r="82" spans="1:1">
      <c r="A82" s="81"/>
    </row>
    <row r="83" spans="1:1">
      <c r="A83" s="81"/>
    </row>
    <row r="84" spans="1:1">
      <c r="A84" s="81"/>
    </row>
    <row r="85" spans="1:1">
      <c r="A85" s="81"/>
    </row>
    <row r="86" spans="1:1">
      <c r="A86" s="81"/>
    </row>
    <row r="87" spans="1:1">
      <c r="A87" s="81"/>
    </row>
    <row r="88" spans="1:1">
      <c r="A88" s="81"/>
    </row>
    <row r="89" spans="1:1">
      <c r="A89" s="81"/>
    </row>
    <row r="90" spans="1:1">
      <c r="A90" s="81"/>
    </row>
    <row r="91" spans="1:1">
      <c r="A91" s="81"/>
    </row>
    <row r="92" spans="1:1">
      <c r="A92" s="81"/>
    </row>
    <row r="93" spans="1:1">
      <c r="A93" s="81"/>
    </row>
    <row r="94" spans="1:1">
      <c r="A94" s="81"/>
    </row>
    <row r="95" spans="1:1">
      <c r="A95" s="81"/>
    </row>
    <row r="96" spans="1:1">
      <c r="A96" s="81"/>
    </row>
    <row r="97" spans="1:1">
      <c r="A97" s="81"/>
    </row>
  </sheetData>
  <pageMargins left="0.7" right="0.7" top="0.75" bottom="0.75" header="0.3" footer="0.3"/>
  <pageSetup orientation="portrait" r:id="rId1"/>
  <headerFooter>
    <oddFooter>&amp;Z&amp;F&amp;RPage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P321:R339"/>
  <sheetViews>
    <sheetView showGridLines="0" topLeftCell="A418" workbookViewId="0">
      <selection activeCell="P7" sqref="P6:P7"/>
    </sheetView>
  </sheetViews>
  <sheetFormatPr defaultRowHeight="12.75"/>
  <cols>
    <col min="16" max="16" width="65.140625" bestFit="1" customWidth="1"/>
    <col min="17" max="17" width="4.28515625" customWidth="1"/>
    <col min="18" max="18" width="26.140625" customWidth="1"/>
  </cols>
  <sheetData>
    <row r="321" spans="16:18">
      <c r="P321" s="51" t="s">
        <v>161</v>
      </c>
      <c r="R321" s="153" t="s">
        <v>175</v>
      </c>
    </row>
    <row r="322" spans="16:18">
      <c r="P322" s="51" t="s">
        <v>162</v>
      </c>
      <c r="R322" s="154"/>
    </row>
    <row r="323" spans="16:18">
      <c r="P323" s="51" t="s">
        <v>163</v>
      </c>
      <c r="R323" s="154"/>
    </row>
    <row r="324" spans="16:18">
      <c r="P324" s="51" t="s">
        <v>164</v>
      </c>
      <c r="R324" s="154"/>
    </row>
    <row r="325" spans="16:18">
      <c r="P325" s="51" t="s">
        <v>165</v>
      </c>
      <c r="R325" s="154"/>
    </row>
    <row r="326" spans="16:18">
      <c r="P326" s="51" t="s">
        <v>158</v>
      </c>
      <c r="R326" s="154"/>
    </row>
    <row r="327" spans="16:18">
      <c r="P327" s="51" t="s">
        <v>166</v>
      </c>
      <c r="R327" s="154"/>
    </row>
    <row r="328" spans="16:18">
      <c r="P328" s="51" t="s">
        <v>167</v>
      </c>
      <c r="R328" s="154"/>
    </row>
    <row r="329" spans="16:18">
      <c r="P329" s="51" t="s">
        <v>159</v>
      </c>
      <c r="R329" s="154"/>
    </row>
    <row r="330" spans="16:18">
      <c r="P330" s="51" t="s">
        <v>168</v>
      </c>
      <c r="R330" s="154"/>
    </row>
    <row r="331" spans="16:18">
      <c r="P331" s="51" t="s">
        <v>169</v>
      </c>
      <c r="R331" s="155"/>
    </row>
    <row r="332" spans="16:18">
      <c r="P332" s="82" t="s">
        <v>170</v>
      </c>
      <c r="R332" s="153" t="s">
        <v>176</v>
      </c>
    </row>
    <row r="333" spans="16:18">
      <c r="P333" s="82" t="s">
        <v>171</v>
      </c>
      <c r="R333" s="154"/>
    </row>
    <row r="334" spans="16:18">
      <c r="P334" s="82" t="s">
        <v>160</v>
      </c>
      <c r="R334" s="154"/>
    </row>
    <row r="335" spans="16:18">
      <c r="P335" s="82" t="s">
        <v>156</v>
      </c>
      <c r="R335" s="154"/>
    </row>
    <row r="336" spans="16:18">
      <c r="P336" s="82" t="s">
        <v>157</v>
      </c>
      <c r="R336" s="154"/>
    </row>
    <row r="337" spans="16:18">
      <c r="P337" s="82" t="s">
        <v>172</v>
      </c>
      <c r="R337" s="154"/>
    </row>
    <row r="338" spans="16:18">
      <c r="P338" s="82" t="s">
        <v>173</v>
      </c>
      <c r="R338" s="154"/>
    </row>
    <row r="339" spans="16:18">
      <c r="P339" s="82" t="s">
        <v>174</v>
      </c>
      <c r="R339" s="155"/>
    </row>
  </sheetData>
  <mergeCells count="2">
    <mergeCell ref="R321:R331"/>
    <mergeCell ref="R332:R33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FY 2023-24 VLFAA</vt:lpstr>
      <vt:lpstr>RTC 97.70</vt:lpstr>
      <vt:lpstr>SB130 5.12.17</vt:lpstr>
      <vt:lpstr>'FY 2023-24 VLFAA'!Print_Area</vt:lpstr>
      <vt:lpstr>'RTC 97.70'!Print_Area</vt:lpstr>
    </vt:vector>
  </TitlesOfParts>
  <Company>OU=Deny USB,OU=Workstations,DC=Auditor,DC=lcl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Fendy Kao</dc:creator>
  <cp:lastModifiedBy>Hun, Jennifer</cp:lastModifiedBy>
  <cp:lastPrinted>2023-11-16T17:50:21Z</cp:lastPrinted>
  <dcterms:created xsi:type="dcterms:W3CDTF">2017-08-31T21:31:36Z</dcterms:created>
  <dcterms:modified xsi:type="dcterms:W3CDTF">2024-01-09T17:50:56Z</dcterms:modified>
</cp:coreProperties>
</file>