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ml.chartshape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hidePivotFieldList="1" defaultThemeVersion="124226"/>
  <mc:AlternateContent xmlns:mc="http://schemas.openxmlformats.org/markup-compatibility/2006">
    <mc:Choice Requires="x15">
      <x15ac:absPath xmlns:x15ac="http://schemas.microsoft.com/office/spreadsheetml/2010/11/ac" url="G:\GROUPS\CASHFLOW\FY23\Daily Cash\0523\"/>
    </mc:Choice>
  </mc:AlternateContent>
  <xr:revisionPtr revIDLastSave="0" documentId="8_{8B63A5AC-4299-4D02-BC16-A7C42ADA9B73}" xr6:coauthVersionLast="47" xr6:coauthVersionMax="47" xr10:uidLastSave="{00000000-0000-0000-0000-000000000000}"/>
  <bookViews>
    <workbookView xWindow="28680" yWindow="-120" windowWidth="29040" windowHeight="15840" tabRatio="808" xr2:uid="{3F2E6F76-A579-4381-ACBE-DB6FC9D43892}"/>
  </bookViews>
  <sheets>
    <sheet name="Dashboard" sheetId="150" r:id="rId1"/>
    <sheet name="Data" sheetId="149" state="hidden" r:id="rId2"/>
    <sheet name="Activity" sheetId="1" r:id="rId3"/>
    <sheet name="Detail" sheetId="121" r:id="rId4"/>
    <sheet name="Monthly Projections May" sheetId="152" r:id="rId5"/>
    <sheet name="Monthly Projections June" sheetId="154" state="hidden" r:id="rId6"/>
    <sheet name="Source Codes" sheetId="6" state="hidden" r:id="rId7"/>
  </sheets>
  <externalReferences>
    <externalReference r:id="rId8"/>
    <externalReference r:id="rId9"/>
    <externalReference r:id="rId10"/>
    <externalReference r:id="rId11"/>
  </externalReferences>
  <definedNames>
    <definedName name="_xlnm._FilterDatabase" localSheetId="3" hidden="1">Detail!$A$1:$O$7</definedName>
    <definedName name="_xlnm.Print_Area" localSheetId="0">Dashboard!$A$3:$O$68</definedName>
    <definedName name="_xlnm.Print_Titles" localSheetId="2">Activity!$1:$1</definedName>
  </definedNames>
  <calcPr calcId="191029"/>
  <pivotCaches>
    <pivotCache cacheId="10" r:id="rId12"/>
    <pivotCache cacheId="13" r:id="rId13"/>
    <pivotCache cacheId="16" r:id="rId14"/>
    <pivotCache cacheId="42" r:id="rId15"/>
    <pivotCache cacheId="45" r:id="rId16"/>
    <pivotCache cacheId="48" r:id="rId1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7" i="150" l="1"/>
  <c r="I46" i="150"/>
  <c r="D46" i="150"/>
  <c r="D47" i="150"/>
  <c r="B44" i="149"/>
  <c r="B71" i="149" l="1"/>
  <c r="J1924" i="121" l="1"/>
  <c r="I1923" i="121"/>
  <c r="I1922" i="121"/>
  <c r="G135" i="154" l="1"/>
  <c r="I129" i="154"/>
  <c r="I117" i="154"/>
  <c r="I103" i="154"/>
  <c r="I96" i="154"/>
  <c r="G91" i="154"/>
  <c r="I88" i="154"/>
  <c r="I84" i="154"/>
  <c r="D82" i="154"/>
  <c r="I80" i="154"/>
  <c r="I69" i="154"/>
  <c r="I61" i="154"/>
  <c r="I35" i="154"/>
  <c r="I27" i="154"/>
  <c r="I23" i="154"/>
  <c r="I14" i="154"/>
  <c r="G701" i="1"/>
  <c r="B701" i="1"/>
  <c r="I91" i="154" l="1"/>
  <c r="I135" i="154"/>
  <c r="D93" i="149"/>
  <c r="D94" i="149"/>
  <c r="D95" i="149"/>
  <c r="D96" i="149"/>
  <c r="D97" i="149"/>
  <c r="D98" i="149"/>
  <c r="D99" i="149"/>
  <c r="D100" i="149"/>
  <c r="D101" i="149"/>
  <c r="D102" i="149"/>
  <c r="D103" i="149"/>
  <c r="D104" i="149"/>
  <c r="D105" i="149"/>
  <c r="D106" i="149"/>
  <c r="D107" i="149"/>
  <c r="D108" i="149"/>
  <c r="D109" i="149"/>
  <c r="D110" i="149"/>
  <c r="D111" i="149"/>
  <c r="D112" i="149"/>
  <c r="D92" i="149"/>
  <c r="I45" i="150"/>
  <c r="D45" i="150"/>
  <c r="I79" i="152" l="1"/>
  <c r="I75" i="152"/>
  <c r="I68" i="152"/>
  <c r="I108" i="152"/>
  <c r="J1919" i="121"/>
  <c r="I1914" i="121"/>
  <c r="I1915" i="121"/>
  <c r="I1916" i="121"/>
  <c r="I1917" i="121"/>
  <c r="I1918" i="121"/>
  <c r="I1913" i="121"/>
  <c r="I52" i="152" l="1"/>
  <c r="I98" i="152"/>
  <c r="I73" i="152"/>
  <c r="I78" i="152"/>
  <c r="I60" i="152"/>
  <c r="J1910" i="121"/>
  <c r="I1905" i="121"/>
  <c r="I1906" i="121"/>
  <c r="I1907" i="121"/>
  <c r="I1908" i="121"/>
  <c r="I1909" i="121"/>
  <c r="I1903" i="121"/>
  <c r="I1904" i="121"/>
  <c r="I1902" i="121"/>
  <c r="I1901" i="121"/>
  <c r="I1900" i="121"/>
  <c r="B69" i="149"/>
  <c r="H99" i="149"/>
  <c r="I123" i="152" l="1"/>
  <c r="I71" i="152"/>
  <c r="J1897" i="121"/>
  <c r="I1894" i="121"/>
  <c r="I1895" i="121"/>
  <c r="I1896" i="121"/>
  <c r="I1889" i="121"/>
  <c r="I1890" i="121"/>
  <c r="I1891" i="121"/>
  <c r="I1892" i="121"/>
  <c r="I1893" i="121"/>
  <c r="I1888" i="121"/>
  <c r="I1887" i="121"/>
  <c r="E88" i="149"/>
  <c r="B47" i="150"/>
  <c r="B46" i="150"/>
  <c r="A46" i="150"/>
  <c r="A47" i="150"/>
  <c r="I111" i="152" l="1"/>
  <c r="I83" i="152"/>
  <c r="I82" i="152"/>
  <c r="I74" i="152"/>
  <c r="I33" i="152"/>
  <c r="I8" i="152"/>
  <c r="J1884" i="121" l="1"/>
  <c r="I1880" i="121"/>
  <c r="I1881" i="121"/>
  <c r="I1882" i="121"/>
  <c r="I1883" i="121"/>
  <c r="I1879" i="121"/>
  <c r="J1876" i="121" l="1"/>
  <c r="I1875" i="121"/>
  <c r="I55" i="152"/>
  <c r="I65" i="152"/>
  <c r="I130" i="152"/>
  <c r="I1861" i="121"/>
  <c r="I1862" i="121"/>
  <c r="I1863" i="121"/>
  <c r="I1864" i="121"/>
  <c r="I1865" i="121"/>
  <c r="I1866" i="121"/>
  <c r="I1867" i="121"/>
  <c r="I1868" i="121"/>
  <c r="I1869" i="121"/>
  <c r="I1870" i="121"/>
  <c r="I1871" i="121"/>
  <c r="J1872" i="121"/>
  <c r="I1860" i="121"/>
  <c r="I1855" i="121" l="1"/>
  <c r="I1856" i="121"/>
  <c r="J1857" i="121"/>
  <c r="I1853" i="121"/>
  <c r="I1854" i="121"/>
  <c r="I1852" i="121"/>
  <c r="A45" i="150" l="1"/>
  <c r="B45" i="150"/>
  <c r="B88" i="149"/>
  <c r="J1849" i="121" l="1"/>
  <c r="I1843" i="121"/>
  <c r="I1844" i="121"/>
  <c r="I1845" i="121"/>
  <c r="I1846" i="121"/>
  <c r="I1847" i="121"/>
  <c r="I1848" i="121"/>
  <c r="I1842" i="121"/>
  <c r="J1839" i="121" l="1"/>
  <c r="I1838" i="121"/>
  <c r="I1837" i="121"/>
  <c r="I97" i="152" l="1"/>
  <c r="J1834" i="121" l="1"/>
  <c r="I1831" i="121"/>
  <c r="I1832" i="121"/>
  <c r="I1833" i="121"/>
  <c r="I1830" i="121"/>
  <c r="J1827" i="121" l="1"/>
  <c r="I1819" i="121"/>
  <c r="I1820" i="121"/>
  <c r="I1821" i="121"/>
  <c r="I1822" i="121"/>
  <c r="I1823" i="121"/>
  <c r="I1824" i="121"/>
  <c r="I1825" i="121"/>
  <c r="I1818" i="121"/>
  <c r="J1815" i="121" l="1"/>
  <c r="I1811" i="121"/>
  <c r="I1812" i="121"/>
  <c r="I1813" i="121"/>
  <c r="I1814" i="121"/>
  <c r="I1810" i="121"/>
  <c r="J1807" i="121" l="1"/>
  <c r="I1804" i="121"/>
  <c r="I1805" i="121"/>
  <c r="I1806" i="121"/>
  <c r="I1803" i="121"/>
  <c r="J1800" i="121" l="1"/>
  <c r="I1799" i="121"/>
  <c r="L44" i="150"/>
  <c r="M44" i="150"/>
  <c r="N44" i="150"/>
  <c r="L45" i="150"/>
  <c r="M45" i="150"/>
  <c r="N45" i="150"/>
  <c r="L46" i="150"/>
  <c r="M46" i="150"/>
  <c r="N46" i="150"/>
  <c r="L47" i="150"/>
  <c r="M47" i="150"/>
  <c r="N47" i="150"/>
  <c r="L48" i="150"/>
  <c r="M48" i="150"/>
  <c r="N48" i="150"/>
  <c r="L49" i="150"/>
  <c r="M49" i="150"/>
  <c r="N49" i="150"/>
  <c r="L50" i="150"/>
  <c r="M50" i="150"/>
  <c r="N50" i="150"/>
  <c r="L51" i="150"/>
  <c r="M51" i="150"/>
  <c r="N51" i="150"/>
  <c r="L52" i="150"/>
  <c r="M52" i="150"/>
  <c r="N52" i="150"/>
  <c r="L53" i="150"/>
  <c r="M53" i="150"/>
  <c r="N53" i="150"/>
  <c r="L54" i="150"/>
  <c r="M54" i="150"/>
  <c r="N54" i="150"/>
  <c r="L55" i="150"/>
  <c r="M55" i="150"/>
  <c r="N55" i="150"/>
  <c r="L56" i="150"/>
  <c r="M56" i="150"/>
  <c r="N56" i="150"/>
  <c r="L57" i="150"/>
  <c r="M57" i="150"/>
  <c r="N57" i="150"/>
  <c r="L58" i="150"/>
  <c r="M58" i="150"/>
  <c r="N58" i="150"/>
  <c r="L59" i="150"/>
  <c r="M59" i="150"/>
  <c r="N59" i="150"/>
  <c r="L60" i="150"/>
  <c r="M60" i="150"/>
  <c r="N60" i="150"/>
  <c r="L61" i="150"/>
  <c r="M61" i="150"/>
  <c r="N61" i="150"/>
  <c r="L62" i="150"/>
  <c r="M62" i="150"/>
  <c r="N62" i="150"/>
  <c r="L63" i="150"/>
  <c r="M63" i="150"/>
  <c r="N63" i="150"/>
  <c r="L64" i="150"/>
  <c r="M64" i="150"/>
  <c r="N64" i="150"/>
  <c r="J1796" i="121" l="1"/>
  <c r="I1795" i="121"/>
  <c r="J1792" i="121" l="1"/>
  <c r="I1791" i="121"/>
  <c r="J1787" i="121" l="1"/>
  <c r="I1786" i="121"/>
  <c r="I1785" i="121"/>
  <c r="J1781" i="121" l="1"/>
  <c r="I1778" i="121"/>
  <c r="I1779" i="121"/>
  <c r="I1780" i="121"/>
  <c r="I1777" i="121"/>
  <c r="G135" i="152"/>
  <c r="I129" i="152"/>
  <c r="I117" i="152"/>
  <c r="I103" i="152"/>
  <c r="I96" i="152"/>
  <c r="G91" i="152"/>
  <c r="I88" i="152"/>
  <c r="I84" i="152"/>
  <c r="D82" i="152"/>
  <c r="I80" i="152"/>
  <c r="I69" i="152"/>
  <c r="I61" i="152"/>
  <c r="I35" i="152"/>
  <c r="I27" i="152"/>
  <c r="I23" i="152"/>
  <c r="I14" i="152"/>
  <c r="I91" i="152" l="1"/>
  <c r="I135" i="152"/>
  <c r="J1773" i="121" l="1"/>
  <c r="I1765" i="121"/>
  <c r="I1766" i="121"/>
  <c r="I1767" i="121"/>
  <c r="I1768" i="121"/>
  <c r="I1769" i="121"/>
  <c r="I1770" i="121"/>
  <c r="I1771" i="121"/>
  <c r="I1772" i="121"/>
  <c r="I1764" i="121"/>
  <c r="J1760" i="121"/>
  <c r="I1758" i="121"/>
  <c r="I1759" i="121"/>
  <c r="I1757" i="121"/>
  <c r="J1753" i="121" l="1"/>
  <c r="I1748" i="121"/>
  <c r="I1749" i="121"/>
  <c r="I1750" i="121"/>
  <c r="I1751" i="121"/>
  <c r="I1752" i="121"/>
  <c r="I1747" i="121"/>
  <c r="I1746" i="121"/>
  <c r="J1742" i="121" l="1"/>
  <c r="I1740" i="121"/>
  <c r="I1741" i="121"/>
  <c r="I1734" i="121"/>
  <c r="I1735" i="121"/>
  <c r="I1736" i="121"/>
  <c r="I1737" i="121"/>
  <c r="I1738" i="121"/>
  <c r="I1739" i="121"/>
  <c r="I1733" i="121"/>
  <c r="J1729" i="121" l="1"/>
  <c r="I1713" i="121"/>
  <c r="I1714" i="121"/>
  <c r="I1715" i="121"/>
  <c r="I1716" i="121"/>
  <c r="I1717" i="121"/>
  <c r="I1718" i="121"/>
  <c r="I1719" i="121"/>
  <c r="I1720" i="121"/>
  <c r="I1721" i="121"/>
  <c r="I1722" i="121"/>
  <c r="I1723" i="121"/>
  <c r="I1724" i="121"/>
  <c r="I1725" i="121"/>
  <c r="I1726" i="121"/>
  <c r="I1727" i="121"/>
  <c r="I1728" i="121"/>
  <c r="I1705" i="121"/>
  <c r="I1706" i="121"/>
  <c r="I1707" i="121"/>
  <c r="I1708" i="121"/>
  <c r="I1709" i="121"/>
  <c r="I1710" i="121"/>
  <c r="I1711" i="121"/>
  <c r="I1712" i="121"/>
  <c r="I1704" i="121"/>
  <c r="I1703" i="121"/>
  <c r="J1699" i="121" l="1"/>
  <c r="I1698" i="121"/>
  <c r="J1694" i="121"/>
  <c r="I1693" i="121"/>
  <c r="I1692" i="121"/>
  <c r="I1691" i="121"/>
  <c r="O45" i="150" l="1"/>
  <c r="O46" i="150"/>
  <c r="O47" i="150"/>
  <c r="O48" i="150"/>
  <c r="O49" i="150"/>
  <c r="O50" i="150"/>
  <c r="O51" i="150"/>
  <c r="O52" i="150"/>
  <c r="O53" i="150"/>
  <c r="O54" i="150"/>
  <c r="O55" i="150"/>
  <c r="O56" i="150"/>
  <c r="O57" i="150"/>
  <c r="O58" i="150"/>
  <c r="O59" i="150"/>
  <c r="O60" i="150"/>
  <c r="O61" i="150"/>
  <c r="O62" i="150"/>
  <c r="O63" i="150"/>
  <c r="O64" i="150"/>
  <c r="O44" i="150"/>
  <c r="J1688" i="121" l="1"/>
  <c r="I1687" i="121"/>
  <c r="I53" i="150" l="1"/>
  <c r="J1683" i="121"/>
  <c r="I1682" i="121"/>
  <c r="I1681" i="121"/>
  <c r="I1680" i="121"/>
  <c r="J1677" i="121" l="1"/>
  <c r="I1671" i="121"/>
  <c r="I1672" i="121"/>
  <c r="I1673" i="121"/>
  <c r="I1674" i="121"/>
  <c r="I1675" i="121"/>
  <c r="I1676" i="121"/>
  <c r="I1670" i="121"/>
  <c r="J1666" i="121" l="1"/>
  <c r="I1665" i="121"/>
  <c r="I1664" i="121"/>
  <c r="J1660" i="121" l="1"/>
  <c r="I1655" i="121"/>
  <c r="I1656" i="121"/>
  <c r="I1657" i="121"/>
  <c r="I1658" i="121"/>
  <c r="I1659" i="121"/>
  <c r="I1654" i="121"/>
  <c r="J1650" i="121" l="1"/>
  <c r="I1643" i="121"/>
  <c r="I1644" i="121"/>
  <c r="I1645" i="121"/>
  <c r="I1646" i="121"/>
  <c r="I1647" i="121"/>
  <c r="I1648" i="121"/>
  <c r="I1649" i="121"/>
  <c r="I1642" i="121"/>
  <c r="I1641" i="121"/>
  <c r="I1635" i="121" l="1"/>
  <c r="I1636" i="121"/>
  <c r="I1634" i="121"/>
  <c r="J1637" i="121"/>
  <c r="L43" i="150" l="1"/>
  <c r="M43" i="150"/>
  <c r="N43" i="150"/>
  <c r="O43" i="150"/>
  <c r="J1630" i="121"/>
  <c r="I1629" i="121"/>
  <c r="I1628" i="121"/>
  <c r="O65" i="150" l="1"/>
  <c r="N65" i="150"/>
  <c r="M65" i="150"/>
  <c r="J1625" i="121" l="1"/>
  <c r="I1623" i="121"/>
  <c r="I1624" i="121"/>
  <c r="I1622" i="121"/>
  <c r="I1621" i="121"/>
  <c r="J1617" i="121" l="1"/>
  <c r="I1615" i="121"/>
  <c r="I1616" i="121"/>
  <c r="I1614" i="121"/>
  <c r="J1610" i="121" l="1"/>
  <c r="I1609" i="121"/>
  <c r="I1597" i="121"/>
  <c r="I1598" i="121"/>
  <c r="I1599" i="121"/>
  <c r="I1600" i="121"/>
  <c r="I1601" i="121"/>
  <c r="I1602" i="121"/>
  <c r="I1603" i="121"/>
  <c r="I1604" i="121"/>
  <c r="I1605" i="121"/>
  <c r="I1606" i="121"/>
  <c r="I1607" i="121"/>
  <c r="I1608" i="121"/>
  <c r="I1596" i="121"/>
  <c r="B53" i="150"/>
  <c r="J1592" i="121" l="1"/>
  <c r="I1591" i="121"/>
  <c r="I1590" i="121"/>
  <c r="I1589" i="121"/>
  <c r="B64" i="150" l="1"/>
  <c r="J1585" i="121"/>
  <c r="I1584" i="121" l="1"/>
  <c r="I1583" i="121"/>
  <c r="I1582" i="121"/>
  <c r="I1581" i="121"/>
  <c r="I1580" i="121"/>
  <c r="I1579" i="121"/>
  <c r="B25" i="150" l="1"/>
  <c r="J1575" i="121" l="1"/>
  <c r="I1574" i="121"/>
  <c r="A53" i="150"/>
  <c r="J1570" i="121"/>
  <c r="I1569" i="121"/>
  <c r="I1568" i="121"/>
  <c r="I1567" i="121"/>
  <c r="B70" i="149"/>
  <c r="B73" i="149" s="1"/>
  <c r="J1563" i="121" l="1"/>
  <c r="I1562" i="121"/>
  <c r="I1561" i="121"/>
  <c r="B36" i="150"/>
  <c r="J1558" i="121" l="1"/>
  <c r="I1556" i="121"/>
  <c r="I1557" i="121"/>
  <c r="I1555" i="121"/>
  <c r="A17" i="150"/>
  <c r="B17" i="150"/>
  <c r="A18" i="150"/>
  <c r="B18" i="150"/>
  <c r="A19" i="150"/>
  <c r="B19" i="150"/>
  <c r="A20" i="150"/>
  <c r="B20" i="150"/>
  <c r="A21" i="150"/>
  <c r="B21" i="150"/>
  <c r="A22" i="150"/>
  <c r="B22" i="150"/>
  <c r="A23" i="150"/>
  <c r="B23" i="150"/>
  <c r="A24" i="150"/>
  <c r="B24" i="150"/>
  <c r="A25" i="150"/>
  <c r="B34" i="150" l="1"/>
  <c r="J1552" i="121"/>
  <c r="I1551" i="121"/>
  <c r="I1550" i="121"/>
  <c r="J1547" i="121" l="1"/>
  <c r="I1546" i="121"/>
  <c r="I1545" i="121"/>
  <c r="I1544" i="121"/>
  <c r="I1543" i="121"/>
  <c r="I1542" i="121"/>
  <c r="J1539" i="121"/>
  <c r="I1538" i="121"/>
  <c r="I1537" i="121"/>
  <c r="I1536" i="121"/>
  <c r="J1533" i="121"/>
  <c r="I1532" i="121"/>
  <c r="I1531" i="121"/>
  <c r="I1530" i="121"/>
  <c r="J1527" i="121"/>
  <c r="I1526" i="121"/>
  <c r="I1525" i="121"/>
  <c r="I1524" i="121"/>
  <c r="J1520" i="121"/>
  <c r="I1519" i="121"/>
  <c r="I1518" i="121"/>
  <c r="I1517" i="121"/>
  <c r="I1516" i="121"/>
  <c r="I1515" i="121"/>
  <c r="J1511" i="121"/>
  <c r="I1510" i="121"/>
  <c r="I1509" i="121"/>
  <c r="I1508" i="121"/>
  <c r="I1507" i="121"/>
  <c r="J1503" i="121"/>
  <c r="I1502" i="121"/>
  <c r="I1501" i="121"/>
  <c r="I1500" i="121"/>
  <c r="I1499" i="121"/>
  <c r="I1498" i="121"/>
  <c r="I1497" i="121"/>
  <c r="I1496" i="121"/>
  <c r="I1495" i="121"/>
  <c r="J1491" i="121"/>
  <c r="I1490" i="121"/>
  <c r="I1489" i="121"/>
  <c r="I1488" i="121"/>
  <c r="I1487" i="121"/>
  <c r="J1483" i="121"/>
  <c r="I1482" i="121"/>
  <c r="I1481" i="121"/>
  <c r="I1480" i="121"/>
  <c r="I1479" i="121"/>
  <c r="J1475" i="121"/>
  <c r="I1474" i="121"/>
  <c r="I1473" i="121"/>
  <c r="J1469" i="121"/>
  <c r="I1468" i="121"/>
  <c r="J1464" i="121"/>
  <c r="I1463" i="121"/>
  <c r="J1459" i="121"/>
  <c r="I1458" i="121"/>
  <c r="J1454" i="121"/>
  <c r="I1453" i="121"/>
  <c r="I1452" i="121"/>
  <c r="I1451" i="121"/>
  <c r="I1450" i="121"/>
  <c r="I1449" i="121"/>
  <c r="I1448" i="121"/>
  <c r="I1447" i="121"/>
  <c r="J1443" i="121"/>
  <c r="I1442" i="121"/>
  <c r="I1441" i="121"/>
  <c r="I1440" i="121"/>
  <c r="I1439" i="121"/>
  <c r="I1438" i="121"/>
  <c r="I1437" i="121"/>
  <c r="I1436" i="121"/>
  <c r="J1432" i="121"/>
  <c r="I1431" i="121"/>
  <c r="I1430" i="121"/>
  <c r="I1429" i="121"/>
  <c r="I1428" i="121"/>
  <c r="I1427" i="121"/>
  <c r="I1426" i="121"/>
  <c r="I1425" i="121"/>
  <c r="I1424" i="121"/>
  <c r="I1423" i="121"/>
  <c r="I1422" i="121"/>
  <c r="I1421" i="121"/>
  <c r="I1420" i="121"/>
  <c r="I1419" i="121"/>
  <c r="I1418" i="121"/>
  <c r="I1417" i="121"/>
  <c r="A59" i="150" l="1"/>
  <c r="B59" i="150"/>
  <c r="A60" i="150"/>
  <c r="B60" i="150"/>
  <c r="A61" i="150"/>
  <c r="B61" i="150"/>
  <c r="A62" i="150"/>
  <c r="B62" i="150"/>
  <c r="A63" i="150"/>
  <c r="B63" i="150"/>
  <c r="A64" i="150"/>
  <c r="D43" i="150"/>
  <c r="D53" i="150"/>
  <c r="A43" i="150"/>
  <c r="F17" i="150"/>
  <c r="F18" i="150"/>
  <c r="F19" i="150"/>
  <c r="F20" i="150"/>
  <c r="F21" i="150"/>
  <c r="F22" i="150"/>
  <c r="F23" i="150"/>
  <c r="F24" i="150"/>
  <c r="F25" i="150"/>
  <c r="F26" i="150"/>
  <c r="F27" i="150"/>
  <c r="F28" i="150"/>
  <c r="F29" i="150"/>
  <c r="F30" i="150"/>
  <c r="F31" i="150"/>
  <c r="B35" i="150" l="1"/>
  <c r="B37" i="150" s="1"/>
  <c r="J1413" i="121"/>
  <c r="I1412" i="121"/>
  <c r="I1411" i="121"/>
  <c r="I1410" i="121"/>
  <c r="I1406" i="121"/>
  <c r="I1405" i="121"/>
  <c r="J1407" i="121"/>
  <c r="J1401" i="121"/>
  <c r="I1399" i="121" l="1"/>
  <c r="I1400" i="121"/>
  <c r="I1398" i="121"/>
  <c r="I1397" i="121"/>
  <c r="J1393" i="121" l="1"/>
  <c r="I1392" i="121"/>
  <c r="I1391" i="121"/>
  <c r="J1387" i="121"/>
  <c r="I1384" i="121"/>
  <c r="I1385" i="121"/>
  <c r="I1386" i="121"/>
  <c r="I1383" i="121"/>
  <c r="J1379" i="121"/>
  <c r="I1378" i="121"/>
  <c r="I1377" i="121"/>
  <c r="I1375" i="121"/>
  <c r="I1376" i="121"/>
  <c r="I1374" i="121"/>
  <c r="J1370" i="121" l="1"/>
  <c r="I1369" i="121"/>
  <c r="I1368" i="121"/>
  <c r="J1364" i="121"/>
  <c r="I1363" i="121" l="1"/>
  <c r="J1359" i="121" l="1"/>
  <c r="I1353" i="121"/>
  <c r="I1354" i="121"/>
  <c r="I1355" i="121"/>
  <c r="I1356" i="121"/>
  <c r="I1357" i="121"/>
  <c r="I1358" i="121"/>
  <c r="I1352" i="121"/>
  <c r="I1351" i="121"/>
  <c r="J1347" i="121" l="1"/>
  <c r="I1345" i="121"/>
  <c r="I1346" i="121"/>
  <c r="I1344" i="121"/>
  <c r="J1340" i="121"/>
  <c r="J1335" i="121"/>
  <c r="I1331" i="121" l="1"/>
  <c r="I1332" i="121"/>
  <c r="I1333" i="121"/>
  <c r="I1334" i="121"/>
  <c r="I1330" i="121"/>
  <c r="J1326" i="121" l="1"/>
  <c r="I1321" i="121" l="1"/>
  <c r="I1322" i="121"/>
  <c r="I1323" i="121"/>
  <c r="I1324" i="121"/>
  <c r="I1325" i="121"/>
  <c r="I1320" i="121"/>
  <c r="I1319" i="121"/>
  <c r="J1315" i="121" l="1"/>
  <c r="I1310" i="121" l="1"/>
  <c r="I1311" i="121"/>
  <c r="I1312" i="121"/>
  <c r="I1313" i="121"/>
  <c r="I1314" i="121"/>
  <c r="I1308" i="121"/>
  <c r="I1309" i="121"/>
  <c r="I1307" i="121"/>
  <c r="J1303" i="121"/>
  <c r="I1296" i="121" l="1"/>
  <c r="I1297" i="121"/>
  <c r="I1298" i="121"/>
  <c r="I1299" i="121"/>
  <c r="I1300" i="121"/>
  <c r="I1301" i="121"/>
  <c r="I1302" i="121"/>
  <c r="I1292" i="121"/>
  <c r="I1293" i="121"/>
  <c r="I1294" i="121"/>
  <c r="I1295" i="121"/>
  <c r="I1291" i="121"/>
  <c r="J1287" i="121"/>
  <c r="J1276" i="121"/>
  <c r="I1282" i="121" l="1"/>
  <c r="I1281" i="121"/>
  <c r="I1280" i="121"/>
  <c r="I1286" i="121"/>
  <c r="I1285" i="121"/>
  <c r="I1284" i="121"/>
  <c r="I1283" i="121"/>
  <c r="I1279" i="121"/>
  <c r="I1273" i="121" l="1"/>
  <c r="I1274" i="121"/>
  <c r="I1275" i="121"/>
  <c r="I1272" i="121"/>
  <c r="I1271" i="121"/>
  <c r="J1268" i="121"/>
  <c r="I1267" i="121"/>
  <c r="I1266" i="121" l="1"/>
  <c r="J1262" i="121" l="1"/>
  <c r="I1261" i="121" l="1"/>
  <c r="I1260" i="121"/>
  <c r="J1256" i="121"/>
  <c r="I1247" i="121" l="1"/>
  <c r="I1248" i="121"/>
  <c r="I1249" i="121"/>
  <c r="I1250" i="121"/>
  <c r="I1251" i="121"/>
  <c r="I1252" i="121"/>
  <c r="I1253" i="121"/>
  <c r="I1254" i="121"/>
  <c r="I1255" i="121"/>
  <c r="I1246" i="121"/>
  <c r="I1245" i="121"/>
  <c r="I1244" i="121"/>
  <c r="J1240" i="121" l="1"/>
  <c r="I1239" i="121"/>
  <c r="I1238" i="121"/>
  <c r="I1237" i="121"/>
  <c r="I1236" i="121"/>
  <c r="J1233" i="121"/>
  <c r="I1232" i="121" l="1"/>
  <c r="J1229" i="121" l="1"/>
  <c r="I1226" i="121"/>
  <c r="I1225" i="121"/>
  <c r="I1227" i="121"/>
  <c r="I1228" i="121"/>
  <c r="J1222" i="121"/>
  <c r="I1218" i="121"/>
  <c r="I1219" i="121"/>
  <c r="I1220" i="121"/>
  <c r="I1221" i="121"/>
  <c r="I1217" i="121"/>
  <c r="J1214" i="121"/>
  <c r="I1213" i="121"/>
  <c r="I1212" i="121"/>
  <c r="J1210" i="121" l="1"/>
  <c r="I1209" i="121"/>
  <c r="J1206" i="121"/>
  <c r="I1205" i="121"/>
  <c r="I1204" i="121"/>
  <c r="I1203" i="121"/>
  <c r="I1202" i="121"/>
  <c r="I1201" i="121"/>
  <c r="J1198" i="121" l="1"/>
  <c r="I1179" i="121"/>
  <c r="I1180" i="121"/>
  <c r="I1181" i="121"/>
  <c r="I1182" i="121"/>
  <c r="I1183" i="121"/>
  <c r="I1184" i="121"/>
  <c r="I1185" i="121"/>
  <c r="I1186" i="121"/>
  <c r="I1187" i="121"/>
  <c r="I1188" i="121"/>
  <c r="I1189" i="121"/>
  <c r="I1190" i="121"/>
  <c r="I1191" i="121"/>
  <c r="I1192" i="121"/>
  <c r="I1193" i="121"/>
  <c r="I1194" i="121"/>
  <c r="I1195" i="121"/>
  <c r="I1196" i="121"/>
  <c r="I1197" i="121"/>
  <c r="J1176" i="121" l="1"/>
  <c r="I1173" i="121"/>
  <c r="I1174" i="121"/>
  <c r="I1175" i="121"/>
  <c r="J1170" i="121" l="1"/>
  <c r="I1169" i="121"/>
  <c r="I1164" i="121"/>
  <c r="I1165" i="121"/>
  <c r="I1166" i="121"/>
  <c r="I1167" i="121"/>
  <c r="I1168" i="121"/>
  <c r="J1161" i="121" l="1"/>
  <c r="I1159" i="121"/>
  <c r="I1160" i="121"/>
  <c r="J1156" i="121" l="1"/>
  <c r="I1152" i="121"/>
  <c r="I1153" i="121"/>
  <c r="I1154" i="121"/>
  <c r="I1155" i="121"/>
  <c r="I1144" i="121" l="1"/>
  <c r="I1145" i="121"/>
  <c r="I1146" i="121"/>
  <c r="I1147" i="121"/>
  <c r="I1148" i="121"/>
  <c r="J1149" i="121"/>
  <c r="I1136" i="121" l="1"/>
  <c r="I1137" i="121"/>
  <c r="I1138" i="121"/>
  <c r="I1139" i="121"/>
  <c r="I1140" i="121"/>
  <c r="J1141" i="121"/>
  <c r="J1133" i="121"/>
  <c r="J1129" i="121"/>
  <c r="I1132" i="121"/>
  <c r="I1126" i="121" l="1"/>
  <c r="I1127" i="121"/>
  <c r="I1128" i="121"/>
  <c r="J1123" i="121" l="1"/>
  <c r="I1114" i="121"/>
  <c r="I1115" i="121"/>
  <c r="I1116" i="121"/>
  <c r="I1117" i="121"/>
  <c r="I1118" i="121"/>
  <c r="I1119" i="121"/>
  <c r="I1120" i="121"/>
  <c r="I1121" i="121"/>
  <c r="I1122" i="121"/>
  <c r="J1111" i="121" l="1"/>
  <c r="I1106" i="121"/>
  <c r="I1107" i="121"/>
  <c r="I1108" i="121"/>
  <c r="I1109" i="121"/>
  <c r="I1110" i="121"/>
  <c r="J1103" i="121" l="1"/>
  <c r="I1097" i="121"/>
  <c r="I1098" i="121"/>
  <c r="I1099" i="121"/>
  <c r="I1100" i="121"/>
  <c r="I1101" i="121"/>
  <c r="I1102" i="121"/>
  <c r="J1094" i="121" l="1"/>
  <c r="I1087" i="121"/>
  <c r="I1088" i="121"/>
  <c r="I1089" i="121"/>
  <c r="I1090" i="121"/>
  <c r="I1091" i="121"/>
  <c r="I1092" i="121"/>
  <c r="I1093" i="121"/>
  <c r="J1084" i="121" l="1"/>
  <c r="I1081" i="121"/>
  <c r="I1082" i="121"/>
  <c r="I1083" i="121"/>
  <c r="J1078" i="121" l="1"/>
  <c r="I1075" i="121"/>
  <c r="I1076" i="121"/>
  <c r="I1077" i="121"/>
  <c r="J1072" i="121"/>
  <c r="I1070" i="121"/>
  <c r="I1071" i="121"/>
  <c r="I1069" i="121"/>
  <c r="J1066" i="121" l="1"/>
  <c r="J1060" i="121"/>
  <c r="I1065" i="121" l="1"/>
  <c r="I1063" i="121" l="1"/>
  <c r="I1064" i="121"/>
  <c r="I1055" i="121" l="1"/>
  <c r="I1056" i="121"/>
  <c r="I1057" i="121"/>
  <c r="I1058" i="121"/>
  <c r="I1059" i="121"/>
  <c r="J1052" i="121" l="1"/>
  <c r="I1047" i="121"/>
  <c r="I1048" i="121"/>
  <c r="I1049" i="121"/>
  <c r="I1050" i="121"/>
  <c r="I1051" i="121"/>
  <c r="J1044" i="121"/>
  <c r="I1040" i="121"/>
  <c r="I1041" i="121"/>
  <c r="I1042" i="121"/>
  <c r="I1043" i="121"/>
  <c r="J1037" i="121"/>
  <c r="I1036" i="121"/>
  <c r="J1033" i="121" l="1"/>
  <c r="I1032" i="121"/>
  <c r="J1029" i="121" l="1"/>
  <c r="I1026" i="121"/>
  <c r="I1027" i="121"/>
  <c r="I1028" i="121"/>
  <c r="I1012" i="121"/>
  <c r="J1023" i="121" l="1"/>
  <c r="I1011" i="121"/>
  <c r="I1013" i="121"/>
  <c r="I1014" i="121"/>
  <c r="I1015" i="121"/>
  <c r="I1016" i="121"/>
  <c r="I1017" i="121"/>
  <c r="I1018" i="121"/>
  <c r="I1019" i="121"/>
  <c r="I1020" i="121"/>
  <c r="I1021" i="121"/>
  <c r="I1022" i="121"/>
  <c r="J1008" i="121" l="1"/>
  <c r="I1001" i="121"/>
  <c r="I1002" i="121"/>
  <c r="I1003" i="121"/>
  <c r="I1004" i="121"/>
  <c r="I1005" i="121"/>
  <c r="I1006" i="121"/>
  <c r="I1007" i="121"/>
  <c r="J998" i="121"/>
  <c r="I997" i="121"/>
  <c r="J994" i="121"/>
  <c r="I988" i="121"/>
  <c r="I989" i="121"/>
  <c r="I990" i="121"/>
  <c r="I991" i="121"/>
  <c r="I992" i="121"/>
  <c r="I993" i="121"/>
  <c r="I987" i="121"/>
  <c r="I986" i="121"/>
  <c r="I985" i="121"/>
  <c r="I984" i="121"/>
  <c r="J981" i="121" l="1"/>
  <c r="I980" i="121"/>
  <c r="J977" i="121" l="1"/>
  <c r="I976" i="121"/>
  <c r="J973" i="121"/>
  <c r="I971" i="121"/>
  <c r="I972" i="121"/>
  <c r="I970" i="121"/>
  <c r="I965" i="121"/>
  <c r="I960" i="121" l="1"/>
  <c r="I961" i="121"/>
  <c r="I962" i="121"/>
  <c r="I963" i="121"/>
  <c r="I964" i="121"/>
  <c r="J967" i="121"/>
  <c r="J957" i="121"/>
  <c r="I956" i="121"/>
  <c r="I955" i="121"/>
  <c r="J952" i="121"/>
  <c r="I951" i="121"/>
  <c r="J948" i="121"/>
  <c r="I946" i="121" l="1"/>
  <c r="I947" i="121"/>
  <c r="I945" i="121"/>
  <c r="J942" i="121" l="1"/>
  <c r="I924" i="121"/>
  <c r="I925" i="121"/>
  <c r="I926" i="121"/>
  <c r="I927" i="121"/>
  <c r="I928" i="121"/>
  <c r="I929" i="121"/>
  <c r="I930" i="121"/>
  <c r="I931" i="121"/>
  <c r="I932" i="121"/>
  <c r="I933" i="121"/>
  <c r="I934" i="121"/>
  <c r="I935" i="121"/>
  <c r="I936" i="121"/>
  <c r="I937" i="121"/>
  <c r="I938" i="121"/>
  <c r="I939" i="121"/>
  <c r="I940" i="121"/>
  <c r="I941" i="121"/>
  <c r="J921" i="121" l="1"/>
  <c r="I917" i="121"/>
  <c r="I918" i="121"/>
  <c r="I919" i="121"/>
  <c r="I920" i="121"/>
  <c r="J914" i="121" l="1"/>
  <c r="I904" i="121"/>
  <c r="I905" i="121"/>
  <c r="I906" i="121"/>
  <c r="I907" i="121"/>
  <c r="I908" i="121"/>
  <c r="I909" i="121"/>
  <c r="I910" i="121"/>
  <c r="I911" i="121"/>
  <c r="I912" i="121"/>
  <c r="I913" i="121"/>
  <c r="I893" i="121" l="1"/>
  <c r="I894" i="121"/>
  <c r="I895" i="121"/>
  <c r="I896" i="121"/>
  <c r="I897" i="121"/>
  <c r="I898" i="121"/>
  <c r="I899" i="121"/>
  <c r="I900" i="121"/>
  <c r="J901" i="121"/>
  <c r="J890" i="121" l="1"/>
  <c r="I886" i="121"/>
  <c r="I887" i="121"/>
  <c r="I888" i="121"/>
  <c r="I889" i="121"/>
  <c r="I880" i="121" l="1"/>
  <c r="I881" i="121"/>
  <c r="I882" i="121"/>
  <c r="J883" i="121"/>
  <c r="J877" i="121" l="1"/>
  <c r="I872" i="121"/>
  <c r="I873" i="121"/>
  <c r="I874" i="121"/>
  <c r="I875" i="121"/>
  <c r="I876" i="121"/>
  <c r="J869" i="121"/>
  <c r="I868" i="121"/>
  <c r="J865" i="121"/>
  <c r="I863" i="121"/>
  <c r="I864" i="121"/>
  <c r="I857" i="121" l="1"/>
  <c r="I858" i="121"/>
  <c r="I859" i="121"/>
  <c r="J860" i="121"/>
  <c r="J854" i="121"/>
  <c r="I853" i="121"/>
  <c r="J850" i="121" l="1"/>
  <c r="I849" i="121"/>
  <c r="J846" i="121" l="1"/>
  <c r="I844" i="121" l="1"/>
  <c r="I845" i="121"/>
  <c r="J841" i="121" l="1"/>
  <c r="I835" i="121" l="1"/>
  <c r="I836" i="121"/>
  <c r="I837" i="121"/>
  <c r="I838" i="121"/>
  <c r="I839" i="121"/>
  <c r="I840" i="121"/>
  <c r="J832" i="121"/>
  <c r="I827" i="121"/>
  <c r="I828" i="121"/>
  <c r="I829" i="121"/>
  <c r="I830" i="121"/>
  <c r="I831" i="121"/>
  <c r="I820" i="121" l="1"/>
  <c r="I821" i="121"/>
  <c r="I822" i="121"/>
  <c r="I823" i="121"/>
  <c r="J824" i="121"/>
  <c r="J817" i="121"/>
  <c r="I816" i="121"/>
  <c r="I807" i="121"/>
  <c r="I808" i="121"/>
  <c r="I809" i="121"/>
  <c r="I810" i="121"/>
  <c r="I811" i="121"/>
  <c r="I812" i="121"/>
  <c r="J813" i="121"/>
  <c r="J804" i="121" l="1"/>
  <c r="I802" i="121" l="1"/>
  <c r="I803" i="121"/>
  <c r="J799" i="121"/>
  <c r="I796" i="121"/>
  <c r="I797" i="121"/>
  <c r="I798" i="121"/>
  <c r="J793" i="121"/>
  <c r="I789" i="121"/>
  <c r="I790" i="121"/>
  <c r="I791" i="121"/>
  <c r="I792" i="121"/>
  <c r="J786" i="121" l="1"/>
  <c r="I785" i="121"/>
  <c r="I784" i="121"/>
  <c r="I783" i="121"/>
  <c r="I782" i="121"/>
  <c r="J779" i="121"/>
  <c r="I774" i="121"/>
  <c r="I775" i="121"/>
  <c r="I776" i="121"/>
  <c r="I777" i="121"/>
  <c r="I778" i="121"/>
  <c r="I767" i="121" l="1"/>
  <c r="I768" i="121"/>
  <c r="I769" i="121"/>
  <c r="I770" i="121"/>
  <c r="J771" i="121"/>
  <c r="J764" i="121" l="1"/>
  <c r="I761" i="121"/>
  <c r="I762" i="121"/>
  <c r="I763" i="121"/>
  <c r="J758" i="121" l="1"/>
  <c r="I750" i="121"/>
  <c r="I751" i="121"/>
  <c r="I752" i="121"/>
  <c r="I753" i="121"/>
  <c r="I754" i="121"/>
  <c r="I755" i="121"/>
  <c r="I756" i="121"/>
  <c r="I757" i="121"/>
  <c r="J747" i="121"/>
  <c r="I744" i="121"/>
  <c r="I745" i="121"/>
  <c r="I746" i="121"/>
  <c r="J741" i="121"/>
  <c r="I740" i="121"/>
  <c r="J737" i="121" l="1"/>
  <c r="I735" i="121"/>
  <c r="I736" i="121"/>
  <c r="J732" i="121"/>
  <c r="I731" i="121"/>
  <c r="J728" i="121"/>
  <c r="I727" i="121"/>
  <c r="J724" i="121"/>
  <c r="I722" i="121"/>
  <c r="I723" i="121"/>
  <c r="I715" i="121" l="1"/>
  <c r="I716" i="121"/>
  <c r="I717" i="121"/>
  <c r="I718" i="121"/>
  <c r="J719" i="121"/>
  <c r="J712" i="121" l="1"/>
  <c r="I710" i="121" l="1"/>
  <c r="I711" i="121"/>
  <c r="J707" i="121" l="1"/>
  <c r="I704" i="121"/>
  <c r="I705" i="121"/>
  <c r="I706" i="121"/>
  <c r="J701" i="121" l="1"/>
  <c r="I696" i="121"/>
  <c r="I697" i="121"/>
  <c r="I698" i="121"/>
  <c r="I699" i="121"/>
  <c r="I700" i="121"/>
  <c r="J693" i="121"/>
  <c r="I691" i="121"/>
  <c r="I692" i="121"/>
  <c r="J688" i="121" l="1"/>
  <c r="I681" i="121"/>
  <c r="I682" i="121"/>
  <c r="I683" i="121"/>
  <c r="I684" i="121"/>
  <c r="I685" i="121"/>
  <c r="I686" i="121"/>
  <c r="I687" i="121"/>
  <c r="J678" i="121"/>
  <c r="I677" i="121"/>
  <c r="J674" i="121" l="1"/>
  <c r="I667" i="121"/>
  <c r="I668" i="121"/>
  <c r="I669" i="121"/>
  <c r="I670" i="121"/>
  <c r="I671" i="121"/>
  <c r="I672" i="121"/>
  <c r="I673" i="121"/>
  <c r="J664" i="121" l="1"/>
  <c r="I655" i="121"/>
  <c r="I656" i="121"/>
  <c r="I657" i="121"/>
  <c r="I658" i="121"/>
  <c r="I659" i="121"/>
  <c r="I660" i="121"/>
  <c r="I662" i="121"/>
  <c r="I663" i="121"/>
  <c r="I649" i="121" l="1"/>
  <c r="J652" i="121" l="1"/>
  <c r="I648" i="121" l="1"/>
  <c r="I650" i="121"/>
  <c r="I651" i="121"/>
  <c r="I636" i="121" l="1"/>
  <c r="I637" i="121"/>
  <c r="I638" i="121"/>
  <c r="I639" i="121"/>
  <c r="I640" i="121"/>
  <c r="I641" i="121"/>
  <c r="I642" i="121"/>
  <c r="I643" i="121"/>
  <c r="I644" i="121"/>
  <c r="J645" i="121"/>
  <c r="J633" i="121"/>
  <c r="I632" i="121"/>
  <c r="J629" i="121" l="1"/>
  <c r="I627" i="121"/>
  <c r="I628" i="121"/>
  <c r="I625" i="121"/>
  <c r="I626" i="121"/>
  <c r="I623" i="121"/>
  <c r="I624" i="121"/>
  <c r="J620" i="121"/>
  <c r="I618" i="121"/>
  <c r="I619" i="121"/>
  <c r="J447" i="121" l="1"/>
  <c r="I445" i="121"/>
  <c r="J615" i="121" l="1"/>
  <c r="I609" i="121"/>
  <c r="I610" i="121"/>
  <c r="I611" i="121"/>
  <c r="I612" i="121"/>
  <c r="I613" i="121"/>
  <c r="I614" i="121"/>
  <c r="J606" i="121" l="1"/>
  <c r="I597" i="121"/>
  <c r="I598" i="121"/>
  <c r="I599" i="121"/>
  <c r="I600" i="121"/>
  <c r="I601" i="121"/>
  <c r="I602" i="121"/>
  <c r="I603" i="121"/>
  <c r="I604" i="121"/>
  <c r="I605" i="121"/>
  <c r="I596" i="121"/>
  <c r="J593" i="121" l="1"/>
  <c r="I592" i="121"/>
  <c r="J589" i="121"/>
  <c r="I588" i="121" l="1"/>
  <c r="I578" i="121" l="1"/>
  <c r="I579" i="121"/>
  <c r="I580" i="121"/>
  <c r="I581" i="121"/>
  <c r="I582" i="121"/>
  <c r="I583" i="121"/>
  <c r="I584" i="121"/>
  <c r="J585" i="121"/>
  <c r="J575" i="121" l="1"/>
  <c r="I572" i="121"/>
  <c r="I573" i="121"/>
  <c r="I574" i="121"/>
  <c r="J569" i="121"/>
  <c r="I561" i="121" l="1"/>
  <c r="I562" i="121"/>
  <c r="I563" i="121"/>
  <c r="I564" i="121"/>
  <c r="I566" i="121"/>
  <c r="I567" i="121"/>
  <c r="I568" i="121"/>
  <c r="J558" i="121" l="1"/>
  <c r="I556" i="121"/>
  <c r="I557" i="121"/>
  <c r="J553" i="121" l="1"/>
  <c r="I550" i="121"/>
  <c r="I551" i="121"/>
  <c r="I552" i="121"/>
  <c r="J547" i="121" l="1"/>
  <c r="I545" i="121"/>
  <c r="I546" i="121"/>
  <c r="J542" i="121" l="1"/>
  <c r="I541" i="121"/>
  <c r="I540" i="121"/>
  <c r="I539" i="121"/>
  <c r="I538" i="121"/>
  <c r="I537" i="121"/>
  <c r="J533" i="121"/>
  <c r="I524" i="121" l="1"/>
  <c r="I525" i="121"/>
  <c r="I526" i="121"/>
  <c r="I527" i="121"/>
  <c r="I528" i="121"/>
  <c r="I529" i="121"/>
  <c r="I530" i="121"/>
  <c r="I531" i="121"/>
  <c r="I532" i="121"/>
  <c r="I519" i="121" l="1"/>
  <c r="I520" i="121"/>
  <c r="J521" i="121"/>
  <c r="J516" i="121"/>
  <c r="I511" i="121"/>
  <c r="I512" i="121"/>
  <c r="I513" i="121"/>
  <c r="I514" i="121"/>
  <c r="I515" i="121"/>
  <c r="I503" i="121" l="1"/>
  <c r="I504" i="121"/>
  <c r="I505" i="121"/>
  <c r="I506" i="121"/>
  <c r="I507" i="121"/>
  <c r="J508" i="121"/>
  <c r="J500" i="121" l="1"/>
  <c r="I491" i="121" l="1"/>
  <c r="I492" i="121"/>
  <c r="I493" i="121"/>
  <c r="I494" i="121"/>
  <c r="I495" i="121"/>
  <c r="I496" i="121"/>
  <c r="I497" i="121"/>
  <c r="I498" i="121"/>
  <c r="I499" i="121"/>
  <c r="J488" i="121"/>
  <c r="I485" i="121" l="1"/>
  <c r="I486" i="121"/>
  <c r="I487" i="121"/>
  <c r="J482" i="121" l="1"/>
  <c r="I481" i="121"/>
  <c r="J478" i="121" l="1"/>
  <c r="I475" i="121"/>
  <c r="I476" i="121"/>
  <c r="I477" i="121"/>
  <c r="J472" i="121" l="1"/>
  <c r="I468" i="121" l="1"/>
  <c r="I469" i="121"/>
  <c r="I470" i="121"/>
  <c r="I471" i="121"/>
  <c r="J465" i="121" l="1"/>
  <c r="I459" i="121"/>
  <c r="I460" i="121"/>
  <c r="I461" i="121"/>
  <c r="I462" i="121"/>
  <c r="I463" i="121"/>
  <c r="I464" i="121"/>
  <c r="J456" i="121"/>
  <c r="I450" i="121" l="1"/>
  <c r="I451" i="121"/>
  <c r="I452" i="121"/>
  <c r="I453" i="121"/>
  <c r="I454" i="121"/>
  <c r="I455" i="121"/>
  <c r="I446" i="121" l="1"/>
  <c r="I444" i="121"/>
  <c r="J441" i="121"/>
  <c r="I440" i="121"/>
  <c r="J437" i="121" l="1"/>
  <c r="I431" i="121" l="1"/>
  <c r="I432" i="121"/>
  <c r="I433" i="121"/>
  <c r="I434" i="121"/>
  <c r="I435" i="121"/>
  <c r="I436" i="121"/>
  <c r="I430" i="121"/>
  <c r="J427" i="121"/>
  <c r="I426" i="121"/>
  <c r="J423" i="121"/>
  <c r="I413" i="121"/>
  <c r="I414" i="121"/>
  <c r="I415" i="121"/>
  <c r="I416" i="121"/>
  <c r="I417" i="121"/>
  <c r="I418" i="121"/>
  <c r="I419" i="121"/>
  <c r="I420" i="121"/>
  <c r="I421" i="121"/>
  <c r="I422" i="121"/>
  <c r="J410" i="121" l="1"/>
  <c r="I405" i="121"/>
  <c r="I406" i="121"/>
  <c r="I407" i="121"/>
  <c r="I408" i="121"/>
  <c r="I409" i="121"/>
  <c r="J402" i="121" l="1"/>
  <c r="I395" i="121"/>
  <c r="I396" i="121"/>
  <c r="I397" i="121"/>
  <c r="I398" i="121"/>
  <c r="I399" i="121"/>
  <c r="I400" i="121"/>
  <c r="I401" i="121"/>
  <c r="I391" i="121"/>
  <c r="J392" i="121" l="1"/>
  <c r="I383" i="121"/>
  <c r="I384" i="121"/>
  <c r="I385" i="121"/>
  <c r="I386" i="121"/>
  <c r="I387" i="121"/>
  <c r="I388" i="121"/>
  <c r="I389" i="121"/>
  <c r="I390" i="121"/>
  <c r="J380" i="121"/>
  <c r="I370" i="121" l="1"/>
  <c r="I371" i="121"/>
  <c r="I372" i="121"/>
  <c r="I373" i="121"/>
  <c r="I374" i="121"/>
  <c r="I375" i="121"/>
  <c r="I376" i="121"/>
  <c r="I377" i="121"/>
  <c r="I378" i="121"/>
  <c r="I379" i="121"/>
  <c r="I369" i="121"/>
  <c r="J366" i="121" l="1"/>
  <c r="I365" i="121" l="1"/>
  <c r="J363" i="121"/>
  <c r="I359" i="121"/>
  <c r="I360" i="121"/>
  <c r="I361" i="121"/>
  <c r="I362" i="121"/>
  <c r="J356" i="121"/>
  <c r="I353" i="121" l="1"/>
  <c r="I354" i="121"/>
  <c r="I355" i="121"/>
  <c r="J350" i="121" l="1"/>
  <c r="I346" i="121" l="1"/>
  <c r="I347" i="121"/>
  <c r="I348" i="121"/>
  <c r="I349" i="121"/>
  <c r="I319" i="121" l="1"/>
  <c r="J343" i="121"/>
  <c r="I329" i="121"/>
  <c r="I330" i="121"/>
  <c r="I331" i="121"/>
  <c r="I332" i="121"/>
  <c r="I333" i="121"/>
  <c r="I334" i="121"/>
  <c r="I335" i="121"/>
  <c r="I336" i="121"/>
  <c r="I337" i="121"/>
  <c r="I338" i="121"/>
  <c r="I339" i="121"/>
  <c r="I340" i="121"/>
  <c r="I341" i="121"/>
  <c r="I342" i="121"/>
  <c r="J326" i="121" l="1"/>
  <c r="I320" i="121"/>
  <c r="I321" i="121"/>
  <c r="I322" i="121"/>
  <c r="I323" i="121"/>
  <c r="I324" i="121"/>
  <c r="I325" i="121"/>
  <c r="J316" i="121" l="1"/>
  <c r="I310" i="121"/>
  <c r="I311" i="121"/>
  <c r="I312" i="121"/>
  <c r="I313" i="121"/>
  <c r="I314" i="121"/>
  <c r="I315" i="121"/>
  <c r="J307" i="121"/>
  <c r="I306" i="121"/>
  <c r="J303" i="121"/>
  <c r="I301" i="121"/>
  <c r="I302" i="121"/>
  <c r="I296" i="121"/>
  <c r="I297" i="121"/>
  <c r="J298" i="121"/>
  <c r="J293" i="121" l="1"/>
  <c r="I290" i="121"/>
  <c r="I291" i="121"/>
  <c r="I292" i="121"/>
  <c r="J287" i="121"/>
  <c r="I284" i="121"/>
  <c r="I285" i="121"/>
  <c r="I286" i="121"/>
  <c r="J281" i="121" l="1"/>
  <c r="I277" i="121" l="1"/>
  <c r="I278" i="121"/>
  <c r="I279" i="121"/>
  <c r="I280" i="121"/>
  <c r="J274" i="121" l="1"/>
  <c r="I273" i="121"/>
  <c r="J270" i="121"/>
  <c r="I269" i="121" l="1"/>
  <c r="I266" i="121"/>
  <c r="I267" i="121"/>
  <c r="I268" i="121"/>
  <c r="D350" i="1"/>
  <c r="C350" i="1"/>
  <c r="E350" i="1"/>
  <c r="F350" i="1"/>
  <c r="J263" i="121" l="1"/>
  <c r="I258" i="121"/>
  <c r="I259" i="121"/>
  <c r="I260" i="121"/>
  <c r="I261" i="121"/>
  <c r="I262" i="121"/>
  <c r="J255" i="121"/>
  <c r="I251" i="121" l="1"/>
  <c r="I252" i="121"/>
  <c r="I253" i="121"/>
  <c r="I254" i="121"/>
  <c r="J248" i="121"/>
  <c r="I247" i="121" l="1"/>
  <c r="J244" i="121"/>
  <c r="I235" i="121" l="1"/>
  <c r="I236" i="121"/>
  <c r="I237" i="121"/>
  <c r="I238" i="121"/>
  <c r="I239" i="121"/>
  <c r="I240" i="121"/>
  <c r="I241" i="121"/>
  <c r="I242" i="121"/>
  <c r="I243" i="121"/>
  <c r="J232" i="121"/>
  <c r="I222" i="121" l="1"/>
  <c r="I223" i="121"/>
  <c r="I224" i="121"/>
  <c r="I225" i="121"/>
  <c r="I226" i="121"/>
  <c r="I227" i="121"/>
  <c r="I228" i="121"/>
  <c r="I229" i="121"/>
  <c r="I230" i="121"/>
  <c r="I231" i="121"/>
  <c r="J219" i="121"/>
  <c r="I217" i="121"/>
  <c r="I218" i="121"/>
  <c r="J214" i="121"/>
  <c r="I211" i="121"/>
  <c r="I212" i="121"/>
  <c r="I213" i="121"/>
  <c r="J208" i="121"/>
  <c r="I204" i="121" l="1"/>
  <c r="I205" i="121"/>
  <c r="I206" i="121"/>
  <c r="I207" i="121"/>
  <c r="J200" i="121"/>
  <c r="I198" i="121" l="1"/>
  <c r="I199" i="121"/>
  <c r="J195" i="121"/>
  <c r="I189" i="121" l="1"/>
  <c r="I190" i="121"/>
  <c r="I191" i="121"/>
  <c r="I192" i="121"/>
  <c r="I193" i="121"/>
  <c r="I194" i="121"/>
  <c r="J186" i="121" l="1"/>
  <c r="I181" i="121" l="1"/>
  <c r="I182" i="121"/>
  <c r="I183" i="121"/>
  <c r="I184" i="121"/>
  <c r="I185" i="121"/>
  <c r="J178" i="121"/>
  <c r="I171" i="121"/>
  <c r="I172" i="121"/>
  <c r="I173" i="121"/>
  <c r="I174" i="121"/>
  <c r="I175" i="121"/>
  <c r="I176" i="121"/>
  <c r="I177" i="121"/>
  <c r="J168" i="121"/>
  <c r="I163" i="121"/>
  <c r="I164" i="121"/>
  <c r="I165" i="121"/>
  <c r="I166" i="121"/>
  <c r="I167" i="121"/>
  <c r="J160" i="121" l="1"/>
  <c r="I158" i="121"/>
  <c r="I159" i="121"/>
  <c r="J155" i="121"/>
  <c r="I154" i="121"/>
  <c r="I150" i="121"/>
  <c r="J151" i="121"/>
  <c r="I148" i="121"/>
  <c r="I149" i="121"/>
  <c r="J145" i="121" l="1"/>
  <c r="I142" i="121"/>
  <c r="I143" i="121"/>
  <c r="I144" i="121"/>
  <c r="J139" i="121" l="1"/>
  <c r="I136" i="121" l="1"/>
  <c r="I137" i="121"/>
  <c r="I138" i="121"/>
  <c r="J133" i="121"/>
  <c r="I130" i="121"/>
  <c r="I131" i="121"/>
  <c r="I132" i="121"/>
  <c r="J127" i="121"/>
  <c r="I118" i="121" l="1"/>
  <c r="I119" i="121"/>
  <c r="I120" i="121"/>
  <c r="I122" i="121"/>
  <c r="I123" i="121"/>
  <c r="I124" i="121"/>
  <c r="I125" i="121"/>
  <c r="I126" i="121"/>
  <c r="I110" i="121"/>
  <c r="I111" i="121"/>
  <c r="I112" i="121"/>
  <c r="I113" i="121"/>
  <c r="I114" i="121"/>
  <c r="J115" i="121" l="1"/>
  <c r="J107" i="121"/>
  <c r="I105" i="121"/>
  <c r="I106" i="121"/>
  <c r="J102" i="121"/>
  <c r="I101" i="121"/>
  <c r="J98" i="121"/>
  <c r="I94" i="121" l="1"/>
  <c r="I95" i="121"/>
  <c r="I96" i="121"/>
  <c r="I97" i="121"/>
  <c r="J91" i="121"/>
  <c r="I83" i="121" l="1"/>
  <c r="I84" i="121"/>
  <c r="I85" i="121"/>
  <c r="I86" i="121"/>
  <c r="I87" i="121"/>
  <c r="I88" i="121"/>
  <c r="I89" i="121"/>
  <c r="I90" i="121"/>
  <c r="J80" i="121"/>
  <c r="I69" i="121" l="1"/>
  <c r="I70" i="121"/>
  <c r="I71" i="121"/>
  <c r="I72" i="121"/>
  <c r="I73" i="121"/>
  <c r="I74" i="121"/>
  <c r="I75" i="121"/>
  <c r="I76" i="121"/>
  <c r="I77" i="121"/>
  <c r="I78" i="121"/>
  <c r="I79" i="121"/>
  <c r="J66" i="121"/>
  <c r="I54" i="121" l="1"/>
  <c r="I55" i="121"/>
  <c r="I56" i="121"/>
  <c r="I57" i="121"/>
  <c r="I58" i="121"/>
  <c r="I59" i="121"/>
  <c r="I60" i="121"/>
  <c r="I61" i="121"/>
  <c r="I62" i="121"/>
  <c r="I63" i="121"/>
  <c r="I64" i="121"/>
  <c r="I65" i="121"/>
  <c r="J51" i="121"/>
  <c r="I49" i="121" l="1"/>
  <c r="I50" i="121"/>
  <c r="J46" i="121" l="1"/>
  <c r="I37" i="121"/>
  <c r="I38" i="121"/>
  <c r="I39" i="121"/>
  <c r="I40" i="121"/>
  <c r="I41" i="121"/>
  <c r="I42" i="121"/>
  <c r="I43" i="121"/>
  <c r="I44" i="121"/>
  <c r="I45" i="121"/>
  <c r="J34" i="121"/>
  <c r="I33" i="121" l="1"/>
  <c r="J30" i="121" l="1"/>
  <c r="I28" i="121"/>
  <c r="I29" i="121"/>
  <c r="I23" i="121" l="1"/>
  <c r="I24" i="121"/>
  <c r="J25" i="121"/>
  <c r="J20" i="121"/>
  <c r="I15" i="121"/>
  <c r="I16" i="121"/>
  <c r="I17" i="121"/>
  <c r="I18" i="121"/>
  <c r="I19" i="121"/>
  <c r="J12" i="121"/>
  <c r="I10" i="121" l="1"/>
  <c r="I11" i="121"/>
  <c r="J7" i="121"/>
  <c r="I3" i="121" l="1"/>
  <c r="I4" i="121"/>
  <c r="I5" i="121"/>
  <c r="I6" i="121"/>
  <c r="E35" i="1" l="1"/>
  <c r="B3" i="1" l="1"/>
  <c r="G3" i="1" l="1"/>
  <c r="B4" i="1" s="1"/>
  <c r="G4" i="1" l="1"/>
  <c r="B5" i="1" s="1"/>
  <c r="G5" i="1" l="1"/>
  <c r="B6" i="1" s="1"/>
  <c r="G6" i="1" l="1"/>
  <c r="B7" i="1" s="1"/>
  <c r="G7" i="1" l="1"/>
  <c r="B8" i="1" s="1"/>
  <c r="G8" i="1" l="1"/>
  <c r="B9" i="1" s="1"/>
  <c r="G9" i="1" l="1"/>
  <c r="B10" i="1" s="1"/>
  <c r="G10" i="1" l="1"/>
  <c r="B11" i="1" s="1"/>
  <c r="G11" i="1" l="1"/>
  <c r="B12" i="1" s="1"/>
  <c r="G12" i="1" l="1"/>
  <c r="B13" i="1" s="1"/>
  <c r="G13" i="1" l="1"/>
  <c r="B14" i="1" s="1"/>
  <c r="G14" i="1" l="1"/>
  <c r="B15" i="1" s="1"/>
  <c r="G15" i="1" l="1"/>
  <c r="B16" i="1" s="1"/>
  <c r="G16" i="1" l="1"/>
  <c r="B17" i="1" s="1"/>
  <c r="G17" i="1" l="1"/>
  <c r="B18" i="1" s="1"/>
  <c r="G18" i="1" l="1"/>
  <c r="B19" i="1" s="1"/>
  <c r="G19" i="1" l="1"/>
  <c r="B20" i="1" s="1"/>
  <c r="G20" i="1" l="1"/>
  <c r="B21" i="1" s="1"/>
  <c r="G21" i="1" l="1"/>
  <c r="B22" i="1" s="1"/>
  <c r="G22" i="1" l="1"/>
  <c r="B23" i="1" s="1"/>
  <c r="G23" i="1" l="1"/>
  <c r="B24" i="1" s="1"/>
  <c r="G24" i="1" l="1"/>
  <c r="B25" i="1" s="1"/>
  <c r="G25" i="1" l="1"/>
  <c r="B26" i="1" s="1"/>
  <c r="G26" i="1" l="1"/>
  <c r="B27" i="1" s="1"/>
  <c r="G27" i="1" l="1"/>
  <c r="B28" i="1" s="1"/>
  <c r="G28" i="1" l="1"/>
  <c r="B29" i="1" s="1"/>
  <c r="G29" i="1" l="1"/>
  <c r="B30" i="1" s="1"/>
  <c r="G30" i="1" l="1"/>
  <c r="B31" i="1" s="1"/>
  <c r="G31" i="1" l="1"/>
  <c r="B32" i="1" s="1"/>
  <c r="G32" i="1" l="1"/>
  <c r="B33" i="1" s="1"/>
  <c r="G33" i="1" l="1"/>
  <c r="B34" i="1" s="1"/>
  <c r="G34" i="1" l="1"/>
  <c r="B35" i="1" s="1"/>
  <c r="G35" i="1" l="1"/>
  <c r="B36" i="1" s="1"/>
  <c r="G36" i="1" l="1"/>
  <c r="B37" i="1" s="1"/>
  <c r="G37" i="1" l="1"/>
  <c r="B38" i="1" s="1"/>
  <c r="G38" i="1" l="1"/>
  <c r="B39" i="1" s="1"/>
  <c r="G39" i="1" l="1"/>
  <c r="B40" i="1" s="1"/>
  <c r="G40" i="1" l="1"/>
  <c r="B41" i="1" s="1"/>
  <c r="G41" i="1" l="1"/>
  <c r="B42" i="1" s="1"/>
  <c r="G42" i="1" l="1"/>
  <c r="B43" i="1" s="1"/>
  <c r="G43" i="1" l="1"/>
  <c r="B44" i="1" s="1"/>
  <c r="G44" i="1" l="1"/>
  <c r="B45" i="1" s="1"/>
  <c r="G45" i="1" l="1"/>
  <c r="B46" i="1" s="1"/>
  <c r="G46" i="1" l="1"/>
  <c r="B47" i="1" s="1"/>
  <c r="G47" i="1" l="1"/>
  <c r="B48" i="1" s="1"/>
  <c r="G48" i="1" l="1"/>
  <c r="B49" i="1" s="1"/>
  <c r="G49" i="1" l="1"/>
  <c r="B50" i="1" s="1"/>
  <c r="G50" i="1" l="1"/>
  <c r="B51" i="1" s="1"/>
  <c r="G51" i="1" l="1"/>
  <c r="B52" i="1" s="1"/>
  <c r="G52" i="1" l="1"/>
  <c r="B53" i="1" s="1"/>
  <c r="G53" i="1" l="1"/>
  <c r="B54" i="1" s="1"/>
  <c r="G54" i="1" l="1"/>
  <c r="B55" i="1" s="1"/>
  <c r="G55" i="1" l="1"/>
  <c r="B56" i="1" s="1"/>
  <c r="G56" i="1" l="1"/>
  <c r="B57" i="1" s="1"/>
  <c r="G57" i="1" l="1"/>
  <c r="B58" i="1" s="1"/>
  <c r="G58" i="1" l="1"/>
  <c r="B59" i="1" s="1"/>
  <c r="G59" i="1" l="1"/>
  <c r="B60" i="1" s="1"/>
  <c r="G60" i="1" l="1"/>
  <c r="B61" i="1" s="1"/>
  <c r="G61" i="1" l="1"/>
  <c r="B62" i="1" s="1"/>
  <c r="G62" i="1" l="1"/>
  <c r="B63" i="1" s="1"/>
  <c r="G63" i="1" l="1"/>
  <c r="B64" i="1" s="1"/>
  <c r="G64" i="1" l="1"/>
  <c r="B65" i="1" s="1"/>
  <c r="G65" i="1" l="1"/>
  <c r="B66" i="1" s="1"/>
  <c r="G66" i="1" l="1"/>
  <c r="B67" i="1" s="1"/>
  <c r="G67" i="1" l="1"/>
  <c r="B68" i="1" s="1"/>
  <c r="G68" i="1" l="1"/>
  <c r="B69" i="1" s="1"/>
  <c r="G69" i="1" l="1"/>
  <c r="B70" i="1" s="1"/>
  <c r="G70" i="1" l="1"/>
  <c r="B71" i="1" s="1"/>
  <c r="G71" i="1" l="1"/>
  <c r="B72" i="1" s="1"/>
  <c r="G72" i="1" l="1"/>
  <c r="B73" i="1" s="1"/>
  <c r="G73" i="1" l="1"/>
  <c r="B74" i="1" s="1"/>
  <c r="G74" i="1" l="1"/>
  <c r="B75" i="1" s="1"/>
  <c r="G75" i="1" l="1"/>
  <c r="B76" i="1" s="1"/>
  <c r="G76" i="1" l="1"/>
  <c r="B77" i="1" s="1"/>
  <c r="G77" i="1" l="1"/>
  <c r="B78" i="1" s="1"/>
  <c r="G78" i="1" l="1"/>
  <c r="B79" i="1" s="1"/>
  <c r="G79" i="1" l="1"/>
  <c r="B80" i="1" s="1"/>
  <c r="G80" i="1" l="1"/>
  <c r="B81" i="1" s="1"/>
  <c r="G81" i="1" l="1"/>
  <c r="B82" i="1" s="1"/>
  <c r="G82" i="1" l="1"/>
  <c r="B83" i="1" s="1"/>
  <c r="G83" i="1" l="1"/>
  <c r="B84" i="1" s="1"/>
  <c r="G84" i="1" l="1"/>
  <c r="B85" i="1" s="1"/>
  <c r="G85" i="1" l="1"/>
  <c r="B86" i="1" s="1"/>
  <c r="G86" i="1" l="1"/>
  <c r="B87" i="1" s="1"/>
  <c r="G87" i="1" l="1"/>
  <c r="B88" i="1" s="1"/>
  <c r="G88" i="1" l="1"/>
  <c r="B89" i="1" s="1"/>
  <c r="G89" i="1" l="1"/>
  <c r="B90" i="1" s="1"/>
  <c r="G90" i="1" l="1"/>
  <c r="B91" i="1" s="1"/>
  <c r="G91" i="1" l="1"/>
  <c r="B92" i="1" s="1"/>
  <c r="G92" i="1" l="1"/>
  <c r="B93" i="1" s="1"/>
  <c r="G93" i="1" l="1"/>
  <c r="B94" i="1" s="1"/>
  <c r="G94" i="1" l="1"/>
  <c r="B95" i="1" s="1"/>
  <c r="G95" i="1" l="1"/>
  <c r="B96" i="1" s="1"/>
  <c r="G96" i="1" l="1"/>
  <c r="B97" i="1" s="1"/>
  <c r="G97" i="1" l="1"/>
  <c r="B98" i="1" s="1"/>
  <c r="G98" i="1" l="1"/>
  <c r="B99" i="1" s="1"/>
  <c r="G99" i="1" l="1"/>
  <c r="B100" i="1" s="1"/>
  <c r="G100" i="1" l="1"/>
  <c r="B101" i="1" s="1"/>
  <c r="G101" i="1" l="1"/>
  <c r="B102" i="1" s="1"/>
  <c r="G102" i="1" l="1"/>
  <c r="B103" i="1" s="1"/>
  <c r="G103" i="1" l="1"/>
  <c r="B104" i="1" s="1"/>
  <c r="G104" i="1" l="1"/>
  <c r="B105" i="1" s="1"/>
  <c r="G105" i="1" l="1"/>
  <c r="B106" i="1" s="1"/>
  <c r="G106" i="1" l="1"/>
  <c r="B107" i="1" s="1"/>
  <c r="G107" i="1" l="1"/>
  <c r="B108" i="1" s="1"/>
  <c r="G108" i="1" l="1"/>
  <c r="B109" i="1" s="1"/>
  <c r="G109" i="1" l="1"/>
  <c r="B110" i="1" s="1"/>
  <c r="G110" i="1" l="1"/>
  <c r="B111" i="1" s="1"/>
  <c r="G111" i="1" l="1"/>
  <c r="B112" i="1" s="1"/>
  <c r="G112" i="1" l="1"/>
  <c r="B113" i="1" s="1"/>
  <c r="G113" i="1" l="1"/>
  <c r="B114" i="1" s="1"/>
  <c r="G114" i="1" l="1"/>
  <c r="B115" i="1" s="1"/>
  <c r="G115" i="1" l="1"/>
  <c r="B116" i="1" s="1"/>
  <c r="G116" i="1" l="1"/>
  <c r="B117" i="1" s="1"/>
  <c r="G117" i="1" l="1"/>
  <c r="B118" i="1" s="1"/>
  <c r="G118" i="1" l="1"/>
  <c r="B119" i="1" s="1"/>
  <c r="G119" i="1" l="1"/>
  <c r="B120" i="1" s="1"/>
  <c r="G120" i="1" l="1"/>
  <c r="B121" i="1" s="1"/>
  <c r="G121" i="1" l="1"/>
  <c r="B122" i="1" s="1"/>
  <c r="G122" i="1" l="1"/>
  <c r="B123" i="1" s="1"/>
  <c r="G123" i="1" l="1"/>
  <c r="B124" i="1" s="1"/>
  <c r="G124" i="1" l="1"/>
  <c r="B125" i="1" s="1"/>
  <c r="G125" i="1" l="1"/>
  <c r="B126" i="1" s="1"/>
  <c r="G126" i="1" l="1"/>
  <c r="B127" i="1" s="1"/>
  <c r="G127" i="1" l="1"/>
  <c r="B128" i="1" s="1"/>
  <c r="G128" i="1" l="1"/>
  <c r="B129" i="1" s="1"/>
  <c r="G129" i="1" l="1"/>
  <c r="B130" i="1" s="1"/>
  <c r="G130" i="1" l="1"/>
  <c r="B131" i="1" s="1"/>
  <c r="G131" i="1" l="1"/>
  <c r="B132" i="1" s="1"/>
  <c r="G132" i="1" l="1"/>
  <c r="B133" i="1" s="1"/>
  <c r="G133" i="1" l="1"/>
  <c r="B134" i="1" s="1"/>
  <c r="G134" i="1" l="1"/>
  <c r="B135" i="1" s="1"/>
  <c r="G135" i="1" l="1"/>
  <c r="B136" i="1" s="1"/>
  <c r="G136" i="1" l="1"/>
  <c r="B137" i="1" s="1"/>
  <c r="G137" i="1" l="1"/>
  <c r="B138" i="1" s="1"/>
  <c r="G138" i="1" l="1"/>
  <c r="B139" i="1" s="1"/>
  <c r="G139" i="1" l="1"/>
  <c r="B140" i="1" s="1"/>
  <c r="G140" i="1" l="1"/>
  <c r="B141" i="1" s="1"/>
  <c r="G141" i="1" l="1"/>
  <c r="B142" i="1" s="1"/>
  <c r="G142" i="1" l="1"/>
  <c r="B143" i="1" s="1"/>
  <c r="G143" i="1" l="1"/>
  <c r="B144" i="1" s="1"/>
  <c r="G144" i="1" l="1"/>
  <c r="B145" i="1" s="1"/>
  <c r="G145" i="1" l="1"/>
  <c r="B146" i="1" s="1"/>
  <c r="G146" i="1" l="1"/>
  <c r="B147" i="1" s="1"/>
  <c r="G147" i="1" l="1"/>
  <c r="B148" i="1" s="1"/>
  <c r="G148" i="1" l="1"/>
  <c r="B149" i="1" s="1"/>
  <c r="G149" i="1" l="1"/>
  <c r="B150" i="1" s="1"/>
  <c r="G150" i="1" l="1"/>
  <c r="B151" i="1" s="1"/>
  <c r="G151" i="1" l="1"/>
  <c r="B152" i="1" s="1"/>
  <c r="G152" i="1" l="1"/>
  <c r="B153" i="1" s="1"/>
  <c r="G153" i="1" l="1"/>
  <c r="B154" i="1" s="1"/>
  <c r="G154" i="1" l="1"/>
  <c r="B155" i="1" s="1"/>
  <c r="G155" i="1" l="1"/>
  <c r="B156" i="1" s="1"/>
  <c r="G156" i="1" l="1"/>
  <c r="B157" i="1" s="1"/>
  <c r="G157" i="1" l="1"/>
  <c r="B158" i="1" s="1"/>
  <c r="G158" i="1" l="1"/>
  <c r="B159" i="1" s="1"/>
  <c r="G159" i="1" l="1"/>
  <c r="B160" i="1" s="1"/>
  <c r="G160" i="1" l="1"/>
  <c r="B161" i="1" s="1"/>
  <c r="G161" i="1" l="1"/>
  <c r="B162" i="1" s="1"/>
  <c r="G162" i="1" l="1"/>
  <c r="B163" i="1" s="1"/>
  <c r="G163" i="1" l="1"/>
  <c r="B164" i="1" s="1"/>
  <c r="G164" i="1" l="1"/>
  <c r="B165" i="1" s="1"/>
  <c r="G165" i="1" l="1"/>
  <c r="B166" i="1" s="1"/>
  <c r="G166" i="1" l="1"/>
  <c r="B167" i="1" s="1"/>
  <c r="G167" i="1" l="1"/>
  <c r="B168" i="1" s="1"/>
  <c r="G168" i="1" l="1"/>
  <c r="B169" i="1" s="1"/>
  <c r="G169" i="1" l="1"/>
  <c r="B170" i="1" s="1"/>
  <c r="G170" i="1" l="1"/>
  <c r="B171" i="1" s="1"/>
  <c r="G171" i="1" l="1"/>
  <c r="B172" i="1" s="1"/>
  <c r="G172" i="1" l="1"/>
  <c r="B173" i="1" s="1"/>
  <c r="G173" i="1" l="1"/>
  <c r="B174" i="1" s="1"/>
  <c r="G174" i="1" l="1"/>
  <c r="B175" i="1" s="1"/>
  <c r="G175" i="1" l="1"/>
  <c r="B176" i="1" s="1"/>
  <c r="G176" i="1" l="1"/>
  <c r="B177" i="1" s="1"/>
  <c r="G177" i="1" l="1"/>
  <c r="B178" i="1" s="1"/>
  <c r="G178" i="1" l="1"/>
  <c r="B179" i="1" s="1"/>
  <c r="G179" i="1" l="1"/>
  <c r="B180" i="1" s="1"/>
  <c r="G180" i="1" l="1"/>
  <c r="B181" i="1" s="1"/>
  <c r="G181" i="1" l="1"/>
  <c r="B182" i="1" s="1"/>
  <c r="G182" i="1" l="1"/>
  <c r="B183" i="1" s="1"/>
  <c r="G183" i="1" l="1"/>
  <c r="B184" i="1" s="1"/>
  <c r="G184" i="1" l="1"/>
  <c r="B185" i="1" s="1"/>
  <c r="G185" i="1" l="1"/>
  <c r="B186" i="1" s="1"/>
  <c r="G186" i="1" l="1"/>
  <c r="B187" i="1" s="1"/>
  <c r="G187" i="1" l="1"/>
  <c r="B188" i="1" s="1"/>
  <c r="G188" i="1" l="1"/>
  <c r="B189" i="1" s="1"/>
  <c r="G189" i="1" l="1"/>
  <c r="B190" i="1" s="1"/>
  <c r="G190" i="1" l="1"/>
  <c r="B191" i="1" s="1"/>
  <c r="G191" i="1" l="1"/>
  <c r="B192" i="1" s="1"/>
  <c r="G192" i="1" l="1"/>
  <c r="B193" i="1" s="1"/>
  <c r="G193" i="1" l="1"/>
  <c r="B194" i="1" s="1"/>
  <c r="G194" i="1" l="1"/>
  <c r="B195" i="1" s="1"/>
  <c r="G195" i="1" l="1"/>
  <c r="B196" i="1" s="1"/>
  <c r="G196" i="1" l="1"/>
  <c r="B197" i="1" s="1"/>
  <c r="G197" i="1" l="1"/>
  <c r="B198" i="1" s="1"/>
  <c r="G198" i="1" l="1"/>
  <c r="B199" i="1" s="1"/>
  <c r="G199" i="1" l="1"/>
  <c r="B200" i="1" s="1"/>
  <c r="G200" i="1" l="1"/>
  <c r="B201" i="1" s="1"/>
  <c r="G201" i="1" l="1"/>
  <c r="B202" i="1" s="1"/>
  <c r="G202" i="1" l="1"/>
  <c r="B203" i="1" s="1"/>
  <c r="G203" i="1" l="1"/>
  <c r="B204" i="1" s="1"/>
  <c r="G204" i="1" l="1"/>
  <c r="B205" i="1" s="1"/>
  <c r="G205" i="1" l="1"/>
  <c r="B206" i="1" s="1"/>
  <c r="G206" i="1" l="1"/>
  <c r="B207" i="1" s="1"/>
  <c r="G207" i="1" l="1"/>
  <c r="B208" i="1" s="1"/>
  <c r="G208" i="1" l="1"/>
  <c r="B209" i="1" s="1"/>
  <c r="G209" i="1" l="1"/>
  <c r="B210" i="1" s="1"/>
  <c r="G210" i="1" l="1"/>
  <c r="B211" i="1" s="1"/>
  <c r="G211" i="1" l="1"/>
  <c r="B212" i="1" s="1"/>
  <c r="G212" i="1" l="1"/>
  <c r="B213" i="1" s="1"/>
  <c r="G213" i="1" l="1"/>
  <c r="B214" i="1" s="1"/>
  <c r="G214" i="1" s="1"/>
  <c r="B215" i="1" s="1"/>
  <c r="G215" i="1" l="1"/>
  <c r="B216" i="1" s="1"/>
  <c r="G216" i="1" l="1"/>
  <c r="B217" i="1" s="1"/>
  <c r="G217" i="1" l="1"/>
  <c r="B218" i="1" s="1"/>
  <c r="G218" i="1" l="1"/>
  <c r="B219" i="1" s="1"/>
  <c r="G219" i="1" l="1"/>
  <c r="B220" i="1" s="1"/>
  <c r="G220" i="1" l="1"/>
  <c r="B221" i="1" s="1"/>
  <c r="G221" i="1" l="1"/>
  <c r="B222" i="1" s="1"/>
  <c r="G222" i="1" l="1"/>
  <c r="B223" i="1" s="1"/>
  <c r="G223" i="1" l="1"/>
  <c r="B224" i="1" s="1"/>
  <c r="G224" i="1" l="1"/>
  <c r="B225" i="1" s="1"/>
  <c r="G225" i="1" l="1"/>
  <c r="B226" i="1" s="1"/>
  <c r="G226" i="1" l="1"/>
  <c r="B227" i="1" s="1"/>
  <c r="G227" i="1" l="1"/>
  <c r="B228" i="1" s="1"/>
  <c r="G228" i="1" l="1"/>
  <c r="B229" i="1" s="1"/>
  <c r="G229" i="1" l="1"/>
  <c r="B230" i="1" s="1"/>
  <c r="G230" i="1" l="1"/>
  <c r="B231" i="1" s="1"/>
  <c r="G231" i="1" l="1"/>
  <c r="B232" i="1" s="1"/>
  <c r="G232" i="1" l="1"/>
  <c r="B233" i="1" s="1"/>
  <c r="G233" i="1" l="1"/>
  <c r="B234" i="1" s="1"/>
  <c r="G234" i="1" l="1"/>
  <c r="B235" i="1" s="1"/>
  <c r="G235" i="1" l="1"/>
  <c r="B236" i="1" s="1"/>
  <c r="G236" i="1" l="1"/>
  <c r="B237" i="1" s="1"/>
  <c r="G237" i="1" l="1"/>
  <c r="B238" i="1" s="1"/>
  <c r="G238" i="1" l="1"/>
  <c r="B239" i="1" s="1"/>
  <c r="G239" i="1" l="1"/>
  <c r="B240" i="1" s="1"/>
  <c r="G240" i="1" l="1"/>
  <c r="B241" i="1" s="1"/>
  <c r="G241" i="1" l="1"/>
  <c r="B242" i="1" s="1"/>
  <c r="G242" i="1" l="1"/>
  <c r="B243" i="1" s="1"/>
  <c r="G243" i="1" l="1"/>
  <c r="B244" i="1" s="1"/>
  <c r="G244" i="1" l="1"/>
  <c r="B245" i="1" s="1"/>
  <c r="G245" i="1" l="1"/>
  <c r="B246" i="1" s="1"/>
  <c r="G246" i="1" l="1"/>
  <c r="B247" i="1" s="1"/>
  <c r="G247" i="1" l="1"/>
  <c r="B248" i="1" s="1"/>
  <c r="G248" i="1" l="1"/>
  <c r="B249" i="1" s="1"/>
  <c r="G249" i="1" l="1"/>
  <c r="B250" i="1" s="1"/>
  <c r="G250" i="1" l="1"/>
  <c r="B251" i="1" s="1"/>
  <c r="G251" i="1" l="1"/>
  <c r="B252" i="1" s="1"/>
  <c r="G252" i="1" l="1"/>
  <c r="B253" i="1" s="1"/>
  <c r="G253" i="1" l="1"/>
  <c r="B254" i="1" s="1"/>
  <c r="G254" i="1" l="1"/>
  <c r="B255" i="1" s="1"/>
  <c r="G255" i="1" l="1"/>
  <c r="B256" i="1" s="1"/>
  <c r="G256" i="1" l="1"/>
  <c r="B257" i="1" s="1"/>
  <c r="G257" i="1" l="1"/>
  <c r="B258" i="1" s="1"/>
  <c r="G258" i="1" l="1"/>
  <c r="B259" i="1" s="1"/>
  <c r="G259" i="1" l="1"/>
  <c r="B260" i="1" s="1"/>
  <c r="G260" i="1" l="1"/>
  <c r="B261" i="1" s="1"/>
  <c r="G261" i="1" l="1"/>
  <c r="B262" i="1" s="1"/>
  <c r="G262" i="1" l="1"/>
  <c r="B263" i="1" s="1"/>
  <c r="G263" i="1" l="1"/>
  <c r="B264" i="1" s="1"/>
  <c r="G264" i="1" l="1"/>
  <c r="B265" i="1" s="1"/>
  <c r="G265" i="1" l="1"/>
  <c r="B266" i="1" s="1"/>
  <c r="G266" i="1" l="1"/>
  <c r="B267" i="1" s="1"/>
  <c r="G267" i="1" l="1"/>
  <c r="B268" i="1" s="1"/>
  <c r="G268" i="1" l="1"/>
  <c r="B269" i="1" s="1"/>
  <c r="G269" i="1" l="1"/>
  <c r="B270" i="1" s="1"/>
  <c r="G270" i="1" l="1"/>
  <c r="B271" i="1" s="1"/>
  <c r="G271" i="1" l="1"/>
  <c r="B272" i="1" s="1"/>
  <c r="G272" i="1" l="1"/>
  <c r="B273" i="1" s="1"/>
  <c r="G273" i="1" l="1"/>
  <c r="B274" i="1" s="1"/>
  <c r="G274" i="1" l="1"/>
  <c r="B275" i="1" s="1"/>
  <c r="G275" i="1" l="1"/>
  <c r="B276" i="1" s="1"/>
  <c r="G276" i="1" l="1"/>
  <c r="B277" i="1" s="1"/>
  <c r="G277" i="1" l="1"/>
  <c r="B278" i="1" s="1"/>
  <c r="G278" i="1" l="1"/>
  <c r="B279" i="1" s="1"/>
  <c r="G279" i="1" l="1"/>
  <c r="B280" i="1" s="1"/>
  <c r="G280" i="1" l="1"/>
  <c r="B281" i="1" s="1"/>
  <c r="G281" i="1" l="1"/>
  <c r="B282" i="1" s="1"/>
  <c r="G282" i="1" l="1"/>
  <c r="B283" i="1" s="1"/>
  <c r="G283" i="1" l="1"/>
  <c r="B284" i="1" s="1"/>
  <c r="G284" i="1" l="1"/>
  <c r="B285" i="1" s="1"/>
  <c r="G285" i="1" l="1"/>
  <c r="B286" i="1" s="1"/>
  <c r="G286" i="1" l="1"/>
  <c r="B287" i="1" s="1"/>
  <c r="G287" i="1" l="1"/>
  <c r="B288" i="1" s="1"/>
  <c r="G288" i="1" l="1"/>
  <c r="B289" i="1" s="1"/>
  <c r="G289" i="1" l="1"/>
  <c r="B290" i="1" s="1"/>
  <c r="G290" i="1" l="1"/>
  <c r="B291" i="1" s="1"/>
  <c r="G291" i="1" l="1"/>
  <c r="B292" i="1" s="1"/>
  <c r="G292" i="1" l="1"/>
  <c r="B293" i="1" s="1"/>
  <c r="G293" i="1" l="1"/>
  <c r="B294" i="1" s="1"/>
  <c r="G294" i="1" l="1"/>
  <c r="B295" i="1" s="1"/>
  <c r="G295" i="1" l="1"/>
  <c r="B296" i="1" s="1"/>
  <c r="G296" i="1" l="1"/>
  <c r="B297" i="1" s="1"/>
  <c r="G297" i="1" l="1"/>
  <c r="B298" i="1" s="1"/>
  <c r="G298" i="1" l="1"/>
  <c r="B299" i="1" s="1"/>
  <c r="G299" i="1" l="1"/>
  <c r="B300" i="1" s="1"/>
  <c r="G300" i="1" l="1"/>
  <c r="B301" i="1" s="1"/>
  <c r="G301" i="1" l="1"/>
  <c r="B302" i="1" s="1"/>
  <c r="G302" i="1" l="1"/>
  <c r="B303" i="1" s="1"/>
  <c r="G303" i="1" l="1"/>
  <c r="B304" i="1" s="1"/>
  <c r="G304" i="1" l="1"/>
  <c r="B305" i="1" s="1"/>
  <c r="G305" i="1" l="1"/>
  <c r="B306" i="1" s="1"/>
  <c r="G306" i="1" l="1"/>
  <c r="B307" i="1" s="1"/>
  <c r="G307" i="1" l="1"/>
  <c r="B308" i="1" s="1"/>
  <c r="G308" i="1" l="1"/>
  <c r="B309" i="1" s="1"/>
  <c r="G309" i="1" l="1"/>
  <c r="B310" i="1" s="1"/>
  <c r="G310" i="1" l="1"/>
  <c r="B311" i="1" s="1"/>
  <c r="G311" i="1" l="1"/>
  <c r="B312" i="1" s="1"/>
  <c r="G312" i="1" l="1"/>
  <c r="B313" i="1" s="1"/>
  <c r="G313" i="1" l="1"/>
  <c r="B314" i="1" s="1"/>
  <c r="G314" i="1" l="1"/>
  <c r="B315" i="1" s="1"/>
  <c r="G315" i="1" l="1"/>
  <c r="B316" i="1" s="1"/>
  <c r="G316" i="1" l="1"/>
  <c r="B317" i="1" s="1"/>
  <c r="G317" i="1" l="1"/>
  <c r="B318" i="1" s="1"/>
  <c r="G318" i="1" l="1"/>
  <c r="B319" i="1" s="1"/>
  <c r="G319" i="1" l="1"/>
  <c r="B320" i="1" s="1"/>
  <c r="G320" i="1" l="1"/>
  <c r="B321" i="1" s="1"/>
  <c r="G321" i="1" l="1"/>
  <c r="B322" i="1" s="1"/>
  <c r="G322" i="1" l="1"/>
  <c r="B323" i="1" s="1"/>
  <c r="G323" i="1" l="1"/>
  <c r="B324" i="1" s="1"/>
  <c r="G324" i="1" l="1"/>
  <c r="B325" i="1" s="1"/>
  <c r="G325" i="1" l="1"/>
  <c r="B326" i="1" s="1"/>
  <c r="G326" i="1" l="1"/>
  <c r="B327" i="1" s="1"/>
  <c r="G327" i="1" l="1"/>
  <c r="B328" i="1" s="1"/>
  <c r="G328" i="1" l="1"/>
  <c r="B329" i="1" s="1"/>
  <c r="G329" i="1" l="1"/>
  <c r="B330" i="1" s="1"/>
  <c r="G330" i="1" l="1"/>
  <c r="B331" i="1" s="1"/>
  <c r="G331" i="1" l="1"/>
  <c r="B332" i="1" s="1"/>
  <c r="G332" i="1" l="1"/>
  <c r="B333" i="1" s="1"/>
  <c r="G333" i="1" l="1"/>
  <c r="B334" i="1" s="1"/>
  <c r="G334" i="1" l="1"/>
  <c r="B335" i="1" s="1"/>
  <c r="G335" i="1" l="1"/>
  <c r="B336" i="1" s="1"/>
  <c r="G336" i="1" l="1"/>
  <c r="B337" i="1" s="1"/>
  <c r="G337" i="1" l="1"/>
  <c r="B338" i="1" s="1"/>
  <c r="G338" i="1" l="1"/>
  <c r="B339" i="1" s="1"/>
  <c r="G339" i="1" l="1"/>
  <c r="B340" i="1" s="1"/>
  <c r="G340" i="1" l="1"/>
  <c r="B341" i="1" s="1"/>
  <c r="G341" i="1" l="1"/>
  <c r="B342" i="1" s="1"/>
  <c r="G342" i="1" l="1"/>
  <c r="B343" i="1" s="1"/>
  <c r="G343" i="1" l="1"/>
  <c r="B344" i="1" s="1"/>
  <c r="G344" i="1" l="1"/>
  <c r="B345" i="1" s="1"/>
  <c r="G345" i="1" l="1"/>
  <c r="B346" i="1" s="1"/>
  <c r="G346" i="1" l="1"/>
  <c r="B347" i="1" s="1"/>
  <c r="G347" i="1" l="1"/>
  <c r="B348" i="1" s="1"/>
  <c r="G348" i="1" l="1"/>
  <c r="B349" i="1" s="1"/>
  <c r="G349" i="1" l="1"/>
  <c r="B350" i="1" s="1"/>
  <c r="G350" i="1" l="1"/>
  <c r="B351" i="1" s="1"/>
  <c r="G351" i="1" l="1"/>
  <c r="B352" i="1" s="1"/>
  <c r="G352" i="1" l="1"/>
  <c r="B353" i="1" s="1"/>
  <c r="G353" i="1" l="1"/>
  <c r="B354" i="1" s="1"/>
  <c r="G354" i="1" l="1"/>
  <c r="B355" i="1" s="1"/>
  <c r="G355" i="1" l="1"/>
  <c r="B356" i="1" s="1"/>
  <c r="G356" i="1" l="1"/>
  <c r="B357" i="1" s="1"/>
  <c r="G357" i="1" l="1"/>
  <c r="B358" i="1" s="1"/>
  <c r="G358" i="1" l="1"/>
  <c r="B359" i="1" s="1"/>
  <c r="G359" i="1" l="1"/>
  <c r="B360" i="1" s="1"/>
  <c r="G360" i="1" l="1"/>
  <c r="B361" i="1" s="1"/>
  <c r="G361" i="1" l="1"/>
  <c r="B362" i="1" s="1"/>
  <c r="G362" i="1" l="1"/>
  <c r="B363" i="1" s="1"/>
  <c r="G363" i="1" l="1"/>
  <c r="B364" i="1" s="1"/>
  <c r="G364" i="1" l="1"/>
  <c r="B365" i="1" s="1"/>
  <c r="G365" i="1" l="1"/>
  <c r="B366" i="1" s="1"/>
  <c r="G366" i="1" l="1"/>
  <c r="B367" i="1" s="1"/>
  <c r="G367" i="1" l="1"/>
  <c r="B368" i="1" s="1"/>
  <c r="G368" i="1" l="1"/>
  <c r="B369" i="1" s="1"/>
  <c r="G369" i="1" l="1"/>
  <c r="B370" i="1" s="1"/>
  <c r="G370" i="1" l="1"/>
  <c r="B371" i="1" s="1"/>
  <c r="G371" i="1" l="1"/>
  <c r="B372" i="1" s="1"/>
  <c r="G372" i="1" l="1"/>
  <c r="B373" i="1" s="1"/>
  <c r="G373" i="1" l="1"/>
  <c r="B374" i="1" s="1"/>
  <c r="G374" i="1" l="1"/>
  <c r="B375" i="1" s="1"/>
  <c r="G375" i="1" l="1"/>
  <c r="B376" i="1" s="1"/>
  <c r="G376" i="1" l="1"/>
  <c r="B377" i="1" s="1"/>
  <c r="G377" i="1" l="1"/>
  <c r="B378" i="1" s="1"/>
  <c r="G378" i="1" l="1"/>
  <c r="B379" i="1" s="1"/>
  <c r="G379" i="1" l="1"/>
  <c r="B380" i="1" s="1"/>
  <c r="G380" i="1" l="1"/>
  <c r="B381" i="1" s="1"/>
  <c r="G381" i="1" l="1"/>
  <c r="B382" i="1" s="1"/>
  <c r="G382" i="1" l="1"/>
  <c r="B383" i="1" s="1"/>
  <c r="G383" i="1" l="1"/>
  <c r="B384" i="1" s="1"/>
  <c r="G384" i="1" l="1"/>
  <c r="B385" i="1" s="1"/>
  <c r="G385" i="1" l="1"/>
  <c r="B386" i="1" s="1"/>
  <c r="G386" i="1" l="1"/>
  <c r="B387" i="1" s="1"/>
  <c r="G387" i="1" l="1"/>
  <c r="B388" i="1" s="1"/>
  <c r="G388" i="1" l="1"/>
  <c r="B389" i="1" s="1"/>
  <c r="G389" i="1" l="1"/>
  <c r="B390" i="1" s="1"/>
  <c r="G390" i="1" l="1"/>
  <c r="B391" i="1" s="1"/>
  <c r="G391" i="1" l="1"/>
  <c r="B392" i="1" s="1"/>
  <c r="G392" i="1" l="1"/>
  <c r="B393" i="1" s="1"/>
  <c r="G393" i="1" l="1"/>
  <c r="B394" i="1" s="1"/>
  <c r="G394" i="1" l="1"/>
  <c r="B395" i="1" s="1"/>
  <c r="G395" i="1" l="1"/>
  <c r="B396" i="1" s="1"/>
  <c r="G396" i="1" l="1"/>
  <c r="B397" i="1" s="1"/>
  <c r="G397" i="1" l="1"/>
  <c r="B398" i="1" s="1"/>
  <c r="G398" i="1" l="1"/>
  <c r="B399" i="1" s="1"/>
  <c r="G399" i="1" l="1"/>
  <c r="B400" i="1" s="1"/>
  <c r="G400" i="1" l="1"/>
  <c r="B401" i="1" s="1"/>
  <c r="G401" i="1" l="1"/>
  <c r="B402" i="1" s="1"/>
  <c r="G402" i="1" l="1"/>
  <c r="B403" i="1" s="1"/>
  <c r="G403" i="1" l="1"/>
  <c r="B404" i="1" s="1"/>
  <c r="G404" i="1" l="1"/>
  <c r="B405" i="1" s="1"/>
  <c r="G405" i="1" l="1"/>
  <c r="B406" i="1" s="1"/>
  <c r="G406" i="1" l="1"/>
  <c r="B407" i="1" s="1"/>
  <c r="G407" i="1" l="1"/>
  <c r="B408" i="1" s="1"/>
  <c r="G408" i="1" l="1"/>
  <c r="B409" i="1" s="1"/>
  <c r="G409" i="1" l="1"/>
  <c r="B410" i="1" s="1"/>
  <c r="G410" i="1" l="1"/>
  <c r="B411" i="1" s="1"/>
  <c r="G411" i="1" l="1"/>
  <c r="B412" i="1" s="1"/>
  <c r="G412" i="1" l="1"/>
  <c r="B413" i="1" s="1"/>
  <c r="G413" i="1" l="1"/>
  <c r="B414" i="1" s="1"/>
  <c r="G414" i="1" l="1"/>
  <c r="B415" i="1" s="1"/>
  <c r="G415" i="1" l="1"/>
  <c r="B416" i="1" s="1"/>
  <c r="G416" i="1" l="1"/>
  <c r="B417" i="1" s="1"/>
  <c r="G417" i="1" l="1"/>
  <c r="B418" i="1" s="1"/>
  <c r="G418" i="1" l="1"/>
  <c r="B419" i="1" s="1"/>
  <c r="G419" i="1" l="1"/>
  <c r="B420" i="1" s="1"/>
  <c r="G420" i="1" l="1"/>
  <c r="B421" i="1" s="1"/>
  <c r="G421" i="1" l="1"/>
  <c r="B422" i="1" s="1"/>
  <c r="G422" i="1" l="1"/>
  <c r="B423" i="1" s="1"/>
  <c r="G423" i="1" l="1"/>
  <c r="B424" i="1" s="1"/>
  <c r="G424" i="1" l="1"/>
  <c r="B425" i="1" s="1"/>
  <c r="G425" i="1" l="1"/>
  <c r="B426" i="1" s="1"/>
  <c r="G426" i="1" l="1"/>
  <c r="B427" i="1" s="1"/>
  <c r="G427" i="1" l="1"/>
  <c r="B428" i="1" s="1"/>
  <c r="G428" i="1" l="1"/>
  <c r="B429" i="1" s="1"/>
  <c r="G429" i="1" l="1"/>
  <c r="B430" i="1" s="1"/>
  <c r="G430" i="1" l="1"/>
  <c r="B431" i="1" s="1"/>
  <c r="G431" i="1" l="1"/>
  <c r="B432" i="1" s="1"/>
  <c r="G432" i="1" l="1"/>
  <c r="B433" i="1" s="1"/>
  <c r="G433" i="1" l="1"/>
  <c r="B434" i="1" s="1"/>
  <c r="G434" i="1" l="1"/>
  <c r="B435" i="1" s="1"/>
  <c r="G435" i="1" l="1"/>
  <c r="B436" i="1" s="1"/>
  <c r="G436" i="1" l="1"/>
  <c r="B437" i="1" s="1"/>
  <c r="G437" i="1" l="1"/>
  <c r="B438" i="1" s="1"/>
  <c r="G438" i="1" l="1"/>
  <c r="B439" i="1" s="1"/>
  <c r="G439" i="1" l="1"/>
  <c r="B440" i="1" s="1"/>
  <c r="G440" i="1" l="1"/>
  <c r="B441" i="1" s="1"/>
  <c r="G441" i="1" l="1"/>
  <c r="B442" i="1" s="1"/>
  <c r="G442" i="1" l="1"/>
  <c r="B443" i="1" s="1"/>
  <c r="G443" i="1" l="1"/>
  <c r="B444" i="1" s="1"/>
  <c r="G444" i="1" l="1"/>
  <c r="B445" i="1" s="1"/>
  <c r="G445" i="1" l="1"/>
  <c r="B446" i="1" s="1"/>
  <c r="G446" i="1" l="1"/>
  <c r="B447" i="1" s="1"/>
  <c r="G447" i="1" l="1"/>
  <c r="B448" i="1" s="1"/>
  <c r="G448" i="1" l="1"/>
  <c r="B449" i="1" s="1"/>
  <c r="G449" i="1" l="1"/>
  <c r="B450" i="1" s="1"/>
  <c r="G450" i="1" l="1"/>
  <c r="B451" i="1" s="1"/>
  <c r="G451" i="1" l="1"/>
  <c r="B452" i="1" s="1"/>
  <c r="G452" i="1" l="1"/>
  <c r="B453" i="1" s="1"/>
  <c r="G453" i="1" l="1"/>
  <c r="B454" i="1" s="1"/>
  <c r="G454" i="1" l="1"/>
  <c r="B455" i="1" s="1"/>
  <c r="G455" i="1" l="1"/>
  <c r="B456" i="1" s="1"/>
  <c r="G456" i="1" l="1"/>
  <c r="B457" i="1" s="1"/>
  <c r="G457" i="1" l="1"/>
  <c r="B458" i="1" s="1"/>
  <c r="G458" i="1" l="1"/>
  <c r="B459" i="1" s="1"/>
  <c r="G459" i="1" l="1"/>
  <c r="B460" i="1" s="1"/>
  <c r="G460" i="1" l="1"/>
  <c r="B461" i="1" s="1"/>
  <c r="G461" i="1" l="1"/>
  <c r="B462" i="1" s="1"/>
  <c r="G462" i="1" l="1"/>
  <c r="B463" i="1" s="1"/>
  <c r="G463" i="1" l="1"/>
  <c r="B464" i="1" s="1"/>
  <c r="G464" i="1" l="1"/>
  <c r="B465" i="1" s="1"/>
  <c r="G465" i="1" l="1"/>
  <c r="B466" i="1" s="1"/>
  <c r="G466" i="1" l="1"/>
  <c r="B467" i="1" s="1"/>
  <c r="G467" i="1" l="1"/>
  <c r="B468" i="1" s="1"/>
  <c r="G468" i="1" l="1"/>
  <c r="B469" i="1" s="1"/>
  <c r="G469" i="1" l="1"/>
  <c r="B470" i="1" s="1"/>
  <c r="G470" i="1" l="1"/>
  <c r="B471" i="1" s="1"/>
  <c r="G471" i="1" l="1"/>
  <c r="B472" i="1" s="1"/>
  <c r="G472" i="1" l="1"/>
  <c r="B473" i="1" s="1"/>
  <c r="G473" i="1" l="1"/>
  <c r="B474" i="1" s="1"/>
  <c r="G474" i="1" l="1"/>
  <c r="B475" i="1" s="1"/>
  <c r="G475" i="1" l="1"/>
  <c r="B476" i="1" s="1"/>
  <c r="G476" i="1" l="1"/>
  <c r="B477" i="1" s="1"/>
  <c r="G477" i="1" l="1"/>
  <c r="B478" i="1" s="1"/>
  <c r="G478" i="1" l="1"/>
  <c r="B479" i="1" s="1"/>
  <c r="G479" i="1" l="1"/>
  <c r="B480" i="1" s="1"/>
  <c r="G480" i="1" l="1"/>
  <c r="B481" i="1" s="1"/>
  <c r="G481" i="1" l="1"/>
  <c r="B482" i="1" s="1"/>
  <c r="G482" i="1" l="1"/>
  <c r="B483" i="1" s="1"/>
  <c r="G483" i="1" l="1"/>
  <c r="B484" i="1" s="1"/>
  <c r="G484" i="1" l="1"/>
  <c r="B485" i="1" s="1"/>
  <c r="G485" i="1" l="1"/>
  <c r="B486" i="1" s="1"/>
  <c r="G486" i="1" l="1"/>
  <c r="B487" i="1" s="1"/>
  <c r="G487" i="1" l="1"/>
  <c r="B488" i="1" s="1"/>
  <c r="G488" i="1" l="1"/>
  <c r="B489" i="1" s="1"/>
  <c r="G489" i="1" l="1"/>
  <c r="B490" i="1" s="1"/>
  <c r="G490" i="1" l="1"/>
  <c r="B491" i="1" s="1"/>
  <c r="G491" i="1" l="1"/>
  <c r="B492" i="1" s="1"/>
  <c r="G492" i="1" l="1"/>
  <c r="B493" i="1" s="1"/>
  <c r="G493" i="1" l="1"/>
  <c r="B494" i="1" s="1"/>
  <c r="G494" i="1" l="1"/>
  <c r="B495" i="1" s="1"/>
  <c r="G495" i="1" l="1"/>
  <c r="B496" i="1" s="1"/>
  <c r="G496" i="1" l="1"/>
  <c r="B497" i="1" s="1"/>
  <c r="G497" i="1" l="1"/>
  <c r="B498" i="1" s="1"/>
  <c r="G498" i="1" l="1"/>
  <c r="B499" i="1" s="1"/>
  <c r="G499" i="1" l="1"/>
  <c r="B500" i="1" s="1"/>
  <c r="G500" i="1" l="1"/>
  <c r="B501" i="1" s="1"/>
  <c r="G501" i="1" l="1"/>
  <c r="B502" i="1" s="1"/>
  <c r="G502" i="1" l="1"/>
  <c r="B503" i="1" s="1"/>
  <c r="G503" i="1" l="1"/>
  <c r="B504" i="1" s="1"/>
  <c r="G504" i="1" l="1"/>
  <c r="B505" i="1" s="1"/>
  <c r="G505" i="1" l="1"/>
  <c r="B506" i="1" s="1"/>
  <c r="G506" i="1" l="1"/>
  <c r="B507" i="1" s="1"/>
  <c r="G507" i="1" s="1"/>
  <c r="B508" i="1" s="1"/>
  <c r="G508" i="1" s="1"/>
  <c r="B509" i="1" s="1"/>
  <c r="G509" i="1" l="1"/>
  <c r="B510" i="1" s="1"/>
  <c r="G510" i="1" l="1"/>
  <c r="B511" i="1" s="1"/>
  <c r="G511" i="1" l="1"/>
  <c r="B512" i="1" s="1"/>
  <c r="G512" i="1" l="1"/>
  <c r="B513" i="1" s="1"/>
  <c r="G513" i="1" l="1"/>
  <c r="B514" i="1" s="1"/>
  <c r="G514" i="1" l="1"/>
  <c r="B515" i="1" s="1"/>
  <c r="G515" i="1" l="1"/>
  <c r="B516" i="1" s="1"/>
  <c r="G516" i="1" l="1"/>
  <c r="B517" i="1" s="1"/>
  <c r="G517" i="1" l="1"/>
  <c r="B518" i="1" s="1"/>
  <c r="G518" i="1" l="1"/>
  <c r="B519" i="1" s="1"/>
  <c r="G519" i="1" l="1"/>
  <c r="B520" i="1" s="1"/>
  <c r="G520" i="1" l="1"/>
  <c r="B521" i="1" s="1"/>
  <c r="G521" i="1" l="1"/>
  <c r="B522" i="1" s="1"/>
  <c r="G522" i="1" l="1"/>
  <c r="B523" i="1" s="1"/>
  <c r="G523" i="1" l="1"/>
  <c r="B524" i="1" s="1"/>
  <c r="G524" i="1" l="1"/>
  <c r="B525" i="1" s="1"/>
  <c r="G525" i="1" s="1"/>
  <c r="B526" i="1" s="1"/>
  <c r="G526" i="1" l="1"/>
  <c r="B527" i="1" s="1"/>
  <c r="G527" i="1" s="1"/>
  <c r="B528" i="1" s="1"/>
  <c r="G528" i="1" l="1"/>
  <c r="B529" i="1" s="1"/>
  <c r="G529" i="1" l="1"/>
  <c r="B530" i="1" s="1"/>
  <c r="G530" i="1" l="1"/>
  <c r="B531" i="1" s="1"/>
  <c r="G531" i="1" l="1"/>
  <c r="B532" i="1" s="1"/>
  <c r="G532" i="1" l="1"/>
  <c r="B533" i="1" s="1"/>
  <c r="G533" i="1" l="1"/>
  <c r="B534" i="1" s="1"/>
  <c r="G534" i="1" l="1"/>
  <c r="B535" i="1" s="1"/>
  <c r="G535" i="1" l="1"/>
  <c r="B536" i="1" s="1"/>
  <c r="G536" i="1" l="1"/>
  <c r="B537" i="1" s="1"/>
  <c r="G537" i="1" l="1"/>
  <c r="B538" i="1" s="1"/>
  <c r="G538" i="1" l="1"/>
  <c r="B539" i="1" s="1"/>
  <c r="G539" i="1" l="1"/>
  <c r="B540" i="1" s="1"/>
  <c r="G540" i="1" l="1"/>
  <c r="B541" i="1" s="1"/>
  <c r="G541" i="1" l="1"/>
  <c r="B542" i="1" s="1"/>
  <c r="G542" i="1" l="1"/>
  <c r="B543" i="1" s="1"/>
  <c r="G543" i="1" l="1"/>
  <c r="B544" i="1" s="1"/>
  <c r="G544" i="1" l="1"/>
  <c r="B545" i="1" s="1"/>
  <c r="G545" i="1" l="1"/>
  <c r="B546" i="1" s="1"/>
  <c r="G546" i="1" l="1"/>
  <c r="B547" i="1" s="1"/>
  <c r="G547" i="1" l="1"/>
  <c r="B548" i="1" s="1"/>
  <c r="G548" i="1" l="1"/>
  <c r="B549" i="1" s="1"/>
  <c r="G549" i="1" l="1"/>
  <c r="B550" i="1" s="1"/>
  <c r="G550" i="1" l="1"/>
  <c r="B551" i="1" s="1"/>
  <c r="G551" i="1" l="1"/>
  <c r="B552" i="1" s="1"/>
  <c r="G552" i="1" l="1"/>
  <c r="B553" i="1" s="1"/>
  <c r="G553" i="1" l="1"/>
  <c r="B554" i="1" s="1"/>
  <c r="G554" i="1" l="1"/>
  <c r="B555" i="1" s="1"/>
  <c r="G555" i="1" l="1"/>
  <c r="B556" i="1" s="1"/>
  <c r="G556" i="1" l="1"/>
  <c r="B557" i="1" s="1"/>
  <c r="G557" i="1" l="1"/>
  <c r="B558" i="1" s="1"/>
  <c r="G558" i="1" l="1"/>
  <c r="B559" i="1" s="1"/>
  <c r="G559" i="1" l="1"/>
  <c r="B560" i="1" s="1"/>
  <c r="G560" i="1" l="1"/>
  <c r="B561" i="1" s="1"/>
  <c r="G561" i="1" l="1"/>
  <c r="B562" i="1" s="1"/>
  <c r="G562" i="1" l="1"/>
  <c r="B563" i="1" s="1"/>
  <c r="G563" i="1" l="1"/>
  <c r="B564" i="1" s="1"/>
  <c r="G564" i="1" s="1"/>
  <c r="B565" i="1" s="1"/>
  <c r="G565" i="1" l="1"/>
  <c r="B566" i="1" s="1"/>
  <c r="G566" i="1" l="1"/>
  <c r="B567" i="1" s="1"/>
  <c r="G567" i="1" l="1"/>
  <c r="B568" i="1" s="1"/>
  <c r="G568" i="1" l="1"/>
  <c r="B569" i="1" s="1"/>
  <c r="G569" i="1" l="1"/>
  <c r="B570" i="1" s="1"/>
  <c r="G570" i="1" l="1"/>
  <c r="B571" i="1" s="1"/>
  <c r="G571" i="1" l="1"/>
  <c r="B572" i="1" s="1"/>
  <c r="G572" i="1" l="1"/>
  <c r="B573" i="1" s="1"/>
  <c r="G573" i="1" l="1"/>
  <c r="B574" i="1" s="1"/>
  <c r="G574" i="1" l="1"/>
  <c r="B575" i="1" s="1"/>
  <c r="G575" i="1" l="1"/>
  <c r="B576" i="1" s="1"/>
  <c r="G576" i="1" l="1"/>
  <c r="B577" i="1" s="1"/>
  <c r="G577" i="1" l="1"/>
  <c r="B578" i="1" s="1"/>
  <c r="G578" i="1" l="1"/>
  <c r="B579" i="1" s="1"/>
  <c r="G579" i="1" l="1"/>
  <c r="B580" i="1" s="1"/>
  <c r="G580" i="1" l="1"/>
  <c r="B581" i="1" s="1"/>
  <c r="G581" i="1" l="1"/>
  <c r="B582" i="1" s="1"/>
  <c r="G582" i="1" l="1"/>
  <c r="B583" i="1" s="1"/>
  <c r="G583" i="1" l="1"/>
  <c r="B584" i="1" s="1"/>
  <c r="G584" i="1" l="1"/>
  <c r="B585" i="1" s="1"/>
  <c r="G585" i="1" l="1"/>
  <c r="B586" i="1" s="1"/>
  <c r="G586" i="1" l="1"/>
  <c r="B587" i="1" s="1"/>
  <c r="G587" i="1" l="1"/>
  <c r="B588" i="1" s="1"/>
  <c r="G588" i="1" l="1"/>
  <c r="B589" i="1" s="1"/>
  <c r="G589" i="1" l="1"/>
  <c r="B590" i="1" s="1"/>
  <c r="G590" i="1" l="1"/>
  <c r="B591" i="1" s="1"/>
  <c r="G591" i="1" l="1"/>
  <c r="B592" i="1" s="1"/>
  <c r="G592" i="1" l="1"/>
  <c r="B593" i="1" s="1"/>
  <c r="G593" i="1" l="1"/>
  <c r="B594" i="1" s="1"/>
  <c r="G594" i="1" l="1"/>
  <c r="B595" i="1" s="1"/>
  <c r="G595" i="1" l="1"/>
  <c r="B596" i="1" s="1"/>
  <c r="G596" i="1" l="1"/>
  <c r="B597" i="1" s="1"/>
  <c r="G597" i="1" l="1"/>
  <c r="B598" i="1" s="1"/>
  <c r="G598" i="1" l="1"/>
  <c r="B599" i="1" s="1"/>
  <c r="G599" i="1" l="1"/>
  <c r="B600" i="1" s="1"/>
  <c r="G600" i="1" l="1"/>
  <c r="B601" i="1" s="1"/>
  <c r="G601" i="1" l="1"/>
  <c r="B602" i="1" s="1"/>
  <c r="G602" i="1" l="1"/>
  <c r="B603" i="1" s="1"/>
  <c r="G603" i="1" l="1"/>
  <c r="B604" i="1" s="1"/>
  <c r="G604" i="1" s="1"/>
  <c r="B605" i="1" s="1"/>
  <c r="G605" i="1" s="1"/>
  <c r="B606" i="1" s="1"/>
  <c r="G606" i="1" s="1"/>
  <c r="B607" i="1" s="1"/>
  <c r="G607" i="1" s="1"/>
  <c r="B608" i="1" s="1"/>
  <c r="G608" i="1" s="1"/>
  <c r="B609" i="1" s="1"/>
  <c r="G609" i="1" s="1"/>
  <c r="B610" i="1" s="1"/>
  <c r="G610" i="1" s="1"/>
  <c r="B611" i="1" s="1"/>
  <c r="G611" i="1" s="1"/>
  <c r="B612" i="1" s="1"/>
  <c r="G612" i="1" s="1"/>
  <c r="B613" i="1" s="1"/>
  <c r="G613" i="1" s="1"/>
  <c r="B614" i="1" s="1"/>
  <c r="G614" i="1" s="1"/>
  <c r="B615" i="1" s="1"/>
  <c r="G615" i="1" s="1"/>
  <c r="B616" i="1" s="1"/>
  <c r="G616" i="1" s="1"/>
  <c r="B617" i="1" s="1"/>
  <c r="G617" i="1" s="1"/>
  <c r="B618" i="1" s="1"/>
  <c r="G618" i="1" s="1"/>
  <c r="B619" i="1" s="1"/>
  <c r="G619" i="1" s="1"/>
  <c r="B620" i="1" s="1"/>
  <c r="G620" i="1" s="1"/>
  <c r="B621" i="1" s="1"/>
  <c r="G621" i="1" s="1"/>
  <c r="B622" i="1" s="1"/>
  <c r="G622" i="1" s="1"/>
  <c r="B623" i="1" s="1"/>
  <c r="G623" i="1" s="1"/>
  <c r="B624" i="1" s="1"/>
  <c r="G624" i="1" s="1"/>
  <c r="B625" i="1" s="1"/>
  <c r="G625" i="1" s="1"/>
  <c r="B626" i="1" s="1"/>
  <c r="G626" i="1" s="1"/>
  <c r="B627" i="1" s="1"/>
  <c r="G627" i="1" s="1"/>
  <c r="B628" i="1" s="1"/>
  <c r="G628" i="1" s="1"/>
  <c r="B629" i="1" s="1"/>
  <c r="G629" i="1" s="1"/>
  <c r="B630" i="1" s="1"/>
  <c r="G630" i="1" s="1"/>
  <c r="B631" i="1" s="1"/>
  <c r="G631" i="1" s="1"/>
  <c r="B632" i="1" s="1"/>
  <c r="G632" i="1" s="1"/>
  <c r="B633" i="1" s="1"/>
  <c r="G633" i="1" s="1"/>
  <c r="B634" i="1" s="1"/>
  <c r="G634" i="1" s="1"/>
  <c r="B635" i="1" s="1"/>
  <c r="G635" i="1" s="1"/>
  <c r="B636" i="1" s="1"/>
  <c r="G636" i="1" s="1"/>
  <c r="B637" i="1" s="1"/>
  <c r="G637" i="1" s="1"/>
  <c r="B638" i="1" s="1"/>
  <c r="G638" i="1" s="1"/>
  <c r="B639" i="1" s="1"/>
  <c r="G639" i="1" s="1"/>
  <c r="B640" i="1" s="1"/>
  <c r="G640" i="1" s="1"/>
  <c r="B641" i="1" s="1"/>
  <c r="G641" i="1" s="1"/>
  <c r="B642" i="1" s="1"/>
  <c r="G642" i="1" s="1"/>
  <c r="B643" i="1" s="1"/>
  <c r="G643" i="1" s="1"/>
  <c r="B644" i="1" s="1"/>
  <c r="G644" i="1" s="1"/>
  <c r="B645" i="1" s="1"/>
  <c r="G645" i="1" s="1"/>
  <c r="B646" i="1" s="1"/>
  <c r="G646" i="1" s="1"/>
  <c r="B647" i="1" s="1"/>
  <c r="G647" i="1" s="1"/>
  <c r="B648" i="1" s="1"/>
  <c r="G648" i="1" s="1"/>
  <c r="B649" i="1" s="1"/>
  <c r="G649" i="1" s="1"/>
  <c r="B650" i="1" s="1"/>
  <c r="G650" i="1" s="1"/>
  <c r="B651" i="1" s="1"/>
  <c r="G651" i="1" s="1"/>
  <c r="B652" i="1" s="1"/>
  <c r="G652" i="1" s="1"/>
  <c r="B653" i="1" s="1"/>
  <c r="G653" i="1" s="1"/>
  <c r="B654" i="1" s="1"/>
  <c r="G654" i="1" s="1"/>
  <c r="B655" i="1" s="1"/>
  <c r="G655" i="1" s="1"/>
  <c r="B656" i="1" s="1"/>
  <c r="G656" i="1" s="1"/>
  <c r="B657" i="1" s="1"/>
  <c r="G657" i="1" s="1"/>
  <c r="B658" i="1" s="1"/>
  <c r="G658" i="1" s="1"/>
  <c r="B659" i="1" s="1"/>
  <c r="G659" i="1" s="1"/>
  <c r="B660" i="1" s="1"/>
  <c r="G660" i="1" s="1"/>
  <c r="B661" i="1" s="1"/>
  <c r="G661" i="1" s="1"/>
  <c r="B662" i="1" s="1"/>
  <c r="G662" i="1" s="1"/>
  <c r="B663" i="1" s="1"/>
  <c r="G663" i="1" s="1"/>
  <c r="B664" i="1" s="1"/>
  <c r="G664" i="1" s="1"/>
  <c r="B665" i="1" s="1"/>
  <c r="G665" i="1" s="1"/>
  <c r="B666" i="1" s="1"/>
  <c r="G666" i="1" s="1"/>
  <c r="B667" i="1" s="1"/>
  <c r="G667" i="1" s="1"/>
  <c r="B668" i="1" s="1"/>
  <c r="G668" i="1" s="1"/>
  <c r="B669" i="1" s="1"/>
  <c r="G669" i="1" s="1"/>
  <c r="B670" i="1" s="1"/>
  <c r="G670" i="1" s="1"/>
  <c r="B671" i="1" s="1"/>
  <c r="G671" i="1" s="1"/>
  <c r="B672" i="1" s="1"/>
  <c r="G672" i="1" s="1"/>
  <c r="B673" i="1" s="1"/>
  <c r="G673" i="1" s="1"/>
  <c r="B674" i="1" s="1"/>
  <c r="G674" i="1" s="1"/>
  <c r="B675" i="1" s="1"/>
  <c r="G675" i="1" s="1"/>
  <c r="B676" i="1" s="1"/>
  <c r="G676" i="1" s="1"/>
  <c r="B677" i="1" s="1"/>
  <c r="G677" i="1" s="1"/>
  <c r="B678" i="1" s="1"/>
  <c r="G678" i="1" s="1"/>
  <c r="B679" i="1" s="1"/>
  <c r="G679" i="1" s="1"/>
  <c r="B680" i="1" s="1"/>
  <c r="G680" i="1" s="1"/>
  <c r="B681" i="1" s="1"/>
  <c r="G681" i="1" s="1"/>
  <c r="B682" i="1" s="1"/>
  <c r="G682" i="1" s="1"/>
  <c r="B683" i="1" s="1"/>
  <c r="G683" i="1" s="1"/>
  <c r="B684" i="1" s="1"/>
  <c r="G684" i="1" s="1"/>
  <c r="B685" i="1" s="1"/>
  <c r="G685" i="1" s="1"/>
  <c r="B686" i="1" s="1"/>
  <c r="G686" i="1" s="1"/>
  <c r="B687" i="1" s="1"/>
  <c r="G687" i="1" s="1"/>
  <c r="B688" i="1" s="1"/>
  <c r="G688" i="1" s="1"/>
  <c r="B689" i="1" s="1"/>
  <c r="G689" i="1" s="1"/>
  <c r="B690" i="1" s="1"/>
  <c r="G690" i="1" s="1"/>
  <c r="B691" i="1" s="1"/>
  <c r="G691" i="1" s="1"/>
  <c r="B692" i="1" s="1"/>
  <c r="G692" i="1" s="1"/>
  <c r="B693" i="1" s="1"/>
  <c r="G693" i="1" s="1"/>
  <c r="B694" i="1" s="1"/>
  <c r="G694" i="1" s="1"/>
  <c r="B695" i="1" s="1"/>
  <c r="G695" i="1" s="1"/>
  <c r="B696" i="1" s="1"/>
  <c r="G696" i="1" s="1"/>
  <c r="B697" i="1" s="1"/>
  <c r="G697" i="1" s="1"/>
  <c r="B698" i="1" s="1"/>
  <c r="G698" i="1" s="1"/>
  <c r="B699" i="1" s="1"/>
  <c r="G699" i="1" s="1"/>
  <c r="B700" i="1" s="1"/>
  <c r="G700" i="1" s="1"/>
  <c r="C113" i="149"/>
  <c r="D113" i="149"/>
  <c r="B113" i="149"/>
  <c r="G112" i="14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Evangelina Gregorio</author>
    <author>Susana Garcia</author>
    <author>Garcia, Susana</author>
  </authors>
  <commentList>
    <comment ref="D45" authorId="0" shapeId="0" xr:uid="{CE19E466-E882-48EE-9396-EFA500D495B6}">
      <text>
        <r>
          <rPr>
            <b/>
            <sz val="9"/>
            <color indexed="81"/>
            <rFont val="Tahoma"/>
            <family val="2"/>
          </rPr>
          <t>Evangelina Gregorio:</t>
        </r>
        <r>
          <rPr>
            <sz val="9"/>
            <color indexed="81"/>
            <rFont val="Tahoma"/>
            <family val="2"/>
          </rPr>
          <t xml:space="preserve">
Behavioral Funds going into 7559.
</t>
        </r>
        <r>
          <rPr>
            <b/>
            <sz val="9"/>
            <color indexed="81"/>
            <rFont val="Tahoma"/>
            <family val="2"/>
          </rPr>
          <t xml:space="preserve">Susana Garcia:
</t>
        </r>
        <r>
          <rPr>
            <sz val="9"/>
            <color indexed="81"/>
            <rFont val="Tahoma"/>
            <family val="2"/>
          </rPr>
          <t xml:space="preserve">a je is done qtr by dpss taking money from subfund 11056 into GF </t>
        </r>
      </text>
    </comment>
    <comment ref="D55" authorId="1" shapeId="0" xr:uid="{19D77544-A578-45E6-BCFA-8EB3FA0F2C80}">
      <text>
        <r>
          <rPr>
            <b/>
            <sz val="9"/>
            <color indexed="81"/>
            <rFont val="Tahoma"/>
            <family val="2"/>
          </rPr>
          <t>Susana Garcia:</t>
        </r>
        <r>
          <rPr>
            <sz val="9"/>
            <color indexed="81"/>
            <rFont val="Tahoma"/>
            <family val="2"/>
          </rPr>
          <t xml:space="preserve">
Funding in this account comes from Trial Court-Heydee, Behavioral Funds-Kathryn Roberts, Local Fund 2011 DPSS- Stacey, AB109 Rita Dehni, AB 1869 Criminal fees backfill</t>
        </r>
      </text>
    </comment>
    <comment ref="D82" authorId="2" shapeId="0" xr:uid="{1A120C32-C073-4A11-A4C7-DE1A88E31811}">
      <text>
        <r>
          <rPr>
            <b/>
            <sz val="9"/>
            <color indexed="81"/>
            <rFont val="Tahoma"/>
            <family val="2"/>
          </rPr>
          <t>Garcia, Susana:</t>
        </r>
        <r>
          <rPr>
            <sz val="9"/>
            <color indexed="81"/>
            <rFont val="Tahoma"/>
            <family val="2"/>
          </rPr>
          <t xml:space="preserve">
781242(SB813 PT Clearing) money comes in from property tax appts like S12,Y12.  Money going in Jan/Mar/May/June but out on Jan/May/June to net to zero by end of year.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Evangelina Gregorio</author>
    <author>Susana Garcia</author>
    <author>Garcia, Susana</author>
  </authors>
  <commentList>
    <comment ref="D45" authorId="0" shapeId="0" xr:uid="{F6BD3B85-84CC-4FF9-A49E-948EF7836D26}">
      <text>
        <r>
          <rPr>
            <b/>
            <sz val="9"/>
            <color indexed="81"/>
            <rFont val="Tahoma"/>
            <family val="2"/>
          </rPr>
          <t>Evangelina Gregorio:</t>
        </r>
        <r>
          <rPr>
            <sz val="9"/>
            <color indexed="81"/>
            <rFont val="Tahoma"/>
            <family val="2"/>
          </rPr>
          <t xml:space="preserve">
Behavioral Funds going into 7559.
</t>
        </r>
        <r>
          <rPr>
            <b/>
            <sz val="9"/>
            <color indexed="81"/>
            <rFont val="Tahoma"/>
            <family val="2"/>
          </rPr>
          <t xml:space="preserve">Susana Garcia:
</t>
        </r>
        <r>
          <rPr>
            <sz val="9"/>
            <color indexed="81"/>
            <rFont val="Tahoma"/>
            <family val="2"/>
          </rPr>
          <t xml:space="preserve">a je is done qtr by dpss taking money from subfund 11056 into GF </t>
        </r>
      </text>
    </comment>
    <comment ref="D55" authorId="1" shapeId="0" xr:uid="{5AEF1E7B-B6F6-448A-AA92-D8E95A5D3548}">
      <text>
        <r>
          <rPr>
            <b/>
            <sz val="9"/>
            <color indexed="81"/>
            <rFont val="Tahoma"/>
            <family val="2"/>
          </rPr>
          <t>Susana Garcia:</t>
        </r>
        <r>
          <rPr>
            <sz val="9"/>
            <color indexed="81"/>
            <rFont val="Tahoma"/>
            <family val="2"/>
          </rPr>
          <t xml:space="preserve">
Funding in this account comes from Trial Court-Heydee, Behavioral Funds-Kathryn Roberts, Local Fund 2011 DPSS- Stacey, AB109 Rita Dehni, AB 1869 Criminal fees backfill</t>
        </r>
      </text>
    </comment>
    <comment ref="D82" authorId="2" shapeId="0" xr:uid="{10962116-6049-400E-9845-045DCC4B02BC}">
      <text>
        <r>
          <rPr>
            <b/>
            <sz val="9"/>
            <color indexed="81"/>
            <rFont val="Tahoma"/>
            <family val="2"/>
          </rPr>
          <t>Garcia, Susana:</t>
        </r>
        <r>
          <rPr>
            <sz val="9"/>
            <color indexed="81"/>
            <rFont val="Tahoma"/>
            <family val="2"/>
          </rPr>
          <t xml:space="preserve">
781242(SB813 PT Clearing) money comes in from property tax appts like S12,Y12.  Money going in Jan/Mar/May/June but out on Jan/May/June to net to zero by end of year.
</t>
        </r>
      </text>
    </comment>
  </commentList>
</comments>
</file>

<file path=xl/sharedStrings.xml><?xml version="1.0" encoding="utf-8"?>
<sst xmlns="http://schemas.openxmlformats.org/spreadsheetml/2006/main" count="9653" uniqueCount="2931">
  <si>
    <t>Beginning 
Balance</t>
  </si>
  <si>
    <t>Cash 
Receipts</t>
  </si>
  <si>
    <t>Journal 
Transfers In</t>
  </si>
  <si>
    <t>Journal 
Transfers Out</t>
  </si>
  <si>
    <t>Ending 
Balance</t>
  </si>
  <si>
    <t>10000</t>
  </si>
  <si>
    <t>101100</t>
  </si>
  <si>
    <t>PR</t>
  </si>
  <si>
    <t>PUR</t>
  </si>
  <si>
    <t>ONL</t>
  </si>
  <si>
    <t>This transaction redistributes remittances deposited to the Welfare Advance Fund.</t>
  </si>
  <si>
    <t>ARP</t>
  </si>
  <si>
    <t>ARD</t>
  </si>
  <si>
    <t>CIV</t>
  </si>
  <si>
    <t>APW</t>
  </si>
  <si>
    <t>YE</t>
  </si>
  <si>
    <t>AT</t>
  </si>
  <si>
    <t>Ref</t>
  </si>
  <si>
    <t>Year</t>
  </si>
  <si>
    <t>Period</t>
  </si>
  <si>
    <t>Fund</t>
  </si>
  <si>
    <t>Account</t>
  </si>
  <si>
    <t>Journal ID</t>
  </si>
  <si>
    <t>Date</t>
  </si>
  <si>
    <t>Source</t>
  </si>
  <si>
    <t>Source Code Description</t>
  </si>
  <si>
    <t>Sum Amount</t>
  </si>
  <si>
    <t>Posted</t>
  </si>
  <si>
    <t>Long Description</t>
  </si>
  <si>
    <t>Date
Time</t>
  </si>
  <si>
    <t>Riverside County</t>
  </si>
  <si>
    <t xml:space="preserve"> Auditor-Controller’s Office</t>
  </si>
  <si>
    <t>Source Code Definitions</t>
  </si>
  <si>
    <t>AAA</t>
  </si>
  <si>
    <t>ACO Adjust for Fixed Assets</t>
  </si>
  <si>
    <t>AAJ</t>
  </si>
  <si>
    <t>AUDITOR-ONLY Cash Recon Adj</t>
  </si>
  <si>
    <t>AJ</t>
  </si>
  <si>
    <t>CAFR ONLY - Auditor Audit Adj</t>
  </si>
  <si>
    <t>ALI</t>
  </si>
  <si>
    <t>Interfund Allocations</t>
  </si>
  <si>
    <t>ALO</t>
  </si>
  <si>
    <t>Allocations</t>
  </si>
  <si>
    <t>AM</t>
  </si>
  <si>
    <t>AM Module Journals</t>
  </si>
  <si>
    <t>AMA</t>
  </si>
  <si>
    <t>AM Additions</t>
  </si>
  <si>
    <t>AMC</t>
  </si>
  <si>
    <t>AM Re-Categorizations</t>
  </si>
  <si>
    <t>AMD</t>
  </si>
  <si>
    <t>AM Depreciation Expense</t>
  </si>
  <si>
    <t>AMR</t>
  </si>
  <si>
    <t>AM Retirements</t>
  </si>
  <si>
    <t>AMT</t>
  </si>
  <si>
    <t>AM Adjustments &amp; Transfers</t>
  </si>
  <si>
    <t>AP</t>
  </si>
  <si>
    <t>AP Module Journals</t>
  </si>
  <si>
    <t>APC</t>
  </si>
  <si>
    <t>AP Closure</t>
  </si>
  <si>
    <t>APV</t>
  </si>
  <si>
    <t>AP Voucher Accrual</t>
  </si>
  <si>
    <t>AP Warrant Issuance</t>
  </si>
  <si>
    <t>APX</t>
  </si>
  <si>
    <t>AP Cancellation</t>
  </si>
  <si>
    <t>APZ</t>
  </si>
  <si>
    <t>Warrant Cash Reclass</t>
  </si>
  <si>
    <t>AR</t>
  </si>
  <si>
    <t>AR Module Journals</t>
  </si>
  <si>
    <t>ARB</t>
  </si>
  <si>
    <t>AR Billing</t>
  </si>
  <si>
    <t>AR Direct Cash Journal</t>
  </si>
  <si>
    <t>ARM</t>
  </si>
  <si>
    <t>AR Maintenance</t>
  </si>
  <si>
    <t>AR Payments</t>
  </si>
  <si>
    <t>Property Tax Interface</t>
  </si>
  <si>
    <t>BFD</t>
  </si>
  <si>
    <t>Balance Forwards</t>
  </si>
  <si>
    <t>BI</t>
  </si>
  <si>
    <t>BI Module Journal</t>
  </si>
  <si>
    <t>BIB</t>
  </si>
  <si>
    <t>BI Billing</t>
  </si>
  <si>
    <t>BIU</t>
  </si>
  <si>
    <t>BI Accrual of Unbilled Revenue</t>
  </si>
  <si>
    <t>CHA</t>
  </si>
  <si>
    <t>Health Interface Journals</t>
  </si>
  <si>
    <t>C-IV Voucher/Payments/EBT</t>
  </si>
  <si>
    <t>CJ</t>
  </si>
  <si>
    <t>CAFR ONLY - Client Audit Adj</t>
  </si>
  <si>
    <t>DBC</t>
  </si>
  <si>
    <t>Deposit Based Closures</t>
  </si>
  <si>
    <t>DBF</t>
  </si>
  <si>
    <t>Deposit Based Fees</t>
  </si>
  <si>
    <t>FFC</t>
  </si>
  <si>
    <t>Flood Control Projt Conversion</t>
  </si>
  <si>
    <t>FIX</t>
  </si>
  <si>
    <t>Year-End Fix Up</t>
  </si>
  <si>
    <t>FLD</t>
  </si>
  <si>
    <t>Flood-Online Interface Files</t>
  </si>
  <si>
    <t>FNP</t>
  </si>
  <si>
    <t>Flood Non-Project Payroll</t>
  </si>
  <si>
    <t>GW</t>
  </si>
  <si>
    <t>Government-Wide(GASB34)GAAP2</t>
  </si>
  <si>
    <t>HAC</t>
  </si>
  <si>
    <t>RCRMC Hospital Accruals</t>
  </si>
  <si>
    <t>HAM</t>
  </si>
  <si>
    <t>Hospital Accruals Manual</t>
  </si>
  <si>
    <t>IN</t>
  </si>
  <si>
    <t>IN Module Journals</t>
  </si>
  <si>
    <t>INT</t>
  </si>
  <si>
    <t>Inventory Transactions</t>
  </si>
  <si>
    <t>IT</t>
  </si>
  <si>
    <t>Treasurers Interest Apportion</t>
  </si>
  <si>
    <t>ITA</t>
  </si>
  <si>
    <t>IT Applications Dev Support</t>
  </si>
  <si>
    <t>ITD</t>
  </si>
  <si>
    <t>IT Data Communications Svcs</t>
  </si>
  <si>
    <t>ITM</t>
  </si>
  <si>
    <t>IT Miscellaneous Services</t>
  </si>
  <si>
    <t>ITO</t>
  </si>
  <si>
    <t>IT Operations Support</t>
  </si>
  <si>
    <t>ITP</t>
  </si>
  <si>
    <t>IT Phone Journals</t>
  </si>
  <si>
    <t>ITR</t>
  </si>
  <si>
    <t>IT Radio &amp; Electronics Svcs</t>
  </si>
  <si>
    <t>ITS</t>
  </si>
  <si>
    <t>IT Systems Support</t>
  </si>
  <si>
    <t>ITT</t>
  </si>
  <si>
    <t>IT Telephone Services</t>
  </si>
  <si>
    <t>ITZ</t>
  </si>
  <si>
    <t>IT Planning &amp; Research Support</t>
  </si>
  <si>
    <t>OCJ</t>
  </si>
  <si>
    <t>2002 CAJE(CAFR Audit Adjust)</t>
  </si>
  <si>
    <t>On Line Journal Entries</t>
  </si>
  <si>
    <t>PC</t>
  </si>
  <si>
    <t>Project Costing</t>
  </si>
  <si>
    <t>PCA</t>
  </si>
  <si>
    <t>Project Cost Adjustments</t>
  </si>
  <si>
    <t>PCC</t>
  </si>
  <si>
    <t>PDW</t>
  </si>
  <si>
    <t>Paid Warrants Non PS</t>
  </si>
  <si>
    <t>PEC</t>
  </si>
  <si>
    <t>PO Encumbrance Closure</t>
  </si>
  <si>
    <t>PER</t>
  </si>
  <si>
    <t>PO Encumbrance Reversal</t>
  </si>
  <si>
    <t>PO</t>
  </si>
  <si>
    <t>PO Module Journals</t>
  </si>
  <si>
    <t>POE</t>
  </si>
  <si>
    <t>PO Encumbrance</t>
  </si>
  <si>
    <t>PPC</t>
  </si>
  <si>
    <t>PO Pre-Encumbrance Closure</t>
  </si>
  <si>
    <t>PPE</t>
  </si>
  <si>
    <t>PO Pre-Encumbrance</t>
  </si>
  <si>
    <t>PPR</t>
  </si>
  <si>
    <t>PO Pre-Encumbrance Reversal</t>
  </si>
  <si>
    <t>HRMS Interface Journals</t>
  </si>
  <si>
    <t>PRA</t>
  </si>
  <si>
    <t>Payroll Adjustments ACO</t>
  </si>
  <si>
    <t>PRT</t>
  </si>
  <si>
    <t>Printing Services</t>
  </si>
  <si>
    <t>PT</t>
  </si>
  <si>
    <t>Property Tax Interface Refunds</t>
  </si>
  <si>
    <t>PTR</t>
  </si>
  <si>
    <t>Property Tax  RONES</t>
  </si>
  <si>
    <t>PTT</t>
  </si>
  <si>
    <t>Property Tax  TEETER</t>
  </si>
  <si>
    <t>Prch,Cntrl Mail,Flt,Prntg,Sply</t>
  </si>
  <si>
    <t>RMC</t>
  </si>
  <si>
    <t>Medical Center Interface JE's</t>
  </si>
  <si>
    <t>SPD</t>
  </si>
  <si>
    <t>Spreadsheet Journal Entries</t>
  </si>
  <si>
    <t>STL</t>
  </si>
  <si>
    <t>Stale Dated Warrants</t>
  </si>
  <si>
    <t>SUP</t>
  </si>
  <si>
    <t>Supply Services</t>
  </si>
  <si>
    <t>TLC</t>
  </si>
  <si>
    <t>TLMA Project Conversion</t>
  </si>
  <si>
    <t>TSC</t>
  </si>
  <si>
    <t>Treasurer School Journals</t>
  </si>
  <si>
    <t>UPG</t>
  </si>
  <si>
    <t>Upgrade-Controlled Budget Jrnl</t>
  </si>
  <si>
    <t>WAC</t>
  </si>
  <si>
    <t>Waste Accrual Entries</t>
  </si>
  <si>
    <t>WTP</t>
  </si>
  <si>
    <t>Warrants Paid</t>
  </si>
  <si>
    <t>Year-End Package Journals</t>
  </si>
  <si>
    <t>The amounts listed below are estimates only and does not include all expected receipts and disbursements.</t>
  </si>
  <si>
    <t>Projected Receipts</t>
  </si>
  <si>
    <t>Total Projected Receipts for Current Month</t>
  </si>
  <si>
    <t>Projected Disbursements</t>
  </si>
  <si>
    <t>Total Projected Disbursements for Current Month</t>
  </si>
  <si>
    <t>Revenue Source</t>
  </si>
  <si>
    <t>Expected Posting</t>
  </si>
  <si>
    <t>Amount</t>
  </si>
  <si>
    <t>Vehicle Code Fines</t>
  </si>
  <si>
    <t>730xxx</t>
  </si>
  <si>
    <t>TOM</t>
  </si>
  <si>
    <t>Other Court Fines</t>
  </si>
  <si>
    <t>731xxx</t>
  </si>
  <si>
    <t>AB233 Realignment</t>
  </si>
  <si>
    <t>Forfeitures &amp; Penalties</t>
  </si>
  <si>
    <t>732xxx</t>
  </si>
  <si>
    <t>733xxx</t>
  </si>
  <si>
    <t>Mental Health Services</t>
  </si>
  <si>
    <t>Various</t>
  </si>
  <si>
    <t>Public Assistance Programs</t>
  </si>
  <si>
    <t>Realignment</t>
  </si>
  <si>
    <t>Other State Revenue</t>
  </si>
  <si>
    <t>Other Federal Grants &amp; Revenue</t>
  </si>
  <si>
    <t>Assessments and Tax Colln Fees</t>
  </si>
  <si>
    <t>770xxx</t>
  </si>
  <si>
    <t>Court Fees &amp; Costs</t>
  </si>
  <si>
    <t>772xxx</t>
  </si>
  <si>
    <t>Fire Protection</t>
  </si>
  <si>
    <t>779xxx</t>
  </si>
  <si>
    <t>Health Fees</t>
  </si>
  <si>
    <t>774xxx</t>
  </si>
  <si>
    <t>Interfund Revenue</t>
  </si>
  <si>
    <t>778xxx</t>
  </si>
  <si>
    <t>Law Enforcement Revenue</t>
  </si>
  <si>
    <t>773xxx</t>
  </si>
  <si>
    <t xml:space="preserve">Other </t>
  </si>
  <si>
    <t>Expenditure Source</t>
  </si>
  <si>
    <t>51xxx</t>
  </si>
  <si>
    <t>Communications</t>
  </si>
  <si>
    <t>520200 - 520330</t>
  </si>
  <si>
    <t>Insurance</t>
  </si>
  <si>
    <t>520900 - 520970</t>
  </si>
  <si>
    <t>Maintenance</t>
  </si>
  <si>
    <t>521300 - 522380</t>
  </si>
  <si>
    <t>Office Expenses</t>
  </si>
  <si>
    <t>523600 - 523940</t>
  </si>
  <si>
    <t>Profession and Specialized Services</t>
  </si>
  <si>
    <t>524500 - 525640</t>
  </si>
  <si>
    <t>Rents and Leases</t>
  </si>
  <si>
    <t>526500 - 526730</t>
  </si>
  <si>
    <t>Special Departmental Expenses</t>
  </si>
  <si>
    <t>527100 - 528500</t>
  </si>
  <si>
    <t>Transportation and Travel</t>
  </si>
  <si>
    <t>528900 - 529160</t>
  </si>
  <si>
    <t>Utilities</t>
  </si>
  <si>
    <t>529500 - 529550</t>
  </si>
  <si>
    <t>Miscellaneous</t>
  </si>
  <si>
    <t>Intrafund Allocation</t>
  </si>
  <si>
    <t>57xxx</t>
  </si>
  <si>
    <t>Contributions to Trial Court Funding</t>
  </si>
  <si>
    <t>Contributions to Other Funds</t>
  </si>
  <si>
    <t>Contributions to Health &amp; Mental Health</t>
  </si>
  <si>
    <t>Other Expenses</t>
  </si>
  <si>
    <t>Contribution to Other Funds</t>
  </si>
  <si>
    <t>Legend</t>
  </si>
  <si>
    <t>EOM - End of Month</t>
  </si>
  <si>
    <t>TOM - Through Out the Month</t>
  </si>
  <si>
    <t>BOM - Beginning of the Month</t>
  </si>
  <si>
    <t>Teeter Overflow</t>
  </si>
  <si>
    <t>TRANs Payment</t>
  </si>
  <si>
    <t>Department ID</t>
  </si>
  <si>
    <t>Posted Date</t>
  </si>
  <si>
    <t>Notes</t>
  </si>
  <si>
    <t>Prop Tax Current Secured</t>
  </si>
  <si>
    <t>Sept/Nov/Dec/Jan/Apr/May/Jun</t>
  </si>
  <si>
    <t>Prop Tax Current Unsecured</t>
  </si>
  <si>
    <t>Prop Tax Prior Unsecured</t>
  </si>
  <si>
    <t>Prop Tax Current Supplemental</t>
  </si>
  <si>
    <t>Prop Tax Prior Supplemental</t>
  </si>
  <si>
    <t xml:space="preserve">     Property Tax Revenue</t>
  </si>
  <si>
    <t xml:space="preserve">     Sales and Use Taxes</t>
  </si>
  <si>
    <t>Documentary Transfer Tax</t>
  </si>
  <si>
    <t>Non Commn Aircraft</t>
  </si>
  <si>
    <t>Transient Occupancy</t>
  </si>
  <si>
    <t>Racehorse Tax</t>
  </si>
  <si>
    <t xml:space="preserve">     Other Taxes</t>
  </si>
  <si>
    <t xml:space="preserve">     Licenses, Permits &amp; Franchise Tax</t>
  </si>
  <si>
    <t>TOM from August-June</t>
  </si>
  <si>
    <t>Penalties &amp; Cost on Delinquent Taxes</t>
  </si>
  <si>
    <t>Nov/Jan/Feb/May/Jun</t>
  </si>
  <si>
    <t>April/May/June</t>
  </si>
  <si>
    <t xml:space="preserve">     Fines, Forfeitures &amp; Penalties</t>
  </si>
  <si>
    <t>Interest Income</t>
  </si>
  <si>
    <t>Rent and Concessions</t>
  </si>
  <si>
    <t xml:space="preserve">     Use of Money and Property</t>
  </si>
  <si>
    <t>Motor Vehicles License Fees (MVLF)</t>
  </si>
  <si>
    <t>January/May</t>
  </si>
  <si>
    <t xml:space="preserve">     CA-Managed Care</t>
  </si>
  <si>
    <t xml:space="preserve">     CA-Mental Health Services</t>
  </si>
  <si>
    <t xml:space="preserve">     CA-Mental Health Svcs Act</t>
  </si>
  <si>
    <t xml:space="preserve">     CA-Prop 36 SA&amp;Crime Prevention</t>
  </si>
  <si>
    <t xml:space="preserve">     CA-Rollover</t>
  </si>
  <si>
    <t xml:space="preserve">     CA-State MH Subs Funding</t>
  </si>
  <si>
    <t xml:space="preserve">     CA-Public Asset Administration</t>
  </si>
  <si>
    <t xml:space="preserve">     CA-Public Asst Program</t>
  </si>
  <si>
    <t xml:space="preserve">     CA-Support Enf Incentive</t>
  </si>
  <si>
    <t xml:space="preserve">     CA-AB118 Local Revenue</t>
  </si>
  <si>
    <t xml:space="preserve">     CA-Realignment from VLF</t>
  </si>
  <si>
    <t xml:space="preserve">     CA-Realignment-DPSS</t>
  </si>
  <si>
    <t xml:space="preserve">     CA-Realignment-Health</t>
  </si>
  <si>
    <t xml:space="preserve">     CA-Realignment-Mental Health</t>
  </si>
  <si>
    <t xml:space="preserve">     State Aid</t>
  </si>
  <si>
    <t xml:space="preserve">     Fed-Public Assistance Admin</t>
  </si>
  <si>
    <t xml:space="preserve">     Fed-Publ Assistance Programs</t>
  </si>
  <si>
    <t xml:space="preserve">     Fed-Family Support Reimb</t>
  </si>
  <si>
    <t xml:space="preserve">     Fed-Support Enforce Incentive</t>
  </si>
  <si>
    <t xml:space="preserve">     Federal Aid</t>
  </si>
  <si>
    <t xml:space="preserve">     Other Gov't Aid - Contractual Rev</t>
  </si>
  <si>
    <t xml:space="preserve">     Charges for Current Services</t>
  </si>
  <si>
    <t xml:space="preserve">     Other Miscellaneous Revenue</t>
  </si>
  <si>
    <t xml:space="preserve">Various </t>
  </si>
  <si>
    <t>Operating Transfer-In</t>
  </si>
  <si>
    <t>Sept/Dec/Mar/Jun</t>
  </si>
  <si>
    <t>Contribution For Other County Funds</t>
  </si>
  <si>
    <t>Nov/Jun</t>
  </si>
  <si>
    <t xml:space="preserve">     Other Financing Sources</t>
  </si>
  <si>
    <t>Sept/Nov/Dec/Mar/Jun</t>
  </si>
  <si>
    <t xml:space="preserve">     Salaries &amp; Benefits</t>
  </si>
  <si>
    <t xml:space="preserve">     Services &amp; Supplies</t>
  </si>
  <si>
    <t xml:space="preserve">     Other Charges</t>
  </si>
  <si>
    <t xml:space="preserve">     Fixed Assets &amp; Capital Outlay</t>
  </si>
  <si>
    <t xml:space="preserve">     Other Financing Uses</t>
  </si>
  <si>
    <t>Public Safety Sales Tax-Prop 172</t>
  </si>
  <si>
    <t>Franchises</t>
  </si>
  <si>
    <t>Other Licences &amp; Permits</t>
  </si>
  <si>
    <t>RDV Prty Tax, LMIH Resdul Asts</t>
  </si>
  <si>
    <t>Prop Tax Prior Secured</t>
  </si>
  <si>
    <t>Contributions to Non-County Agency</t>
  </si>
  <si>
    <t>monthly fleet svcs billing 528920</t>
  </si>
  <si>
    <t>536240, 536200</t>
  </si>
  <si>
    <t>RCRMC Realignment, State Excess AB233 payments</t>
  </si>
  <si>
    <t>530480, 530440, 530280</t>
  </si>
  <si>
    <t>monthly 520350 core svcs, 520220 radio operations</t>
  </si>
  <si>
    <t>monthly supply svcs billing various accts</t>
  </si>
  <si>
    <t>EO qtrly MOE payments</t>
  </si>
  <si>
    <t>April</t>
  </si>
  <si>
    <t>BOM</t>
  </si>
  <si>
    <t>monthly 520930 Gen &amp; Auto Lia, annual 520945 Property Insurance</t>
  </si>
  <si>
    <t>Jan/Jun</t>
  </si>
  <si>
    <t>RCIT Servers and Support Services</t>
  </si>
  <si>
    <t>525800 - 525900</t>
  </si>
  <si>
    <t>monthly rcit billings</t>
  </si>
  <si>
    <t>This transaction reclassifies Family Support-CPFSS deferred revenue to General Fund earned revenue.</t>
  </si>
  <si>
    <t xml:space="preserve">Warrants Issued </t>
  </si>
  <si>
    <t>C-IV, IHSS IP, RCRMC Payor MOU</t>
  </si>
  <si>
    <t>FMI</t>
  </si>
  <si>
    <t>Property Taxes Clearing</t>
  </si>
  <si>
    <t>Redistributes remittances from Welfare Advance Fund to GF Deferred Revenue pending receipt/processing of documents providing detailed advance/settlement information. Once documents are received/processed a second redistribution will be done.</t>
  </si>
  <si>
    <t>Facilities Mngmnt Intfc Jrnls</t>
  </si>
  <si>
    <t>Other Miscellaneou Revenue</t>
  </si>
  <si>
    <t>Executive Office - TRANS revenue.</t>
  </si>
  <si>
    <t>Treasurer Tax Collector</t>
  </si>
  <si>
    <t xml:space="preserve">PRS </t>
  </si>
  <si>
    <t>Payroll TAP Service Fees</t>
  </si>
  <si>
    <t>Posting of intergovernmental revenues that were earned upon incurring expenditures qualifying for SB163 Wraparound funding.</t>
  </si>
  <si>
    <t>Transfer Teeter 1% Overflow to General Fund.</t>
  </si>
  <si>
    <t>Redistributes remittances deposited to the Welfare Advance Fund.</t>
  </si>
  <si>
    <t>State Board of Equalization - Local Sales Tax Revenue.</t>
  </si>
  <si>
    <t/>
  </si>
  <si>
    <t>This transaction reclassifies Local Revenue Fund 2011 deferred revenue to General Fund revenue for DPSS CalWORKs Assistance MOE.  Reference: WIC Section 17601.25.</t>
  </si>
  <si>
    <t>Salaries.</t>
  </si>
  <si>
    <t>Retirement - PERS.</t>
  </si>
  <si>
    <t>Social Security.</t>
  </si>
  <si>
    <t xml:space="preserve">Department of Public Health revenue. </t>
  </si>
  <si>
    <t>Per Board Policy B-14, the Auditor Controller is allowed to transfer funds to cover any cash deficit. Transfer to cover CalPERS Prepayment.</t>
  </si>
  <si>
    <t>TTC</t>
  </si>
  <si>
    <t xml:space="preserve">Fire Department- Fire Protection Revenue from Moreno Valley. </t>
  </si>
  <si>
    <t xml:space="preserve">Mental Health - Federal Medi-Cal Part B revenue. </t>
  </si>
  <si>
    <t>This transaction reclassifies Protective Services Local Revenue Fund 2011 deferred revenue to General Fund earned revenue.  Ref: Govt Code Section 30025(f)(8).</t>
  </si>
  <si>
    <t>525440 Fire Department SVC COOP AGRMNT</t>
  </si>
  <si>
    <t>c-28</t>
  </si>
  <si>
    <t>d-28</t>
  </si>
  <si>
    <t>e-28</t>
  </si>
  <si>
    <t>f-28</t>
  </si>
  <si>
    <t xml:space="preserve">Sheriff Department - Contractual Revenue from various cities and school districts. </t>
  </si>
  <si>
    <t>g-28</t>
  </si>
  <si>
    <t>h-28</t>
  </si>
  <si>
    <t>i-28</t>
  </si>
  <si>
    <t>j-28</t>
  </si>
  <si>
    <t>k-28</t>
  </si>
  <si>
    <t>l-28</t>
  </si>
  <si>
    <t>m-28</t>
  </si>
  <si>
    <t>n-28</t>
  </si>
  <si>
    <t>o-28</t>
  </si>
  <si>
    <t>p-28</t>
  </si>
  <si>
    <t>q-28</t>
  </si>
  <si>
    <t>r-28</t>
  </si>
  <si>
    <t>s-28</t>
  </si>
  <si>
    <t>t-28</t>
  </si>
  <si>
    <t>u-28</t>
  </si>
  <si>
    <t>v-28</t>
  </si>
  <si>
    <t>w-28</t>
  </si>
  <si>
    <t>x-28</t>
  </si>
  <si>
    <t>y-28</t>
  </si>
  <si>
    <t>z-28</t>
  </si>
  <si>
    <t>a-29</t>
  </si>
  <si>
    <t>b-29</t>
  </si>
  <si>
    <t>c-29</t>
  </si>
  <si>
    <t>d-29</t>
  </si>
  <si>
    <t>e-29</t>
  </si>
  <si>
    <t>f-29</t>
  </si>
  <si>
    <t>g-29</t>
  </si>
  <si>
    <t>h-29</t>
  </si>
  <si>
    <t>i-29</t>
  </si>
  <si>
    <t>j-29</t>
  </si>
  <si>
    <t>k-29</t>
  </si>
  <si>
    <t>l-29</t>
  </si>
  <si>
    <t>m-29</t>
  </si>
  <si>
    <t>n-29</t>
  </si>
  <si>
    <t>o-29</t>
  </si>
  <si>
    <t>Frequency</t>
  </si>
  <si>
    <t>Business Unit</t>
  </si>
  <si>
    <t>Monthly</t>
  </si>
  <si>
    <t>SHARC</t>
  </si>
  <si>
    <t>EOARC</t>
  </si>
  <si>
    <t xml:space="preserve">Monthly </t>
  </si>
  <si>
    <t>One-Time Basis</t>
  </si>
  <si>
    <t>Quarterly</t>
  </si>
  <si>
    <t>HSARC</t>
  </si>
  <si>
    <t>ASARC</t>
  </si>
  <si>
    <t>DPARC</t>
  </si>
  <si>
    <t xml:space="preserve">Bi-Weekly </t>
  </si>
  <si>
    <t xml:space="preserve">Payroll </t>
  </si>
  <si>
    <t>FMARC</t>
  </si>
  <si>
    <t>MHARC</t>
  </si>
  <si>
    <t>DCARC</t>
  </si>
  <si>
    <t>FPARC</t>
  </si>
  <si>
    <t>ACARC</t>
  </si>
  <si>
    <t xml:space="preserve">Quarterly </t>
  </si>
  <si>
    <t>HRARC</t>
  </si>
  <si>
    <t>ITARC</t>
  </si>
  <si>
    <t>RVARC</t>
  </si>
  <si>
    <t>p-29</t>
  </si>
  <si>
    <t>q-29</t>
  </si>
  <si>
    <t>PRARC</t>
  </si>
  <si>
    <t>Semi-Annually</t>
  </si>
  <si>
    <t>r-29</t>
  </si>
  <si>
    <t>s-29</t>
  </si>
  <si>
    <t>t-29</t>
  </si>
  <si>
    <t xml:space="preserve">One-Time Basis </t>
  </si>
  <si>
    <t>u-29</t>
  </si>
  <si>
    <t>v-29</t>
  </si>
  <si>
    <t>w-29</t>
  </si>
  <si>
    <t>Bi-Weekly</t>
  </si>
  <si>
    <t>Payroll</t>
  </si>
  <si>
    <t>Sheriff Department - County Prison Intake.</t>
  </si>
  <si>
    <t>x-29</t>
  </si>
  <si>
    <t>y-29</t>
  </si>
  <si>
    <t>z-29</t>
  </si>
  <si>
    <t xml:space="preserve">Mental Health-Federal Medical Part A Revenue,Medi-Cal Match, and Other Aid to Health. </t>
  </si>
  <si>
    <t>a-30</t>
  </si>
  <si>
    <t>b-30</t>
  </si>
  <si>
    <t>c-30</t>
  </si>
  <si>
    <t>TTARC</t>
  </si>
  <si>
    <t>d-30</t>
  </si>
  <si>
    <t>City Revenue Sharing - Neutrality.</t>
  </si>
  <si>
    <t>e-30</t>
  </si>
  <si>
    <t>f-30</t>
  </si>
  <si>
    <t>DPSS</t>
  </si>
  <si>
    <t>g-30</t>
  </si>
  <si>
    <t>PUARC</t>
  </si>
  <si>
    <t>h-30</t>
  </si>
  <si>
    <t>i-30</t>
  </si>
  <si>
    <t>j-30</t>
  </si>
  <si>
    <t>k-30</t>
  </si>
  <si>
    <t>l-30</t>
  </si>
  <si>
    <t>m-30</t>
  </si>
  <si>
    <t>n-30</t>
  </si>
  <si>
    <t>o-30</t>
  </si>
  <si>
    <t>p-30</t>
  </si>
  <si>
    <t>Department of Public Health - State Health Grants.</t>
  </si>
  <si>
    <t>ZSARC</t>
  </si>
  <si>
    <t>q-30</t>
  </si>
  <si>
    <t>r-30</t>
  </si>
  <si>
    <t>s-30</t>
  </si>
  <si>
    <t>t-30</t>
  </si>
  <si>
    <t>ACCRC</t>
  </si>
  <si>
    <t>u-30</t>
  </si>
  <si>
    <t>v-30</t>
  </si>
  <si>
    <t>w-30</t>
  </si>
  <si>
    <t>x-30</t>
  </si>
  <si>
    <t>y-30</t>
  </si>
  <si>
    <t>z-30</t>
  </si>
  <si>
    <t>a-31</t>
  </si>
  <si>
    <t>b-31</t>
  </si>
  <si>
    <t>c-31</t>
  </si>
  <si>
    <t>d-31</t>
  </si>
  <si>
    <t>e-31</t>
  </si>
  <si>
    <t>f-31</t>
  </si>
  <si>
    <t>g-31</t>
  </si>
  <si>
    <t>h-31</t>
  </si>
  <si>
    <t>i-31</t>
  </si>
  <si>
    <t>j-31</t>
  </si>
  <si>
    <t>k-31</t>
  </si>
  <si>
    <t>l-31</t>
  </si>
  <si>
    <t>m-31</t>
  </si>
  <si>
    <t>State Revenue from VLF Realignment and sales tax.</t>
  </si>
  <si>
    <t>n-31</t>
  </si>
  <si>
    <t>o-31</t>
  </si>
  <si>
    <t>p-31</t>
  </si>
  <si>
    <t>q-31</t>
  </si>
  <si>
    <t>r-31</t>
  </si>
  <si>
    <t>s-31</t>
  </si>
  <si>
    <t>t-31</t>
  </si>
  <si>
    <t>u-31</t>
  </si>
  <si>
    <t>EMARC</t>
  </si>
  <si>
    <t>v-31</t>
  </si>
  <si>
    <t>w-31</t>
  </si>
  <si>
    <t>DAARC</t>
  </si>
  <si>
    <t>x-31</t>
  </si>
  <si>
    <t xml:space="preserve">Sheriff Department - Contractual Revenue from City of Palm Desert. </t>
  </si>
  <si>
    <t>y-31</t>
  </si>
  <si>
    <t>z-31</t>
  </si>
  <si>
    <t>a-32</t>
  </si>
  <si>
    <t>b-32</t>
  </si>
  <si>
    <t>c-32</t>
  </si>
  <si>
    <t>d-32</t>
  </si>
  <si>
    <t>e-32</t>
  </si>
  <si>
    <t>f-32</t>
  </si>
  <si>
    <t>g-32</t>
  </si>
  <si>
    <t>h-32</t>
  </si>
  <si>
    <t>i-32</t>
  </si>
  <si>
    <t>j-32</t>
  </si>
  <si>
    <t>Annually</t>
  </si>
  <si>
    <t>k-32</t>
  </si>
  <si>
    <t>l-32</t>
  </si>
  <si>
    <t>m-32</t>
  </si>
  <si>
    <t>n-32</t>
  </si>
  <si>
    <t>CalSAWS.</t>
  </si>
  <si>
    <t>o-32</t>
  </si>
  <si>
    <t>p-32</t>
  </si>
  <si>
    <t>q-32</t>
  </si>
  <si>
    <t>r-32</t>
  </si>
  <si>
    <t>s-32</t>
  </si>
  <si>
    <t>t-32</t>
  </si>
  <si>
    <t>u-32</t>
  </si>
  <si>
    <t>v-32</t>
  </si>
  <si>
    <t>w-32</t>
  </si>
  <si>
    <t>x-32</t>
  </si>
  <si>
    <t>Executive Office-Trans.</t>
  </si>
  <si>
    <t>y-32</t>
  </si>
  <si>
    <t>z-32</t>
  </si>
  <si>
    <t xml:space="preserve">quarterly workers comp </t>
  </si>
  <si>
    <t>a-33</t>
  </si>
  <si>
    <t>b-33</t>
  </si>
  <si>
    <t>c-33</t>
  </si>
  <si>
    <t>d-33</t>
  </si>
  <si>
    <t>e-33</t>
  </si>
  <si>
    <t>f-33</t>
  </si>
  <si>
    <t>g-33</t>
  </si>
  <si>
    <t>h-33</t>
  </si>
  <si>
    <t>i-33</t>
  </si>
  <si>
    <t>j-33</t>
  </si>
  <si>
    <t>k-33</t>
  </si>
  <si>
    <t>l-33</t>
  </si>
  <si>
    <t>m-33</t>
  </si>
  <si>
    <t>n-33</t>
  </si>
  <si>
    <t>o-33</t>
  </si>
  <si>
    <t>p-33</t>
  </si>
  <si>
    <t>q-33</t>
  </si>
  <si>
    <t>r-33</t>
  </si>
  <si>
    <t>i</t>
  </si>
  <si>
    <t>-</t>
  </si>
  <si>
    <t>s-33</t>
  </si>
  <si>
    <t>t-33</t>
  </si>
  <si>
    <t>u-33</t>
  </si>
  <si>
    <t>v-33</t>
  </si>
  <si>
    <t>w-33</t>
  </si>
  <si>
    <t>x-33</t>
  </si>
  <si>
    <t>y-33</t>
  </si>
  <si>
    <t>z-33</t>
  </si>
  <si>
    <t>a-34</t>
  </si>
  <si>
    <t>b-34</t>
  </si>
  <si>
    <t>c-34</t>
  </si>
  <si>
    <t>d-34</t>
  </si>
  <si>
    <t>e-34</t>
  </si>
  <si>
    <t>f-34</t>
  </si>
  <si>
    <t>FY 21/22 December 2021 Tax Fund Transfer.</t>
  </si>
  <si>
    <t>g-34</t>
  </si>
  <si>
    <t>FY2022 repayment to General Fund for POB advance given in the beginning of year.</t>
  </si>
  <si>
    <t>h-34</t>
  </si>
  <si>
    <t>i-34</t>
  </si>
  <si>
    <t>j-34</t>
  </si>
  <si>
    <t>k-34</t>
  </si>
  <si>
    <t>This transaction transfers to trust for the period noted, pending subsequent expenditure, the county match for the SB163 WrapAround Project.</t>
  </si>
  <si>
    <t>l-34</t>
  </si>
  <si>
    <t>m-34</t>
  </si>
  <si>
    <t>n-34</t>
  </si>
  <si>
    <t xml:space="preserve">Mental Health - Federal Revenue received for CA-Medi-Cal Match and Fed-Medi-Cal-FFP. </t>
  </si>
  <si>
    <t>o-34</t>
  </si>
  <si>
    <t>p-34</t>
  </si>
  <si>
    <t>One-Time</t>
  </si>
  <si>
    <t>q-34</t>
  </si>
  <si>
    <t>AP02378628</t>
  </si>
  <si>
    <t>AP02378656</t>
  </si>
  <si>
    <t>AR02378442</t>
  </si>
  <si>
    <t>0002377385</t>
  </si>
  <si>
    <t>FY2021-22 General Ledger Export - CY SEC SA2</t>
  </si>
  <si>
    <t xml:space="preserve">Department of Register of Voters issued 4 warrants amounts ranging between $2k to $500k. </t>
  </si>
  <si>
    <t xml:space="preserve">Mental Health issued 10 warrants.  Amounts of warrants range from $7k  to $444k. </t>
  </si>
  <si>
    <t xml:space="preserve">Sheriff Department - Contractual Revenue from City of Temecula, De Luz (Santa Rosa), Temecula Valley School Dist, Murrieta Valley School Dist., Reliance Church, and FBI. </t>
  </si>
  <si>
    <t>r-34</t>
  </si>
  <si>
    <t>AP02378817</t>
  </si>
  <si>
    <t>AP02378840</t>
  </si>
  <si>
    <t xml:space="preserve">Assessors Department issued 3 warrants.  Amounts of warrants range from $1K  to $7.4M. Payment for SB2 Fee FY21-22 3rd  Quarter in the amount of $7.4M. </t>
  </si>
  <si>
    <t>Department of Public Social Services  issued 2 warrants amounts ranging between $2.8M to $6.6M. Payment for April 2022 IHSS MOE Billing in the amount of $6.6M.</t>
  </si>
  <si>
    <t>s-34</t>
  </si>
  <si>
    <t>AR02379101</t>
  </si>
  <si>
    <t>ITACCS2210</t>
  </si>
  <si>
    <t>0002376360</t>
  </si>
  <si>
    <t>0002379011</t>
  </si>
  <si>
    <t>0002379013</t>
  </si>
  <si>
    <t xml:space="preserve">Sheriff Department - Contractual Revenue from City of Indian Wells, City of Rancho Mirage, Desert Champions L.L.C. and Agua Caliente Casino. </t>
  </si>
  <si>
    <t>RCIT Co Enterprise Service April 2022.</t>
  </si>
  <si>
    <t>FY 21/22 MHSA Monthly Transfer - April.</t>
  </si>
  <si>
    <t>FY 21/22 Behavioral Health Funds - April.</t>
  </si>
  <si>
    <t>t-34</t>
  </si>
  <si>
    <t>AR02379530</t>
  </si>
  <si>
    <t>AR02379531</t>
  </si>
  <si>
    <t>Department of Public Health - Federal Grants.</t>
  </si>
  <si>
    <t>u-34</t>
  </si>
  <si>
    <t>AP02380025</t>
  </si>
  <si>
    <t>0002379420</t>
  </si>
  <si>
    <t>Department of Executive Office issued 10 warrants amounts ranging between $37 to $6.2M. Executive Office Courts MOE 4th Quarterly State Payment for FY 21-22.</t>
  </si>
  <si>
    <t>FY21/22 AB109 3rd Quarter Claims.</t>
  </si>
  <si>
    <t>v-34</t>
  </si>
  <si>
    <t>AR02380627</t>
  </si>
  <si>
    <t xml:space="preserve">Executive Officers- Tobacco Tax Settlement.  </t>
  </si>
  <si>
    <t>w-34</t>
  </si>
  <si>
    <t>AR02380929</t>
  </si>
  <si>
    <t>0002374981</t>
  </si>
  <si>
    <t>0002376021</t>
  </si>
  <si>
    <t>0002379848</t>
  </si>
  <si>
    <t>0002379039</t>
  </si>
  <si>
    <t>0002379042</t>
  </si>
  <si>
    <t>0002379831</t>
  </si>
  <si>
    <t>0002379501</t>
  </si>
  <si>
    <t>0002379499</t>
  </si>
  <si>
    <t>Reverses initial redistribution JE 0002360799 posted on 2/2/2022. Pending documents have now been received/processed providing detailed advance/settlement information and this transaction redistributes accordingly.</t>
  </si>
  <si>
    <t>AGARC</t>
  </si>
  <si>
    <t xml:space="preserve">Agricultural Commission- Salary  Reimbursement and CA-Unclaimed Gas Tax. </t>
  </si>
  <si>
    <t>RCRMC PAYOR MOU APRIL 21/22.</t>
  </si>
  <si>
    <t>FLEET MONTHLY BILLING PER 9 MARCH 3-1-22 to 3-31-22 FY22.</t>
  </si>
  <si>
    <t>To correct AB109 - Feb 2022 allocation to fund number 11167 JE0002370349.</t>
  </si>
  <si>
    <t>CalSAWS - Oasis JE for 03/30/2022 Payroll.</t>
  </si>
  <si>
    <t>x-34</t>
  </si>
  <si>
    <t>AR02381314</t>
  </si>
  <si>
    <t>AR02381309</t>
  </si>
  <si>
    <t xml:space="preserve">Monthly  </t>
  </si>
  <si>
    <t xml:space="preserve">Sheriff Department - Contractual Revenue from City of Canyon Lake, City of Wildomar, City of Lake Elsinore,  Temescal Canyon High School, Lake Elsinore School District, and Vantage Auctions. </t>
  </si>
  <si>
    <t>y-34</t>
  </si>
  <si>
    <t>AR02381794</t>
  </si>
  <si>
    <t>AR02381760</t>
  </si>
  <si>
    <t>0002379167</t>
  </si>
  <si>
    <t>0002374582</t>
  </si>
  <si>
    <t>0002379165</t>
  </si>
  <si>
    <t>0002375609</t>
  </si>
  <si>
    <t>FMREAL0678</t>
  </si>
  <si>
    <t>0002379194</t>
  </si>
  <si>
    <t>FMPBH22091</t>
  </si>
  <si>
    <t>0002379008</t>
  </si>
  <si>
    <t>0002380794</t>
  </si>
  <si>
    <t>0002379496</t>
  </si>
  <si>
    <t>FY21/22-Mar Proj Billings.</t>
  </si>
  <si>
    <t>0522 Payable Lease.</t>
  </si>
  <si>
    <t>CalSAWS - Oasis JE for 03/29/2022 Payroll.</t>
  </si>
  <si>
    <t>March 2022 Court Fees and Fines.</t>
  </si>
  <si>
    <t xml:space="preserve">Sheriff Department - Contractual Revenue from City of Moreno Valley, City of San Jacinto, Soboba Band of Luiseno Indians, and Vista Del Lago High School. </t>
  </si>
  <si>
    <t xml:space="preserve">Fire Department- Fire Protection Revenue from City of DHS, City of San Jacinto, City of Temecula, and Superior court of CA. </t>
  </si>
  <si>
    <t>z-34</t>
  </si>
  <si>
    <t>AR02382255</t>
  </si>
  <si>
    <t>AR02382257</t>
  </si>
  <si>
    <t>AR02382261</t>
  </si>
  <si>
    <t>AR02382309</t>
  </si>
  <si>
    <t>AR02382311</t>
  </si>
  <si>
    <t>AR02382314</t>
  </si>
  <si>
    <t>0002381664</t>
  </si>
  <si>
    <t>0002375008</t>
  </si>
  <si>
    <t>0002381649</t>
  </si>
  <si>
    <t>0002381657</t>
  </si>
  <si>
    <t>0002381660</t>
  </si>
  <si>
    <t>Realignment - Transfer April 2022 Sales Tax, State Hospital Offset and Managed Care Offset from Mental Health sub-fund deferred revenue account to GF operating account.</t>
  </si>
  <si>
    <t>New Allocation. Realignment  - Transfer April 22 Realignment Revenue for Sales Tax to Soc. Services - GF Operating Accounts.</t>
  </si>
  <si>
    <t xml:space="preserve">Montlhy </t>
  </si>
  <si>
    <t>BDARC</t>
  </si>
  <si>
    <t xml:space="preserve">FY 21/22 HR GSS RATE - 4th Qtr Apr-Jun 2022. </t>
  </si>
  <si>
    <t xml:space="preserve">Mental Health - Federal Revenue received for CA Mental Health Part A, Lease to Non-County Agency, and other forfeitures and penalties. </t>
  </si>
  <si>
    <t>Southern California Franchises Payment FY21.</t>
  </si>
  <si>
    <t>Trial Court Security for April 2022.</t>
  </si>
  <si>
    <t>PSAF - 1/2% Sales Tax Distribution April 2022.</t>
  </si>
  <si>
    <t>Mental Health-Federal Block Grants for Substance Abuse Preventive Treatments (SAPT).</t>
  </si>
  <si>
    <t>a-35</t>
  </si>
  <si>
    <t>AP02382834</t>
  </si>
  <si>
    <t>AR02382689</t>
  </si>
  <si>
    <t>AR02382690</t>
  </si>
  <si>
    <t>AR02382664</t>
  </si>
  <si>
    <t>AR02382666</t>
  </si>
  <si>
    <t>0002375009</t>
  </si>
  <si>
    <t>0002375614</t>
  </si>
  <si>
    <t>0002375012</t>
  </si>
  <si>
    <t>FY21-22 Workers Compensation 4th Qtr.</t>
  </si>
  <si>
    <t xml:space="preserve">FY 21/22 Liability Insurance - 4th Qtr Apr - Jun 2022. </t>
  </si>
  <si>
    <t xml:space="preserve">FY 21/22 Property Insurance - 4th Qtr Apr - Jun 2022. </t>
  </si>
  <si>
    <t xml:space="preserve">HSARC </t>
  </si>
  <si>
    <t xml:space="preserve">Department of Public Health issued 19 warrants. Amounts of warrants range from $18 to $1M. Payment for Quarter 2 TLICP for $1M. </t>
  </si>
  <si>
    <t xml:space="preserve">Fire Department- Fire Protection Revenue from City of Norco and other Misc Revenue. </t>
  </si>
  <si>
    <t xml:space="preserve">Fire Department- Fire Protection Revenue from City of Palm Desert. </t>
  </si>
  <si>
    <t xml:space="preserve"> SHARC </t>
  </si>
  <si>
    <t xml:space="preserve">Sheriff Department - Contractual Revenue from City of Norco, City of Jurupa Valley, Alvord Unified School District, Jurupa Community Service District, and Jurupa Unified School District. </t>
  </si>
  <si>
    <t>b-35</t>
  </si>
  <si>
    <t>AP02383222</t>
  </si>
  <si>
    <t>AR02383012</t>
  </si>
  <si>
    <t>0002382201</t>
  </si>
  <si>
    <t>0002382621</t>
  </si>
  <si>
    <t xml:space="preserve">Fire Department issued 9 warrants. Amounts of warrants range from $0.91 to $1M. Payment for City of Corona- service charges. </t>
  </si>
  <si>
    <t xml:space="preserve">Fire Department- Fire Protection Revenue from City of Rubidoux, City of Eastvale, and other Misc. Revenue. </t>
  </si>
  <si>
    <t xml:space="preserve">THE INCORRECT ACCTG STRING OF 208100 11195 1400100000 FOR TCR 42837 WAS USED. THE CORRECT ACCTG STRING IS 725020 10000 1000100000. </t>
  </si>
  <si>
    <t xml:space="preserve">County of Riverside Hospital Project Leasehold Revenue Bonds, 1997A &amp; 2012AFY2021-2022 Debt Service Billing. </t>
  </si>
  <si>
    <t>c-35</t>
  </si>
  <si>
    <t>AP02384095</t>
  </si>
  <si>
    <t>Mental Health issued 31 warrants.  Amounts of warrants range from $210 to $293K.</t>
  </si>
  <si>
    <t>d-35</t>
  </si>
  <si>
    <t>AP02384523</t>
  </si>
  <si>
    <t>AP02384524</t>
  </si>
  <si>
    <t>Mental Health issued 68 warrants.  Amounts of warrants range from $51 to $984K.</t>
  </si>
  <si>
    <t>Mental Health issued 33 warrants.  Amounts of warrants range from $579 to $517K.</t>
  </si>
  <si>
    <t>e-35</t>
  </si>
  <si>
    <t>AR02385352</t>
  </si>
  <si>
    <t>0002383386</t>
  </si>
  <si>
    <t>0002384225</t>
  </si>
  <si>
    <t>0002384643</t>
  </si>
  <si>
    <t>0002384223</t>
  </si>
  <si>
    <t>RCRMC PAYOR MOU MAY 21/22</t>
  </si>
  <si>
    <t>FY 21/22 Behavioral Health Funds - May</t>
  </si>
  <si>
    <t>FY 21-22 CY SBE CS2 Distribution</t>
  </si>
  <si>
    <t>FY 21/22 MHSA Monthly Transfer - May</t>
  </si>
  <si>
    <t xml:space="preserve">Department of Public Health State Revenue. </t>
  </si>
  <si>
    <t>f-35</t>
  </si>
  <si>
    <t>AP02386264</t>
  </si>
  <si>
    <t>AR02386153</t>
  </si>
  <si>
    <t>0002383071</t>
  </si>
  <si>
    <t>0002385290</t>
  </si>
  <si>
    <t>0002383403</t>
  </si>
  <si>
    <t>0002383457</t>
  </si>
  <si>
    <t>0002383447</t>
  </si>
  <si>
    <t>0002383440</t>
  </si>
  <si>
    <t>0002383455</t>
  </si>
  <si>
    <t>GL Export 05/04/2022 Business Date.</t>
  </si>
  <si>
    <t>Reverses initial redistribution JE 0002366883 posted on 3/1/2022. Pending documents have now been received/processed providing detailed advance/settlement information and this transaction redistributes accordingly.</t>
  </si>
  <si>
    <t>Department of Public Social Services  issued 2 warrants amounts ranging between $250 to $2.7M. Payment for May 2022 IHSS Health Benefits in the amount of $2.7M.</t>
  </si>
  <si>
    <t xml:space="preserve">Sheriff Department - Contractual Revenue from City of San Jacinto, Hemet Unified School District, Mt. San Jacinto Community College, San Jacinto Unified School District, and Soboba Band of Luiseno Indians. </t>
  </si>
  <si>
    <t>g-35</t>
  </si>
  <si>
    <t>AR02386482</t>
  </si>
  <si>
    <t>0002383073</t>
  </si>
  <si>
    <t>0002383075</t>
  </si>
  <si>
    <t xml:space="preserve">Sheriff Department - Contractual Revenue from City of Canyon Lake, City of Elsinore, City of Temecula, City of Wildomar, Chaparral High School, Lake Elsinore School District, and Morongo Band of Mission Indians. </t>
  </si>
  <si>
    <t>h-35</t>
  </si>
  <si>
    <t>0002383422</t>
  </si>
  <si>
    <t>0002386132</t>
  </si>
  <si>
    <t>0002382926</t>
  </si>
  <si>
    <t>Reverses initial redistribution JE 0002380794 posted on 4/25/2022. Pending documents have now been received/processed providing detailed advance/settlement information and this transaction redistributes accordingly.</t>
  </si>
  <si>
    <t>Advance to Revenue-May 2022.</t>
  </si>
  <si>
    <t>Transfer half of Moreno Valley Pass-Thru to General Fund FY21/22.</t>
  </si>
  <si>
    <t>i-35</t>
  </si>
  <si>
    <t>AR02387282</t>
  </si>
  <si>
    <t>0002383446</t>
  </si>
  <si>
    <t>0002383456</t>
  </si>
  <si>
    <t>This transaction adjusts Protective Services Local Revenue Fund 2011 revenue for the State GF CWS Augmentation  funding to be used in lieu of 2011 Realignment funds.  Ref: CFL 21/22-33.</t>
  </si>
  <si>
    <t>j-35</t>
  </si>
  <si>
    <t>AP02387866</t>
  </si>
  <si>
    <t>AR02387701</t>
  </si>
  <si>
    <t>0002383376</t>
  </si>
  <si>
    <t xml:space="preserve">Mental Health issued 9 warrants.  Amounts of warrants range from $65 to $487K. </t>
  </si>
  <si>
    <t xml:space="preserve">Fire Department- Fire Protection Revenue from City of Indio, Riverside TLMA, Superior court of CA, and Other Misc Rev. </t>
  </si>
  <si>
    <t>k-35</t>
  </si>
  <si>
    <t>0002385270</t>
  </si>
  <si>
    <t>FLEET MONTHLY BILLING PER 10 APRIL 4-1-22 to 4-30-22 FY22.</t>
  </si>
  <si>
    <t>l-35</t>
  </si>
  <si>
    <t>AP02388512</t>
  </si>
  <si>
    <t>AR02388409</t>
  </si>
  <si>
    <t>Department of Public Social Services  issued 8 warrants amounts ranging between $3 to $6.7M. Payment for 2021- 2022 Preliminary  IHSS MOE Billing in the amount of $6.7M.</t>
  </si>
  <si>
    <t xml:space="preserve">Sheriff Department - Contractual Revenue from City of La Quinta and Desert Sands Unified School District. </t>
  </si>
  <si>
    <t>m-35</t>
  </si>
  <si>
    <t>AP02389017</t>
  </si>
  <si>
    <t>0002383461</t>
  </si>
  <si>
    <t>0002383458</t>
  </si>
  <si>
    <t>0002383460</t>
  </si>
  <si>
    <t>0002383459</t>
  </si>
  <si>
    <t xml:space="preserve">Mental Health issued 2 warrants.  Amounts of warrants range from $432K to $1.2M. </t>
  </si>
  <si>
    <t>n-35</t>
  </si>
  <si>
    <t>AP02389432</t>
  </si>
  <si>
    <t>AR02389253</t>
  </si>
  <si>
    <t>0002386865</t>
  </si>
  <si>
    <t>0002386861</t>
  </si>
  <si>
    <t>0002386888</t>
  </si>
  <si>
    <t>0002388797</t>
  </si>
  <si>
    <t>0002389144</t>
  </si>
  <si>
    <t>FY21-22 CY SEC SS2.</t>
  </si>
  <si>
    <t>FY21/22 ERAF VLF 2nd Payment in Monday 2022 GASB84.</t>
  </si>
  <si>
    <t xml:space="preserve">Mental Health issued 38 warrants.  Amounts of warrants range from $50 to $482K. </t>
  </si>
  <si>
    <t xml:space="preserve">Whole Person Care Pilot Special Service- Professional Services. </t>
  </si>
  <si>
    <t>o-35</t>
  </si>
  <si>
    <t>AP02389961</t>
  </si>
  <si>
    <t>AR02389742</t>
  </si>
  <si>
    <t>AR02389697</t>
  </si>
  <si>
    <t>0002382615</t>
  </si>
  <si>
    <t>0002382168</t>
  </si>
  <si>
    <t xml:space="preserve">Mental Health issued 9 warrants.  Amounts of warrants range from $3k to $262k. </t>
  </si>
  <si>
    <t xml:space="preserve">Sheriff Department - Contractual Revenue from City of Moreno Valley and City of San Jacinto. </t>
  </si>
  <si>
    <t>CalSAWS -  Oasis JE for 04/28/2022.</t>
  </si>
  <si>
    <t>CalSAWS - Oasis JE for 4/27/2022 Payroll.</t>
  </si>
  <si>
    <t>p-35</t>
  </si>
  <si>
    <t>AP02390418</t>
  </si>
  <si>
    <t>AR02390188</t>
  </si>
  <si>
    <t>AR02390204</t>
  </si>
  <si>
    <t>0002381646</t>
  </si>
  <si>
    <t>0002381645</t>
  </si>
  <si>
    <t>Realignment - Transfer April 2022 Realignment Revenue for VLF to Health GF Operating Accounts.</t>
  </si>
  <si>
    <t>Realignment - Transfer March 2022 Realignment Revenue for VLF to Health GF Operating Accounts.</t>
  </si>
  <si>
    <t>0002389690</t>
  </si>
  <si>
    <t xml:space="preserve">Mental Health issued 11 warrants.  Amounts of warrants range from $210 to $464k. </t>
  </si>
  <si>
    <t>FY21-22 RPTTF Jun Distributed on 05252022.</t>
  </si>
  <si>
    <t>q-35</t>
  </si>
  <si>
    <t>AR02390551</t>
  </si>
  <si>
    <t>0002389619</t>
  </si>
  <si>
    <t xml:space="preserve">SHARC </t>
  </si>
  <si>
    <t xml:space="preserve">Sheriff Department - Contractual Revenue from City of Lake Elsinore, City of Coachella, City of Canyon Lake and Lakeside High School. </t>
  </si>
  <si>
    <t>To Reclass CIP Pass-Thru Revenues Distributed in the FY 21-22 June RPTTF Distribution.</t>
  </si>
  <si>
    <t>r-35</t>
  </si>
  <si>
    <t>AR02390876</t>
  </si>
  <si>
    <t>0002383432</t>
  </si>
  <si>
    <t>ITACCS2211</t>
  </si>
  <si>
    <t>FMREAL0680</t>
  </si>
  <si>
    <t>0622 Payable Lease.</t>
  </si>
  <si>
    <t>RCIT Co Enterprise Service May 2022M.O. 3.16 (2-2-2021).</t>
  </si>
  <si>
    <t>s-35</t>
  </si>
  <si>
    <t>AP02391443</t>
  </si>
  <si>
    <t>AR02391278</t>
  </si>
  <si>
    <t>AR02391279</t>
  </si>
  <si>
    <t xml:space="preserve">Mental Health issued 15 warrants.  Amounts of warrants range from $115 to $671k. </t>
  </si>
  <si>
    <t>t-35</t>
  </si>
  <si>
    <t>AP02391767</t>
  </si>
  <si>
    <t>AP02391768</t>
  </si>
  <si>
    <t xml:space="preserve">Mental Health issued 45 warrants. Amounts of warrants range from $571 to $226k. </t>
  </si>
  <si>
    <t xml:space="preserve">Mental Health issued 65 warrants. Amounts of warrants range from $52 to $339k. </t>
  </si>
  <si>
    <t>u-35</t>
  </si>
  <si>
    <t>AP02392458</t>
  </si>
  <si>
    <t>AR02392292</t>
  </si>
  <si>
    <t>0002390516</t>
  </si>
  <si>
    <t>0002390101</t>
  </si>
  <si>
    <t>0002382617</t>
  </si>
  <si>
    <t>0002388034</t>
  </si>
  <si>
    <t>0002382616</t>
  </si>
  <si>
    <t>0002388032</t>
  </si>
  <si>
    <t>0002383848</t>
  </si>
  <si>
    <t>0002388019</t>
  </si>
  <si>
    <t>CalSAWS - Oasis JE for 5/26/2022 Payroll.</t>
  </si>
  <si>
    <t>CalSAWS - Oasis JE for 5/25/2022 Payroll.</t>
  </si>
  <si>
    <t xml:space="preserve">Mental Health issued 8warrants. Amounts of warrants range from $80 to $1M. </t>
  </si>
  <si>
    <t xml:space="preserve">Sheriff Department - Contractual Revenue from City of San Jacinto and Mt.San Jacinto Community College. </t>
  </si>
  <si>
    <t xml:space="preserve">This transaction reclassifies Local Revenue Fund 2011 deferred revenue to General Fund revenue for DPSS CalWORKs Assistance MOE. Reference: WIC Section 17601.25. </t>
  </si>
  <si>
    <t>v-35</t>
  </si>
  <si>
    <t>0002391511</t>
  </si>
  <si>
    <t>0002391854</t>
  </si>
  <si>
    <t>0002390527</t>
  </si>
  <si>
    <t>0002388048</t>
  </si>
  <si>
    <t>0002390518</t>
  </si>
  <si>
    <t>0002390109</t>
  </si>
  <si>
    <t>0002390522</t>
  </si>
  <si>
    <t>0002390111</t>
  </si>
  <si>
    <t>0002390080</t>
  </si>
  <si>
    <t>Realignment - Transfer May 2022 Sales Tax, State Hospital Offset and Managed Care Offset from Mental Health sub-fund deferred revenue account to GF operating account.</t>
  </si>
  <si>
    <t>New Allocation. Realignment  - Transfer May 22 Realignment Revenue for Sales Tax to Soc. Services - GF Operating Accounts.</t>
  </si>
  <si>
    <t>PSAF - 1/2% Sales Tax Distribution May 2022.</t>
  </si>
  <si>
    <t>PSAF - 1/2% Sales Tax Distribution May 2022 Additional Allocation.</t>
  </si>
  <si>
    <t>Trial Court Security for May 2022.</t>
  </si>
  <si>
    <t>FY21/22 - GF Contribution to CREST.</t>
  </si>
  <si>
    <t>w-35</t>
  </si>
  <si>
    <t>AR02393083</t>
  </si>
  <si>
    <t>x-35</t>
  </si>
  <si>
    <t>AR02393529</t>
  </si>
  <si>
    <t>0002391531</t>
  </si>
  <si>
    <t>0002393046</t>
  </si>
  <si>
    <t>0002393048</t>
  </si>
  <si>
    <t>RCRMC PAYOR MOU JUNE 21/22.</t>
  </si>
  <si>
    <t>FY22 Repayment of General Fund advance to CORAL for debt service payments due in July.</t>
  </si>
  <si>
    <t xml:space="preserve">Sheriff Department - Contractual Revenue from City of Lake Elsinore, City of Wildomar, Lake Elsinore School District, and Department of State Hospitals. </t>
  </si>
  <si>
    <t>y-35</t>
  </si>
  <si>
    <t>AR02393935</t>
  </si>
  <si>
    <t>0002390968</t>
  </si>
  <si>
    <t>0002390964</t>
  </si>
  <si>
    <t>0002390986</t>
  </si>
  <si>
    <t>0002393410</t>
  </si>
  <si>
    <t>Advance to Revenue-June 2022.</t>
  </si>
  <si>
    <t xml:space="preserve">Sheriff Department - Contractual Revenue from City of Temecula, De Luz (Santa Rosa), Great Oak High School, Reliance Church, and  Temecula Valley Unified School District. </t>
  </si>
  <si>
    <t>z-35</t>
  </si>
  <si>
    <t>AP02394493</t>
  </si>
  <si>
    <t>AP02394494</t>
  </si>
  <si>
    <t>AR02394267</t>
  </si>
  <si>
    <t>0002393929</t>
  </si>
  <si>
    <t>Mental Health issued 53 warrants.  Amounts of warrants range from $279 to $326k.</t>
  </si>
  <si>
    <t>Mental Health issued 53 warrants.  Amounts of warrants range from $210 to $465k.</t>
  </si>
  <si>
    <t xml:space="preserve">Sheriff Department - Contractual Revenue from City of Moreno Valley. </t>
  </si>
  <si>
    <t>FY 21-22 CY SUP Apr Distribution.</t>
  </si>
  <si>
    <t>a-36</t>
  </si>
  <si>
    <t>AR02394731</t>
  </si>
  <si>
    <t>District Attorney Check Revenue - Legal Services.</t>
  </si>
  <si>
    <t>b-36</t>
  </si>
  <si>
    <t>AP02395792</t>
  </si>
  <si>
    <t>AP02395793</t>
  </si>
  <si>
    <t>AP02395841</t>
  </si>
  <si>
    <t>AR02395668</t>
  </si>
  <si>
    <t>Department of Public Social Services  issued 22 warrants amounts ranging between $30 to $3M. Payment for June 2022 IHSS Health Benefits in the amount of $3M.</t>
  </si>
  <si>
    <t>Department of Public Social Services  issued 29 warrants amounts ranging between $9 to $6.7M. Payment for June 2022 IHSS Health Benefits (MOE) in the amount of $6.7M.</t>
  </si>
  <si>
    <t>Fire - Payment to State of California Department of Forestry 3rd Quarter FY22.</t>
  </si>
  <si>
    <t>c-36</t>
  </si>
  <si>
    <t>AP02396161</t>
  </si>
  <si>
    <t>AP02396251</t>
  </si>
  <si>
    <t>AP02396252</t>
  </si>
  <si>
    <t>Mental Health issued 245 warrants Amounts of warrants range from $4 to $250k.</t>
  </si>
  <si>
    <t>Mental Health issued 41 warrants Amounts of warrants range from $18 to $344k.</t>
  </si>
  <si>
    <t>d-36</t>
  </si>
  <si>
    <t>AP02396571</t>
  </si>
  <si>
    <t>AP02396666</t>
  </si>
  <si>
    <t>AR02396447</t>
  </si>
  <si>
    <t>Department of Public Social Services issued 184 warrants amounts ranging between $9 to $660k. Payment for Wraparound Services Agreement.</t>
  </si>
  <si>
    <t>Department of Public Social Services 126 issued warrants amounts ranging between $9 to $660k.</t>
  </si>
  <si>
    <t>Mental Health issued 22 warrants Amounts of warrants range from $322 to $152k.</t>
  </si>
  <si>
    <t xml:space="preserve">Sheriff Department - Contractual Revenue from City of La Quinta. </t>
  </si>
  <si>
    <t>e-36</t>
  </si>
  <si>
    <t>AP02396953</t>
  </si>
  <si>
    <t>AR02396857</t>
  </si>
  <si>
    <t>Sheriff Department - Contractual Revenue from City of Jurupa Valley, City of Norco, Corona-Norco Unified School District, Jurupa Unified School District, Jurupa Community Services District, City of Eastvale.</t>
  </si>
  <si>
    <t xml:space="preserve">Department of Public Social Services 15 issued warrants amounts ranging between $27 to $2.2M. Payment to G/M Business Interiors in the amount of $2.1M for furniture. Payment to CDW Government in the amount of $1M for computer equipment. </t>
  </si>
  <si>
    <t>f-36</t>
  </si>
  <si>
    <t>0002396813</t>
  </si>
  <si>
    <t>0002396842</t>
  </si>
  <si>
    <t>FLEET MONTHLY BILLING PER 11 MAY FY 22.</t>
  </si>
  <si>
    <t>g-36</t>
  </si>
  <si>
    <t>FMPBH22111</t>
  </si>
  <si>
    <t>h-36</t>
  </si>
  <si>
    <t>AR02397952</t>
  </si>
  <si>
    <t>AR02397924</t>
  </si>
  <si>
    <t>0002394322</t>
  </si>
  <si>
    <t>0002394318</t>
  </si>
  <si>
    <t>0002394349</t>
  </si>
  <si>
    <t>0002395553</t>
  </si>
  <si>
    <t>Sheriff Department - Contractual Revenue from City of Palm Desert.</t>
  </si>
  <si>
    <t>FY21/22 - -May Proj Billings.</t>
  </si>
  <si>
    <t>Department of Public Health Revenue.</t>
  </si>
  <si>
    <t>May 2022 Court Fees and Fines Distribution.</t>
  </si>
  <si>
    <t>i-36</t>
  </si>
  <si>
    <t>AR02398196</t>
  </si>
  <si>
    <t>AR02398194</t>
  </si>
  <si>
    <t>0002391863</t>
  </si>
  <si>
    <t>0002395613</t>
  </si>
  <si>
    <t>0002393400</t>
  </si>
  <si>
    <t>0002395612</t>
  </si>
  <si>
    <t>0002391870</t>
  </si>
  <si>
    <t>Sheriff Department - Contractual Revenue from City of San Jacinto.</t>
  </si>
  <si>
    <t>FY 21/22 MHSA Monthly Transfer - June.</t>
  </si>
  <si>
    <t>FY 21/22 Behavioral Health Funds - June.</t>
  </si>
  <si>
    <t>Federal Revenue Received In Lieu Taxes.</t>
  </si>
  <si>
    <t>j-36</t>
  </si>
  <si>
    <t>AR02398401</t>
  </si>
  <si>
    <t>AR02398395</t>
  </si>
  <si>
    <t>ITACCS2212</t>
  </si>
  <si>
    <t>0002394696</t>
  </si>
  <si>
    <t>FMUTIL0336</t>
  </si>
  <si>
    <t>0002395019</t>
  </si>
  <si>
    <t>0002396058</t>
  </si>
  <si>
    <t>0002394605</t>
  </si>
  <si>
    <t>0002396413</t>
  </si>
  <si>
    <t>0002396387</t>
  </si>
  <si>
    <t>Reverses initial redistribution JE 0002383846 posted on 5/4/2022. Pending documents have now been received/processed providing detailed advance/settlement information and this transaction redistributes accordingly.</t>
  </si>
  <si>
    <t>0002395022</t>
  </si>
  <si>
    <t>0002394195</t>
  </si>
  <si>
    <t>0002396419</t>
  </si>
  <si>
    <t>0002396430</t>
  </si>
  <si>
    <t>AB233 Realignment/Allocation of State realignment revenue VLF.</t>
  </si>
  <si>
    <t>Sheriff Department - Contractual Reveue from CHP Academy - South, DMV Investigations, LEAPS, California Department of ABC, Riverside Community College District, City of Perris, Department of Consumer Affairs, Commission on Peace Officer Standards.</t>
  </si>
  <si>
    <t>RCIT Co Enterprise Service June 2022.</t>
  </si>
  <si>
    <t>0622 EST Utilities for Owned.</t>
  </si>
  <si>
    <t>k-36</t>
  </si>
  <si>
    <t>AR02398666</t>
  </si>
  <si>
    <t>AR02398667</t>
  </si>
  <si>
    <t>INTQ322ACR</t>
  </si>
  <si>
    <t>0002398533</t>
  </si>
  <si>
    <t xml:space="preserve">Mental Health-Federal Medical Part A Revenue, Federal Medical QA-C, and Other Aid to Health. </t>
  </si>
  <si>
    <t>Q3 2022 INT ACRL.</t>
  </si>
  <si>
    <t xml:space="preserve">Administrative Fee charge for the 4th Quarter/Money Max. </t>
  </si>
  <si>
    <t>l-36</t>
  </si>
  <si>
    <t>AR02398951</t>
  </si>
  <si>
    <t>AR02398972</t>
  </si>
  <si>
    <t>AR02398984</t>
  </si>
  <si>
    <t>Qarterly</t>
  </si>
  <si>
    <t>Mental Health - Federal Medical Part A, other aid to health, and other forfeitures &amp; penalties.</t>
  </si>
  <si>
    <t>m-36</t>
  </si>
  <si>
    <t>AP02399482</t>
  </si>
  <si>
    <t>AR02399377</t>
  </si>
  <si>
    <t>0002398526</t>
  </si>
  <si>
    <t>0002398252</t>
  </si>
  <si>
    <t>Department Public Social Services-Med-Center Outreach FY21/22.</t>
  </si>
  <si>
    <t>Department of Public Health issued 26 warrants. Amounts of warrants range from $10 to $373K.</t>
  </si>
  <si>
    <t>n-36</t>
  </si>
  <si>
    <t>0002399635</t>
  </si>
  <si>
    <t>Fleet Monthly Billing Per 12 June 6-1-22 to 6-30-22 FY22.</t>
  </si>
  <si>
    <t>o-36</t>
  </si>
  <si>
    <t>AR02400179</t>
  </si>
  <si>
    <t>AR02400173</t>
  </si>
  <si>
    <t>0002400158</t>
  </si>
  <si>
    <t>0002400155</t>
  </si>
  <si>
    <t>0002398559</t>
  </si>
  <si>
    <t>0002396352</t>
  </si>
  <si>
    <t>0002399076</t>
  </si>
  <si>
    <t>0002399734</t>
  </si>
  <si>
    <t>0002398779</t>
  </si>
  <si>
    <t>0002398525</t>
  </si>
  <si>
    <t>0002400160</t>
  </si>
  <si>
    <t>Reverses initial redistribution JE 0002375029 posted on 4/1/2022. Pending documents have now been received/processed providing detailed advance/settlement information and this transaction redistributes accordingly.</t>
  </si>
  <si>
    <t>FY22 General Fund Advance to POB for debt service payments.</t>
  </si>
  <si>
    <t>FY22 General Fund advance to CORAL for debt service payments due in July.</t>
  </si>
  <si>
    <t>Transfer to General Fund from Solar Fund 22840 - FY21/22.</t>
  </si>
  <si>
    <t xml:space="preserve">Reclass -TCR HRARC 14069 posted to the incorrect accounting string. </t>
  </si>
  <si>
    <t>p-36</t>
  </si>
  <si>
    <t>AP02400663</t>
  </si>
  <si>
    <t>0002398722</t>
  </si>
  <si>
    <t>0002398520</t>
  </si>
  <si>
    <t>0002399210</t>
  </si>
  <si>
    <t>0002398815</t>
  </si>
  <si>
    <t>0002398100</t>
  </si>
  <si>
    <t>0002399307</t>
  </si>
  <si>
    <t>Reverses initial redistribution JE 0002391865 posted on 6/3/2022. Pending documents have now been received/processed providing detailed advance/settlement information and this transaction redistributes accordingly.</t>
  </si>
  <si>
    <t>0002399256</t>
  </si>
  <si>
    <t>0002399262</t>
  </si>
  <si>
    <t>Mental Health issued 4 warrants.  Amounts of warrants range from $184k to $402k.</t>
  </si>
  <si>
    <t>q-36</t>
  </si>
  <si>
    <t>AR02400975</t>
  </si>
  <si>
    <t>0002399260</t>
  </si>
  <si>
    <t>0002390834</t>
  </si>
  <si>
    <t>Realignment - Transfer May 2022 Realignment Revenue for VLF to Health GF Operating Accounts.</t>
  </si>
  <si>
    <t>0002398073</t>
  </si>
  <si>
    <t>Realignment - Transfer June 2022 Realignment Revenue for VLF to Health GF Operating Accounts.</t>
  </si>
  <si>
    <t>0002399580</t>
  </si>
  <si>
    <t>To move funds from org level to sub org.</t>
  </si>
  <si>
    <t>FMPBH22R11</t>
  </si>
  <si>
    <t>0002399036</t>
  </si>
  <si>
    <t>CalSAWS - Oasis JE for 6/29/2022 Payroll.</t>
  </si>
  <si>
    <t>CalSAWS - Oasis JE for 6/28/2022 Payroll.</t>
  </si>
  <si>
    <t>Sheriff Department - Contractual Revenue from the City of Temecula, Murrieta Valley Unified School District, Reliance Church, De Luz (Santa Rosa) Community Services District, Temecula Valley Unified School District.</t>
  </si>
  <si>
    <t>To correct distribution for DAARC deposit 7017, line 5 to Other Forfeitures &amp; Penalties.</t>
  </si>
  <si>
    <t>FY21/22 Jun Proj Billings.</t>
  </si>
  <si>
    <t>r-36</t>
  </si>
  <si>
    <t>AP02401967</t>
  </si>
  <si>
    <t>AR02401912</t>
  </si>
  <si>
    <t>0002398250</t>
  </si>
  <si>
    <t>0002398248</t>
  </si>
  <si>
    <t>0002398522</t>
  </si>
  <si>
    <t>Sheriff Department - Contractual Revenue from the City of Moreno Valley.</t>
  </si>
  <si>
    <t>PAYROLL</t>
  </si>
  <si>
    <t xml:space="preserve">Assessors Department issued 7 warrants.  Amounts of warrants range from $24 to $6.1M.  Payment for SB2 Fee 4th Quarter in the amount of $6.1M for FY21-22. </t>
  </si>
  <si>
    <t>Transfer 2nd half of Moreno Valley Pass-Thru to General Fund FY21/22.</t>
  </si>
  <si>
    <t>s-36</t>
  </si>
  <si>
    <t>AP02402437</t>
  </si>
  <si>
    <t>0002401129</t>
  </si>
  <si>
    <t>0002401110</t>
  </si>
  <si>
    <t>FMREAL0683</t>
  </si>
  <si>
    <t>0002401147</t>
  </si>
  <si>
    <t>FMUTILR336</t>
  </si>
  <si>
    <t>0002398469</t>
  </si>
  <si>
    <t>0002401842</t>
  </si>
  <si>
    <t>0002400043</t>
  </si>
  <si>
    <t>0002397636</t>
  </si>
  <si>
    <t>Department of Public Social Services issued 8 warrants.  Amounts of warrants range from $6 to $3.1M. Payment for July 2022 IHSS Health Benefits Payment Report.</t>
  </si>
  <si>
    <t>0722-Payable Lease.</t>
  </si>
  <si>
    <t>0622 EST REVERSAL Utilities for Owned.</t>
  </si>
  <si>
    <t>To reclass General Fund Expenses to AB109 Fund 11167 FY21-22 (Q3) January-March 2022.</t>
  </si>
  <si>
    <t>t-36</t>
  </si>
  <si>
    <t>AR02402710</t>
  </si>
  <si>
    <t>Sheriff Department - Contractual Revenue from the City of Desert Sands Unified School District, City of La Quinta.</t>
  </si>
  <si>
    <t>u-36</t>
  </si>
  <si>
    <t>AR02403150</t>
  </si>
  <si>
    <t>0002398081</t>
  </si>
  <si>
    <t>0002401797</t>
  </si>
  <si>
    <t>0002398069</t>
  </si>
  <si>
    <t>Realignment - Transfer June 2022 Sales Tax, State Hospital Offset and Managed Care Offset from Mental Health sub-fund deferred revenue account to GF operating account.</t>
  </si>
  <si>
    <t>0002401804</t>
  </si>
  <si>
    <t>This transaction reclassifies Protective Services Local Revenue Fund 2011 deferred revenue to General Fund earned revenue. Ref: Govt Code Section 30025(f)(8).</t>
  </si>
  <si>
    <t>0002398078</t>
  </si>
  <si>
    <t>0002398082</t>
  </si>
  <si>
    <t>Trial Court Security for June 2022.</t>
  </si>
  <si>
    <t>New Allocation. Realignment  - Transfer June 22 Realignment Revenue for Sales Tax to Social Services - GF Operating Accounts.</t>
  </si>
  <si>
    <t>PSAF - 1/2% Sales Tax Distribution June 2022 Additional Allocation.</t>
  </si>
  <si>
    <t>Treasury Cash Receipt ACARC 36021 was posted to the incorrect accounting string 770540-10000-1300100000 instead of 201400-69004-1300100000. Reversal and Correction will be posted 7/19/2022.</t>
  </si>
  <si>
    <t>v-36</t>
  </si>
  <si>
    <t>0002403512</t>
  </si>
  <si>
    <t>JE#0002403512 correction to Treasury Cash Receipt ACARC 36021 posted to the incorrect accounting string 770540-10000-1300100000 which should have posted to 201400-69004-1300100000.</t>
  </si>
  <si>
    <t>w-36</t>
  </si>
  <si>
    <t>AR02404229</t>
  </si>
  <si>
    <t>Sheriff Department - Contractual Revenue from City of Moreno Valley, Moreno Valley Unified School District, City of Calimesa, Matador Security Company Inc., March Joint Powers Authority, Morongo Band of Mission Indians.</t>
  </si>
  <si>
    <t>0002402696</t>
  </si>
  <si>
    <t>Department of Child Support Services- Advance to Revenue July 2022.</t>
  </si>
  <si>
    <t>x-36</t>
  </si>
  <si>
    <t>AP02404849</t>
  </si>
  <si>
    <t>AR02404658</t>
  </si>
  <si>
    <t>AR02404659</t>
  </si>
  <si>
    <t>AR02404677</t>
  </si>
  <si>
    <t>AR02404646</t>
  </si>
  <si>
    <t>FMREAL0685</t>
  </si>
  <si>
    <t xml:space="preserve">Fire Department- Fire Protection Revenue from Rancho Mirage. </t>
  </si>
  <si>
    <t>Sheriff Department - Contractual Revenue from City of San Jacinto, Mt. San Jacinto Community College.</t>
  </si>
  <si>
    <t>Facilities Management Department - 0822 Payable Lease.</t>
  </si>
  <si>
    <t>Sheriff Department - Revenue for State Criminal Alien Assistance Program (SCAAP), certified copies, accident reports, reimbursement of special purchase.</t>
  </si>
  <si>
    <t xml:space="preserve">Department of Register of Voters issued 7 warrants amounts ranging between $109 to $1.8M. Payment RVARC #R0179246 to Runbeck Election Services Inc. in the amount of $1.8M for voting services. </t>
  </si>
  <si>
    <t>y-36</t>
  </si>
  <si>
    <t>AR02405051</t>
  </si>
  <si>
    <t>AR02405054</t>
  </si>
  <si>
    <t>AR02405056</t>
  </si>
  <si>
    <t>0002404146</t>
  </si>
  <si>
    <t>0002404128</t>
  </si>
  <si>
    <t>0002404180</t>
  </si>
  <si>
    <t>Sheriff Department - Contractual Revenue from City of Eastvale, Roosevelt High School, Jurupa Unified School District, City of Norco, City of Jurupa Valley, Alvord Unified School District, Corona-Norco Unified School District, and Jurupa Community Services District.</t>
  </si>
  <si>
    <t>Sheriff Department - Contractual Revenue from The Mickelson Foundation, City of Coachella, and City of Perris.</t>
  </si>
  <si>
    <t>Sheriff Department - Contractual Revenue from City of Temecula.</t>
  </si>
  <si>
    <t>Department of Public Social Services - Redistributes remittances deposited to the Welfare Advance Fund.</t>
  </si>
  <si>
    <t>z-36</t>
  </si>
  <si>
    <t>AP02405546</t>
  </si>
  <si>
    <t>AR02405369</t>
  </si>
  <si>
    <t>AR02405359</t>
  </si>
  <si>
    <t>AR02405360</t>
  </si>
  <si>
    <t>Executive Office Department issued 4 warrants.  Amounts of warrants range from $657 to $99M.  Payment for CALPERS Prepayment. Payment EOARC #00043906 to CALPERS Public Employee's Retirement in the amount of $99M.  Payment EOARC #00043907 to CALPERS Public Employee's Retirement in the amount of $53.4M.  Payment EOARC #00043908 to CALPERS Public Employee's Retirement in the amount of $53.6M.</t>
  </si>
  <si>
    <t>Auditor-Controller's Office - State Board of Equalization - Local Sales Tax Revenue.</t>
  </si>
  <si>
    <t>Sheriff Department - Contractual Revenue from City of Moreno Valley.</t>
  </si>
  <si>
    <t>Sheriff Department - Contractual Revenue from City of Norco.</t>
  </si>
  <si>
    <t>a-37</t>
  </si>
  <si>
    <t>AR02406315</t>
  </si>
  <si>
    <t>AR02406263</t>
  </si>
  <si>
    <t>0002401847</t>
  </si>
  <si>
    <t>Transfer remaining balances of matured defeased bonds June 30, 2022.</t>
  </si>
  <si>
    <t>Sheriff Department - Contractual Revenue from Lake Elsinore School District, City of Lake Elsinore, City of Canyon Lake.</t>
  </si>
  <si>
    <t>b-37</t>
  </si>
  <si>
    <t>AR02406674</t>
  </si>
  <si>
    <t>Sheriff Department - Revenue from Sheriff Patrol, Sheriff Correction,Sheriff Court Services, and Sheriff Coroner.</t>
  </si>
  <si>
    <t>c-37</t>
  </si>
  <si>
    <t>AR02407059</t>
  </si>
  <si>
    <t>AR02407061</t>
  </si>
  <si>
    <t>AR02407063</t>
  </si>
  <si>
    <t>Fire Department - Revenue from Fire Protection-City of Menifee.</t>
  </si>
  <si>
    <t>Fire Department - Revenue from Containment And CleanUp, Fire Suppression Recovery Cost, Fire Protection-City of San Jacinto, Fire Protection-City of Temecula, Fire Protection-City of Desert Hot Springs (DHS), and Other Miscellaneous Revenue.</t>
  </si>
  <si>
    <t>PDARC</t>
  </si>
  <si>
    <t>Public Defender Department - Public Defense Pilot Program Advance Payment.</t>
  </si>
  <si>
    <t>d-37</t>
  </si>
  <si>
    <t>AR02407429</t>
  </si>
  <si>
    <t>AR02407430</t>
  </si>
  <si>
    <t>AR02407445</t>
  </si>
  <si>
    <t>AR02407392</t>
  </si>
  <si>
    <t>0002404508</t>
  </si>
  <si>
    <t>0002404059</t>
  </si>
  <si>
    <t>0002404056</t>
  </si>
  <si>
    <t>0002406226</t>
  </si>
  <si>
    <t>Realignment - Transfer July 2022 Sales Tax, State Hospital Offset and Managed Care Offset from Mental Health sub-fund deferred revenue account to GF operating account.</t>
  </si>
  <si>
    <t>0002406235</t>
  </si>
  <si>
    <t>Fire Department - Revenue from Fire Protection-City of Palm Desert.</t>
  </si>
  <si>
    <t>Fire Department - Revenue from Lease Ambulance, Seminar &amp; Tuition Fees, Containment And CleanUp, Fire Protection Planning, Fire Suppression Recovery Cost, Fire Protection-Rubidoux, Fire Protection-City of Norco, and Other Miscellaneous Revenue.</t>
  </si>
  <si>
    <t>Mental Health Department - CA-Capital Grants and Contributions.</t>
  </si>
  <si>
    <t>Sheriff Department - Contractual Reveue from City of Palm Desert.</t>
  </si>
  <si>
    <t>RCRMC PAYOR MOU JULY 22/23.</t>
  </si>
  <si>
    <t>FY 22/23 MHSA Monthly Transfer - July.</t>
  </si>
  <si>
    <t>FY 22/23 Behavioral Health Funds - July.</t>
  </si>
  <si>
    <t>PSAF - 1/2% Sales Tax Distribution July 2022 Additional Allocation.</t>
  </si>
  <si>
    <t>e-37</t>
  </si>
  <si>
    <t>AP02407988</t>
  </si>
  <si>
    <t>AP02407989</t>
  </si>
  <si>
    <t>AR02407806</t>
  </si>
  <si>
    <t>0002404199</t>
  </si>
  <si>
    <t>0002403685</t>
  </si>
  <si>
    <t>Mental Health issued 66 warrants.  Amounts of warrants range from $6 to $369k.</t>
  </si>
  <si>
    <t>Mental Health issued 32 warrants.  Amounts of warrants range from $5.4k to $412k.</t>
  </si>
  <si>
    <t>Fire Department - Revenue from Dispatch Services, Fire Suppressiom Recovery Cost, Fire-Protection-Elsinore, Fire-Protection-Wildomar, Advances from Grantors &amp; 3rd Parties, and Other Miscellaneous Revenue.</t>
  </si>
  <si>
    <t>f-37</t>
  </si>
  <si>
    <t>AP02408413</t>
  </si>
  <si>
    <t>AP02408414</t>
  </si>
  <si>
    <t>AR02408240</t>
  </si>
  <si>
    <t>ITACCS2301</t>
  </si>
  <si>
    <t>0002407786</t>
  </si>
  <si>
    <t>Mental Health issued 112 warrants.  Amounts of warrants range from $58 to $670k.</t>
  </si>
  <si>
    <t>Mental Health issued 68 warrants.  Amounts of warrants range from $500 to $591k.</t>
  </si>
  <si>
    <t>Fire Department - Revenue from Lease Ambulance, Containment And CleanUp, Fire Suppression Recovery Cost, Fire Proection-Eastvale, Advances from Grantors &amp; 3rd Parties, and Other Miscellaneous Revenue.</t>
  </si>
  <si>
    <t>RCIT Co Enterprise Service July 2022.</t>
  </si>
  <si>
    <t>Auditor-Controller's Office - Revenue from Property Tax Current Secured, CIO Penalty R&amp;T 482, Costs On Delinquent Taxes, Collection Charges, Land Use Fees-Cities, and Clearing.</t>
  </si>
  <si>
    <t>g-37</t>
  </si>
  <si>
    <t>AR02408687</t>
  </si>
  <si>
    <t>AR02408688</t>
  </si>
  <si>
    <t>Sheriff Department - Contractual Revenue from City of Perris, and Perris Union High School District.</t>
  </si>
  <si>
    <t>Sheriff Department - Contractual Revenue from City of Moreno Valley, City of San Jacinto, Mt. San Jacinto Community College, San Jacinto Unified School District, Soboba Band of Luiseno Indians, and Valley-Wide Recreation &amp; Park District.</t>
  </si>
  <si>
    <t>h-37</t>
  </si>
  <si>
    <t>AP02409123</t>
  </si>
  <si>
    <t>AP02409176</t>
  </si>
  <si>
    <t>AR02409062</t>
  </si>
  <si>
    <t>0002405453</t>
  </si>
  <si>
    <t>0002405432</t>
  </si>
  <si>
    <t>0002405542</t>
  </si>
  <si>
    <t>0002404997</t>
  </si>
  <si>
    <t>0002405529</t>
  </si>
  <si>
    <t>0002405536</t>
  </si>
  <si>
    <t>Sheriff Department - Contractual Revenue from Canyon Lake Property Owners Association (P.O.A), City of Canyon Lake, City of Lake Elsinore, City of Wildomar, City of Indian Wells, Lake Elsinore School District, Lake Elsinore Unified School District, City of Palm Desert.</t>
  </si>
  <si>
    <t>Mental Health issued 38 warrants.  Amounts of warrants range from $79 to $372k.</t>
  </si>
  <si>
    <t>Medicare.</t>
  </si>
  <si>
    <t>To process County Departments response ARPA reimbursement to RUHS Public Health (PH) for the purchase of Covid-19 test kits in the amount of $4,500,000.00 of the original claim amount of $5,280,172.38. The remaining payment amount will be determined after pending expenditures post.</t>
  </si>
  <si>
    <t>Department of Public Social Services issued 2 warrants. Amounts of warrants range from $1.2k to $2.9M. Payment DPARC 00198023 to United Domestic Workers of America (UDW AFSCME Local 3930) in the amount of $2.9M.</t>
  </si>
  <si>
    <t>0002405433</t>
  </si>
  <si>
    <t>0002407258</t>
  </si>
  <si>
    <t>0002406627</t>
  </si>
  <si>
    <t>0002407669</t>
  </si>
  <si>
    <t>0002405219</t>
  </si>
  <si>
    <t>i-37</t>
  </si>
  <si>
    <t>j-37</t>
  </si>
  <si>
    <t>0002404539</t>
  </si>
  <si>
    <t>0002409617</t>
  </si>
  <si>
    <t>Auditor-Controller's Office - Transfer Teeter 1% Overflow to General Fund.</t>
  </si>
  <si>
    <t>Probation Department - To Recognize Revenue AB118 $1,884,920.39 for Juvenile Probation Activities, JPCF - 0322-0522 FY22.</t>
  </si>
  <si>
    <t>k-37</t>
  </si>
  <si>
    <t>0002405445</t>
  </si>
  <si>
    <t>0002409416</t>
  </si>
  <si>
    <t>0002409452</t>
  </si>
  <si>
    <t>l-37</t>
  </si>
  <si>
    <t>AR02410598</t>
  </si>
  <si>
    <t>0002409804</t>
  </si>
  <si>
    <t>Sheriff Department - Contractual Revenue from City of Calimesa, Morongo Band of Mission Indians, City of Jurupa Valley, Jurupa Community Services District, Jurupa Unified School District, Corona-Norco Unified School District, and City of Perris.</t>
  </si>
  <si>
    <t>m-37</t>
  </si>
  <si>
    <t>AP02411550</t>
  </si>
  <si>
    <t>AP02411551</t>
  </si>
  <si>
    <t>AR02411309</t>
  </si>
  <si>
    <t>0002410458</t>
  </si>
  <si>
    <t>0002408678</t>
  </si>
  <si>
    <t>0002402295</t>
  </si>
  <si>
    <t>0002411167</t>
  </si>
  <si>
    <t>0002408626</t>
  </si>
  <si>
    <t>FY 21/22 June 2021 Tax Fund Transfer.</t>
  </si>
  <si>
    <t>Mental Health issued 61 warrants.  Amounts of warrants range from $59 to $499k.</t>
  </si>
  <si>
    <t>Mental Health issued 56 warrants.  Amounts of warrants range from $5.2k to $468k.</t>
  </si>
  <si>
    <t>Sheriff Department - Contractual Revenue from Desert Sands Unified School District, Southern Coachella Valley, and City of La Quinta.</t>
  </si>
  <si>
    <t>GF Contribution FY21/22 to RUHS-Medical Center.</t>
  </si>
  <si>
    <t>Treasurer Tax Collector - GL Export: 08/03/2022 Business Date.</t>
  </si>
  <si>
    <t>Adjustments from journal 0002399580.</t>
  </si>
  <si>
    <t>n-37</t>
  </si>
  <si>
    <t>AP02412036</t>
  </si>
  <si>
    <t>AP02412037</t>
  </si>
  <si>
    <t>0002409418</t>
  </si>
  <si>
    <t>Mental Health issued 61 warrants. Amounts of warrants range from $120 to $1.05M. Payment for MFI Recovery Center in the amount of $1.05M via voucher MHARC 00288971. Payment for MFI Recovery Center in the amount of $1.05M via voucher MHARC 00288786.</t>
  </si>
  <si>
    <t>Mental Health issued 25 warrants. Amounts of warrants range from $6.1k to $564k.</t>
  </si>
  <si>
    <t>o-37</t>
  </si>
  <si>
    <t>AP02412624</t>
  </si>
  <si>
    <t>AP02412625</t>
  </si>
  <si>
    <t>AR02412466</t>
  </si>
  <si>
    <t>0002411622</t>
  </si>
  <si>
    <t>0002408682</t>
  </si>
  <si>
    <t>00R2373018</t>
  </si>
  <si>
    <t>0002411277</t>
  </si>
  <si>
    <t>Mental Health issued 70 warrants. Amounts of warrants range from $14 to $980k.</t>
  </si>
  <si>
    <t>Mental Health issued 29 warrants. Amounts of warrants range from $6.6k to $292k.</t>
  </si>
  <si>
    <t>Human Rsources Department - FY21/22 Yearend HR Administrative Overhead Cost Distribution in Reimbursement for Services.</t>
  </si>
  <si>
    <t>RUHS-Mental Health Department - Revise Duplicate Correcting Fund for AB109 - February 2022 allocation received JE#0002370349.</t>
  </si>
  <si>
    <t>Auditor-Controller's Office - FY 21-22 CY SUP Jun 6-30-22.</t>
  </si>
  <si>
    <t>Human Resources Department - FY21/22 HR-RUHS Annual Service Contract Billing.</t>
  </si>
  <si>
    <t xml:space="preserve">Fire Department- Fire Protection Revenue from Palm Desert. </t>
  </si>
  <si>
    <t>p-37</t>
  </si>
  <si>
    <t>AR02412824</t>
  </si>
  <si>
    <t>Sheriff Department - Contractual Revenue from City of Desert Hot Springs, City of San Jacinto, and City of Palm Desert.</t>
  </si>
  <si>
    <t>q-37</t>
  </si>
  <si>
    <t>AR02413162</t>
  </si>
  <si>
    <t>Fire Department - Revenue from Advances From Grantors &amp; 3rd Parties, Fed-Other Operating Grants, Dispatch Services, Containment and CleanUp, Reimbursement for Services, Fire Suppression Recovery Cost, and Fire Protection Indio.</t>
  </si>
  <si>
    <t>r-37</t>
  </si>
  <si>
    <t>AR02413436</t>
  </si>
  <si>
    <t>Sheriff Department - Contractual Revenue from City of Indian Wells, and City of Rancho Mirage.</t>
  </si>
  <si>
    <t>0002413376</t>
  </si>
  <si>
    <t>0002410928</t>
  </si>
  <si>
    <t>0002404548</t>
  </si>
  <si>
    <t>0002411156</t>
  </si>
  <si>
    <t>0002411283</t>
  </si>
  <si>
    <t>0002411155</t>
  </si>
  <si>
    <t>0002411816</t>
  </si>
  <si>
    <t>FY21-22 Closing entries to reclass expenses from sub-funds.</t>
  </si>
  <si>
    <t>0002412325</t>
  </si>
  <si>
    <t>0002404908</t>
  </si>
  <si>
    <t>Fund 47000 Closing entry - correct cash deficiency in 47000, clear ending GL balances to 10000-1130100000.</t>
  </si>
  <si>
    <t xml:space="preserve">SB823 PTS Recognize Revenue for YE June 2022 Exp Prelim1. </t>
  </si>
  <si>
    <t>Title IV-E Recognize Revenue FY21 Q3-Q4  Finalized Claims.</t>
  </si>
  <si>
    <t>Recognize Deferred Revenue for PHEP COVID- FY21/22.</t>
  </si>
  <si>
    <t>Prop 57 PRCS FY2122 Alloc and backfill Recognize Revenue for YE June 2022 Exp.</t>
  </si>
  <si>
    <t>JJCPA Recognize Revenue for YE Jul-Jun 2022 Exp &amp; Accrual 2 YE.</t>
  </si>
  <si>
    <t>FRARC</t>
  </si>
  <si>
    <t>FY 21/22 June 2021 Tax Fund TransferProcessed by Maria Moreno 951.940.6359.</t>
  </si>
  <si>
    <t>AB 109 Recognize Revenue for month of Apr-Jun 2022 Prelim1.</t>
  </si>
  <si>
    <t>s-37</t>
  </si>
  <si>
    <t>AR02413832</t>
  </si>
  <si>
    <t>0002412449</t>
  </si>
  <si>
    <t>0002413326</t>
  </si>
  <si>
    <t>0002410581</t>
  </si>
  <si>
    <t>0002412293</t>
  </si>
  <si>
    <t>0002403617</t>
  </si>
  <si>
    <t>Year End Closing NCCFY2122.</t>
  </si>
  <si>
    <t>FY2021-2022  June Tax Transfer.</t>
  </si>
  <si>
    <t>Sheriff Department - Contractual Revenue from Lakeside High School, City of Wildomar, City of Lake Elsinore, City of Cathedral City, City of Palm Springs, and City of Temecula.</t>
  </si>
  <si>
    <t>RUHS Mental Health - IN7006 ProviderReliefFunds to CA-Realignment-Health and Other Mental Health Charges For Services.</t>
  </si>
  <si>
    <t>FLEET MONTHLY BILLING PER 1 JULY 7-1-22 to 7-31-22 FY23.</t>
  </si>
  <si>
    <t>CalSAWS - Oasis JE for 07/28/2022 Payroll.</t>
  </si>
  <si>
    <t>CalSAWS - Oasis JE for 07/27/22 Payroll.</t>
  </si>
  <si>
    <t>00R2367647</t>
  </si>
  <si>
    <t>FY 21/22 December 2021 Tax Fund Transfer. REVERSAL.</t>
  </si>
  <si>
    <t>t-37</t>
  </si>
  <si>
    <t>0002412230</t>
  </si>
  <si>
    <t>0002414177</t>
  </si>
  <si>
    <t>FY 21-22 PY UNS PYU 6-30-22.</t>
  </si>
  <si>
    <t>YOBG Recognize Revenue for YE June 2022.</t>
  </si>
  <si>
    <t>u-37</t>
  </si>
  <si>
    <t>AR02414787</t>
  </si>
  <si>
    <t>AR02414788</t>
  </si>
  <si>
    <t>0002412374</t>
  </si>
  <si>
    <t>00R2398081</t>
  </si>
  <si>
    <t>0002411238</t>
  </si>
  <si>
    <t>0002405717</t>
  </si>
  <si>
    <t>RUHS Behavioral Health - Federal Revenue from Fed-Medi-Cal FFP (Federal Financial Participation).</t>
  </si>
  <si>
    <t>Executive Office - To record FY21/22 transfer of Matured Financing to CIP Fund.</t>
  </si>
  <si>
    <t>Sheriff's Department - To reverse the cash back to Sub-Fund - Trial Court Security for June 2022 (The Sheriff's Department ended FY 21/22 with a balanced budget and utilized existing funds to support these efforts, therefore reversal of this journal entry is requested by A.P.).</t>
  </si>
  <si>
    <t>Emergency Management Department - Recognize Revenue from the MADDY Fund for EMS (Intra-Grant).</t>
  </si>
  <si>
    <t>Reclass General Fund Expenses to AB109 Fund 11167 FY21-22 April-June 2022, 4th Qtr.</t>
  </si>
  <si>
    <t>v-37</t>
  </si>
  <si>
    <t>ITACCS2302</t>
  </si>
  <si>
    <t>w-37</t>
  </si>
  <si>
    <t>AR02415453</t>
  </si>
  <si>
    <t>AR02415445</t>
  </si>
  <si>
    <t>0002413499</t>
  </si>
  <si>
    <t>0002413488</t>
  </si>
  <si>
    <t>0002413891</t>
  </si>
  <si>
    <t>0002413670</t>
  </si>
  <si>
    <t>0002410923</t>
  </si>
  <si>
    <t>0002410912</t>
  </si>
  <si>
    <t>0002403521</t>
  </si>
  <si>
    <t>Auditor-Controller's Office - State Revenue from VLF Realignment and sales tax.</t>
  </si>
  <si>
    <t>Sheriff Department - Contractual Revenue from De Luz (Santa Rosa) Community Services District, City of Temecula, and Temecua Valley Balloon and Wine.</t>
  </si>
  <si>
    <t>Payroll - Salaries.</t>
  </si>
  <si>
    <t>Payroll - Retirement - PERS.</t>
  </si>
  <si>
    <t>Payroll - Social Security.</t>
  </si>
  <si>
    <t>Probation Department - AB 109 Recognize Revenue for month of Year End EXP &amp; ICPR June 2022 Prelim2 PROB &amp; PACT.</t>
  </si>
  <si>
    <t>CCPIA Recognize Revenue for months of Apr - Jun 2022 Year End Exp &amp;  ICRP Prelim1.</t>
  </si>
  <si>
    <t>FY 21/22 AB109 Estimate 4th Quarter.</t>
  </si>
  <si>
    <t>x-37</t>
  </si>
  <si>
    <t>AR02415768</t>
  </si>
  <si>
    <t>AR02415804</t>
  </si>
  <si>
    <t>0002410445</t>
  </si>
  <si>
    <t>RUHS-Behavioral Health - Revenue from Other Forfeitures &amp; Penalties, Probate Fees, Insurance Fees, Patient Fees, Other Mental Health Charges for Services and Contributions &amp; Donations.</t>
  </si>
  <si>
    <t xml:space="preserve">Executive Office - Allocation of State Realignment Vehicle License Fees (VLF) Revenue. </t>
  </si>
  <si>
    <t>AR02415779</t>
  </si>
  <si>
    <t>Executive Office - Settlement received via wire transfer and processed through TCR EOARC #13205.</t>
  </si>
  <si>
    <t>y-37</t>
  </si>
  <si>
    <t>AR02416187</t>
  </si>
  <si>
    <t>AR02416188</t>
  </si>
  <si>
    <t>0002409614</t>
  </si>
  <si>
    <t>0002407726</t>
  </si>
  <si>
    <t>FMMLBR1048</t>
  </si>
  <si>
    <t>FMMLBR1049</t>
  </si>
  <si>
    <t>0002414627</t>
  </si>
  <si>
    <t>0002412257</t>
  </si>
  <si>
    <t>0002412276</t>
  </si>
  <si>
    <t>RUHS Behavioral Health - Federal Revenue from Fed-Medi-Cal FFP (Federal Financial Participation, in additon to Revenue from Client Felxible Support, Other Forfeiturs &amp; Penalties, CA-Medi-Cal Match, Fed-Block Grants, LPS Conservatorship, Institutional Mentally Disabled, Insurance Fees, Patient Fees, and Other Mental Health Charges for Services.</t>
  </si>
  <si>
    <t>RUHS Behavioral Health - Federal Revenue from Fed-Medi-Cal FFP (Federal Financial Participation, in additon to Revenue from Ca-Medi-Cal Match, and CA-Other Aid to Health.</t>
  </si>
  <si>
    <t>Department of Public Social Services - CalSAWS.</t>
  </si>
  <si>
    <t>RUHS Behavioral Health - RCRMC PAYOR MOU AUGUST 22/23.</t>
  </si>
  <si>
    <t>RUHS Behavioral Health - FY 22/23 MHSA (Mental Health Services Act) Monthly Transfer - August.</t>
  </si>
  <si>
    <t>RUHS Behavioral Health - FY 22/23 Behavioral Health Funds - August.</t>
  </si>
  <si>
    <t>Treasurer's Office - GL Export: 08/19/2022 Business Date.</t>
  </si>
  <si>
    <t>Facilities Management - Maintenance Labor Jul 2022.</t>
  </si>
  <si>
    <t>Facilities Management -Maintenance Labor Aug 2022.</t>
  </si>
  <si>
    <t>z-37</t>
  </si>
  <si>
    <t>AR02416888</t>
  </si>
  <si>
    <t>0002416432</t>
  </si>
  <si>
    <t>0002416431</t>
  </si>
  <si>
    <t>0002407746</t>
  </si>
  <si>
    <t>0002408169</t>
  </si>
  <si>
    <t>0002411726</t>
  </si>
  <si>
    <t>0002408580</t>
  </si>
  <si>
    <t>Executive Office - Revenue from City Governments and City Reveune Sharing - Neautrality.</t>
  </si>
  <si>
    <t>CalSAWS - Oasis for 08/30/2022 Payroll.</t>
  </si>
  <si>
    <t>CalSAWS - Oasis JE for 08/29/2022 Payroll.</t>
  </si>
  <si>
    <t>a-38</t>
  </si>
  <si>
    <t>FMREAL0688</t>
  </si>
  <si>
    <t>Facilities Management - 0922 Payable Lease.</t>
  </si>
  <si>
    <t>b-38</t>
  </si>
  <si>
    <t>AR02417488</t>
  </si>
  <si>
    <t>0002415330</t>
  </si>
  <si>
    <t>Realignment - Transfer August 2022 Realignment Revenue for VLF to Health GF Operating Accounts.</t>
  </si>
  <si>
    <t>0002415331</t>
  </si>
  <si>
    <t>Realignment  - Transfer August 2022 Sales Tax to GF Oper Acc Realignment Revenue for Sales Tax to Health General Fund Operating Account</t>
  </si>
  <si>
    <t>0002412232</t>
  </si>
  <si>
    <t>0002415333</t>
  </si>
  <si>
    <t>Realignment - Transfer August 2022 Sales Tax, State Hospital Offset and Managed Care Offset from Mental Health sub-fund deferred revenue account to GF operating account.</t>
  </si>
  <si>
    <t>0002412215</t>
  </si>
  <si>
    <t>0002412243</t>
  </si>
  <si>
    <t>Auditor-Controller's Office - SB90 Mandate Clearing.</t>
  </si>
  <si>
    <t>c-38</t>
  </si>
  <si>
    <t>0002416803</t>
  </si>
  <si>
    <t>AP02418040</t>
  </si>
  <si>
    <t xml:space="preserve">Registrar of Voters issued 4 warrants.  Amounts of warrants range from $932 to $1.5M. Payment to Dominion Voting Systems Inc in the amount of $1.5M for voting services. </t>
  </si>
  <si>
    <t>d-38</t>
  </si>
  <si>
    <t>AR02418742</t>
  </si>
  <si>
    <t>AR02418746</t>
  </si>
  <si>
    <t>AR02418747</t>
  </si>
  <si>
    <t>AR02418748</t>
  </si>
  <si>
    <t>AR02418749</t>
  </si>
  <si>
    <t>Department of Public Health revenue.</t>
  </si>
  <si>
    <t>RUHS Mental Health - Federal Revenue received for Fed-Medi-Cal-FFP (Federal Financial Participation).</t>
  </si>
  <si>
    <t>e-38</t>
  </si>
  <si>
    <t>AR02419128</t>
  </si>
  <si>
    <t>AR02419100</t>
  </si>
  <si>
    <t>0002417379</t>
  </si>
  <si>
    <t>RUHS Mental Health - RCRMC PAYOR MOU SEPTEMBER 22/23.</t>
  </si>
  <si>
    <t>Fire Protection Revenue - City of Moreno Valley.</t>
  </si>
  <si>
    <t>Sheriff Department - City of Perris, Soboba Band of Luiseno Indians, Souther California Edison, Riverside Community College PD (Police Department), California Department of ABC (Alcoholic Beverage Control), Superior Court of California, Western Construction Auction, DHS-CBP (Department of Homeland Security - Customs and Border Protection) Air &amp; Marine Branch, City of San Jacinto Police Department, City of Norco, City of Lake Elsinore, and City of Canyon Lake.</t>
  </si>
  <si>
    <t>f-38</t>
  </si>
  <si>
    <t>0002417189</t>
  </si>
  <si>
    <t>ITACCS2303</t>
  </si>
  <si>
    <t>g-38</t>
  </si>
  <si>
    <t>AR02419757</t>
  </si>
  <si>
    <t>AR02419764</t>
  </si>
  <si>
    <t>0002417191</t>
  </si>
  <si>
    <t>0002417351</t>
  </si>
  <si>
    <t>Sheriff Department - Law enforcement revenue from City of Coachella, City of La Quinta, and Spotlight 29 Casino.</t>
  </si>
  <si>
    <t>Recognize Deferred Revenue for PHEP (Public Health Emergency Preparedness).</t>
  </si>
  <si>
    <t>h-38</t>
  </si>
  <si>
    <t>AP02420337</t>
  </si>
  <si>
    <t>AR02420106</t>
  </si>
  <si>
    <t>Sheriff Department issued 69 warrants. Amounts of warrants range from $2 to $390k.</t>
  </si>
  <si>
    <t>RUHS Mental Health - Deferred Revenue for Mental Health Administration.</t>
  </si>
  <si>
    <t>i-38</t>
  </si>
  <si>
    <t>0002417468</t>
  </si>
  <si>
    <t>RUHS Mental Health - FY 22/23 Behavioral Health Funds - September.</t>
  </si>
  <si>
    <t>j-38</t>
  </si>
  <si>
    <t>AP02421046</t>
  </si>
  <si>
    <t xml:space="preserve">Registrar of Voters issued 8 warrants. Amounts of warrants range from $30 to $1.3M. Payment to Postmaster in the amount of $1.3M for voting services. </t>
  </si>
  <si>
    <t>k-38</t>
  </si>
  <si>
    <t>AR02421219</t>
  </si>
  <si>
    <t>AR02421202</t>
  </si>
  <si>
    <t>Fire Department - Revenue from Federal Grants, Fire Suppression Recovery Cost, Fire Protection-City of Indio, and City of Banning.</t>
  </si>
  <si>
    <t>Sheriff Department - Contractual Revenue from De Luz (Santa Rosa) Community Services District, City of Temecula, and Chaparral High School.</t>
  </si>
  <si>
    <t>l-38</t>
  </si>
  <si>
    <t>0002421176</t>
  </si>
  <si>
    <t>m-38</t>
  </si>
  <si>
    <t>AP02422097</t>
  </si>
  <si>
    <t>0002421154</t>
  </si>
  <si>
    <t>FLEET MONTHLY BILLING PER 2 AUGUST 8-1-2022 to 8-31-2022 FY23.</t>
  </si>
  <si>
    <t>Executive Office - 2017A Infrastructure Lease Revenue Bonds - Indio Law Building. FY 2022-23 Annual Debt Service Billing.</t>
  </si>
  <si>
    <t>Executive Office - County of Riverside 2021 Series A Infrastructure Lease Revenue Bonds (2008 Southwest Justice Center SWJC). FY22-23 Semi-Annual Debt Service Billing.</t>
  </si>
  <si>
    <t>Mental Health issued 48 warrants.  Amounts of warrants range from $420 to $480k.</t>
  </si>
  <si>
    <t>n-38</t>
  </si>
  <si>
    <t>AR02422297</t>
  </si>
  <si>
    <t>AR02422296</t>
  </si>
  <si>
    <t>AR02422289</t>
  </si>
  <si>
    <t>FMREAL0690</t>
  </si>
  <si>
    <t>0002420396</t>
  </si>
  <si>
    <t>FMMLBR1050</t>
  </si>
  <si>
    <t>0002417425</t>
  </si>
  <si>
    <t>0002417811</t>
  </si>
  <si>
    <t>Auditor-Controller's Office - State Revenue from VLF Realignment.</t>
  </si>
  <si>
    <t>Auditor-Controller's Office - State Revenue from Sales Tax.</t>
  </si>
  <si>
    <t>Facilities Management - Maintenance Labor September 2022.</t>
  </si>
  <si>
    <t>Facilities Management - Payable Lease October 2022.</t>
  </si>
  <si>
    <t>Executive Office - 2015 Series A Infrastructure LRB (local Resource-Based) 2006 A Capital Improvement Projects FY 2022-23 Annual Billing.</t>
  </si>
  <si>
    <t>Department of Child Services - Advance to Revenue-September 2022.</t>
  </si>
  <si>
    <t>Sheriff Department - Contractual Revenue from City of Norco, Alvord Unified School District, City of Eastvale, City of Jurupa Valley, Jurupa Community Services District, and Jurupa Unified School District.</t>
  </si>
  <si>
    <t>o-38</t>
  </si>
  <si>
    <t>AR02422819</t>
  </si>
  <si>
    <t>0002420122</t>
  </si>
  <si>
    <t>0002420362</t>
  </si>
  <si>
    <t>RUHS Mental Health - Federal Revenue for Block Grants.</t>
  </si>
  <si>
    <t>p-38</t>
  </si>
  <si>
    <t>AP02423334</t>
  </si>
  <si>
    <t>AR02423212</t>
  </si>
  <si>
    <t>0002420126</t>
  </si>
  <si>
    <t>0002420450</t>
  </si>
  <si>
    <t>Department of Executive Office issued 5 warrants amounts ranging between $141 to $6.2M. Executive Office Courts MOE 1st Quarterly State Payment for FY 22-23.</t>
  </si>
  <si>
    <t>Fire Department - Revenue from Fire Protection: City of Wildomar, City of Rancho Mirage, City of Eastvale, Department of Home Security (DHS).</t>
  </si>
  <si>
    <t>Department of Treasurer's Office - Admin Fee Charge for the 1st Quarter 7/1/2022 - 9/30/2022 FY 22/23.</t>
  </si>
  <si>
    <t>q-38</t>
  </si>
  <si>
    <t>AR02423606</t>
  </si>
  <si>
    <t>AR02423628</t>
  </si>
  <si>
    <t>AR02423638</t>
  </si>
  <si>
    <t>0002422245</t>
  </si>
  <si>
    <t>0002417467</t>
  </si>
  <si>
    <t>Fire Department - Revenue from Fire Protection from City of Menifee.</t>
  </si>
  <si>
    <t>Department of Executive Office - County of Riverside 2021 Series B IFA Lease Revenue Bonds (2015 PFA Refdg) FY22-23 Semi-Annual Debt Service Billing.</t>
  </si>
  <si>
    <t>RUHS Mental Health - FY 22/23 MHSA Monthly Transfer - September.</t>
  </si>
  <si>
    <t>r-38</t>
  </si>
  <si>
    <t>AR02423939</t>
  </si>
  <si>
    <t>AR02423949</t>
  </si>
  <si>
    <t>AR02423950</t>
  </si>
  <si>
    <t>0002423130</t>
  </si>
  <si>
    <t>CalSAWS - Oasis JE for 09/28/2022 Payroll.</t>
  </si>
  <si>
    <t>Department of Public Health - Federal Revenue from Health Grants.</t>
  </si>
  <si>
    <t>s-38</t>
  </si>
  <si>
    <t>AP02424416</t>
  </si>
  <si>
    <t>0002422594</t>
  </si>
  <si>
    <t>0002416081</t>
  </si>
  <si>
    <t>0002422210</t>
  </si>
  <si>
    <t>Department of Public Social Services issued 4 warrants.  Amounts of warrants range from $559 to $3M. Payment DPARC 00198339 to United Domestic Workers of America (UDW AFSCME Local 3930) in the amount of $3M.</t>
  </si>
  <si>
    <t>Quartetly</t>
  </si>
  <si>
    <t>Facilities Management - To allocate FM-Administration expenses based on approved 50/50 Methodology.</t>
  </si>
  <si>
    <t>Auditor-Controller's Office - PSAF (Public Safety Augmentation Fund) - 1/2% Sales Tax Distribution September 2022.</t>
  </si>
  <si>
    <t>t-38</t>
  </si>
  <si>
    <t>0002424622</t>
  </si>
  <si>
    <t>0002423794</t>
  </si>
  <si>
    <t>INTQ422ACC</t>
  </si>
  <si>
    <t>Auditor-Controller's Office - Per Board Policy B-14, the Auditor Controller is allowed to transfer funds to cover any cash deficit. Transfer to cover CalPERS Prepayment.</t>
  </si>
  <si>
    <t>CalSAWS - Oasis JE for 09/29/2022 Payroll.</t>
  </si>
  <si>
    <t>Auditor-Controller's Office - 4th Quarter 2022 INT ACCSH / Treasurer's Interest Apportionment in Revenue for Interest-Invested Funds.</t>
  </si>
  <si>
    <t>u-38</t>
  </si>
  <si>
    <t>AR02425089</t>
  </si>
  <si>
    <t>0002424241</t>
  </si>
  <si>
    <t>Fire Department - Revenue from Fire Protection from City of San Jacinto, City of Temecula, and City of Norco.</t>
  </si>
  <si>
    <t>Department of Public Social Services - CalSAWS - Payroll.</t>
  </si>
  <si>
    <t>v-38</t>
  </si>
  <si>
    <t>AP02425413</t>
  </si>
  <si>
    <t>AP02425449</t>
  </si>
  <si>
    <t>AP02425467</t>
  </si>
  <si>
    <t>AP02425531</t>
  </si>
  <si>
    <t>AP02425532</t>
  </si>
  <si>
    <t>AR02425365</t>
  </si>
  <si>
    <t>EHARC</t>
  </si>
  <si>
    <t>Semi-Annual</t>
  </si>
  <si>
    <t>Mental Health issued 107 warrants.  Amounts of warrants range from $37 to $369k.</t>
  </si>
  <si>
    <t>Mental Health issued 60 warrants.  Amounts of warrants range from $641 to $465k.</t>
  </si>
  <si>
    <t xml:space="preserve">Assessors Department issued 40 warrants.  Amounts of warrants range from $0.62 to $4.9M. Payment via voucher 00056968 for SB2 Fee FY22-23 1st Quarter in the amount of $4.9M. </t>
  </si>
  <si>
    <t>Department of Public Social Services issued 10 warrants. Amounts of warrants range from $440 to $2.9M. Payment via voucher DPARC 00198618 to United Domestic Workers of America (UDW AFSCME Local 3930) October 2022 IHSS Health Benefits Payment Report in the amount of $2.9M.</t>
  </si>
  <si>
    <t>Environmental Health Department issued 1 warrant. Payment via voucher EHARC 00012997 to Waste Management Inc. for Disbursement of collected tax assessment payments in the amount of $1.3M.</t>
  </si>
  <si>
    <t>w-38</t>
  </si>
  <si>
    <t>AR02425720</t>
  </si>
  <si>
    <t>Sheriff Department - Contractual Revenue from City of La Quinta.</t>
  </si>
  <si>
    <t>x-38</t>
  </si>
  <si>
    <t>0002423990</t>
  </si>
  <si>
    <t>0002423988</t>
  </si>
  <si>
    <t>0002424218</t>
  </si>
  <si>
    <t>0002423875</t>
  </si>
  <si>
    <t>y-38</t>
  </si>
  <si>
    <t>0002426384</t>
  </si>
  <si>
    <t>0002423829</t>
  </si>
  <si>
    <t>0002423832</t>
  </si>
  <si>
    <t>0002423834</t>
  </si>
  <si>
    <t>0002423836</t>
  </si>
  <si>
    <t>Purchasing Department - Fleet Monthly Billing Period 3 September 9-1-22 to 9-30-22 FY23.</t>
  </si>
  <si>
    <t>Auditor-Controller's Office - FY22 COPS Growth. Recognize revenue for COPS Growth.</t>
  </si>
  <si>
    <t>Auditor-Controller's Office - Trial Court Security for September 2022.</t>
  </si>
  <si>
    <t>Auditor-Controller's Office - Realignment - Transfer September 2022 Sales Tax, State Hospital Offset and Managed Care Offset from Mental Health sub-fund deferred revenue account to GF operating account.</t>
  </si>
  <si>
    <t>Auditor-Controller's Office - New Allocation. Realignment  - Transfer September 22 Realignment Revenue for Sales Tax to Social Services - GF Operating Accounts.</t>
  </si>
  <si>
    <t>z-38</t>
  </si>
  <si>
    <t>0002426412</t>
  </si>
  <si>
    <t>00R2423836</t>
  </si>
  <si>
    <t>0002426654</t>
  </si>
  <si>
    <t>ITACCS2304</t>
  </si>
  <si>
    <t>00R2423834</t>
  </si>
  <si>
    <t>00R2423832</t>
  </si>
  <si>
    <t>Human Resources Department - FY 22/23 Liability Insurance - 1st Quarter July - September.</t>
  </si>
  <si>
    <t>Auditor-Controller's Office - To reverse 0002423836.</t>
  </si>
  <si>
    <t>Human Resources Department - FY 22/23 Workers' Compensation 1st Quarter.</t>
  </si>
  <si>
    <t>RCIT Co Enterprise Service October 2022.</t>
  </si>
  <si>
    <t>Auditor-Controller's Office - To reverse JE 0002423834.</t>
  </si>
  <si>
    <t>Auditor-Controller's Office - To Reverse JE0002423832.</t>
  </si>
  <si>
    <t>RCIT Co Enterprise Service August 2022).</t>
  </si>
  <si>
    <t>RCIT Co Enterprise Service September 2022.</t>
  </si>
  <si>
    <t>a-39</t>
  </si>
  <si>
    <t>AR02427047</t>
  </si>
  <si>
    <t>0002426389</t>
  </si>
  <si>
    <t xml:space="preserve">Human Resources - FY 22/23 Property Insurance - 1st Quarter July - September 2022. </t>
  </si>
  <si>
    <t>b-39</t>
  </si>
  <si>
    <t>AP02427605</t>
  </si>
  <si>
    <t>Mental Health issued 21 warrants.  Amounts of warrants range from $57 to $2.8M.  Payment to California Mental Health Services in the amount of $2.8M for FY22-23 Innovative Tech Suite Funding via voucher MHARC 00291365.</t>
  </si>
  <si>
    <t>c-39</t>
  </si>
  <si>
    <t>AP02427934</t>
  </si>
  <si>
    <t>d-39</t>
  </si>
  <si>
    <t>AR02428148</t>
  </si>
  <si>
    <t>AR02428155</t>
  </si>
  <si>
    <t>0002426683</t>
  </si>
  <si>
    <t>Trial Court Security for September 2022.</t>
  </si>
  <si>
    <t>e-39</t>
  </si>
  <si>
    <t>AP02428636</t>
  </si>
  <si>
    <t>0002426685</t>
  </si>
  <si>
    <t>Auditor-Controller's Office - New Allocation. Realignment  - Transfer September 22 Realignment Revenue for Sales Tax to Social Services - General Fund Operating Accounts.</t>
  </si>
  <si>
    <t>Probation Department issued 12 warrants. Amounts of warrants range from $25 to $993K.</t>
  </si>
  <si>
    <t>f-39</t>
  </si>
  <si>
    <t>AR02428764</t>
  </si>
  <si>
    <t>Fire Department - Revenue from Fire Protection: City of Perris.</t>
  </si>
  <si>
    <t>Executive Office - Revenue from American Rescue Plan Act of 2021: Economic Conditions and the Award Terms Agreement for the Department of the Treasury's Local Assistance and Tribal Consistency Fund (LATCF) Program.</t>
  </si>
  <si>
    <t>g-39</t>
  </si>
  <si>
    <t>AR02429148</t>
  </si>
  <si>
    <t>AR02429142</t>
  </si>
  <si>
    <t>0002426982</t>
  </si>
  <si>
    <t>0002426684</t>
  </si>
  <si>
    <t>0002426981</t>
  </si>
  <si>
    <t>Sheriff Department - Contractual Revenue from City of Temecula and Temecula Valley Unified School District.</t>
  </si>
  <si>
    <t>RUHS Mental Health - FY 22/23 Behavioral Health Funds - October.</t>
  </si>
  <si>
    <t>RUHS Mental Health - FY 22/23 MHSA Monthly Transfer - October.</t>
  </si>
  <si>
    <t>h-39</t>
  </si>
  <si>
    <t>AP02429650</t>
  </si>
  <si>
    <t>0002427454</t>
  </si>
  <si>
    <t>0002425987</t>
  </si>
  <si>
    <t>Department of Child Services - Advance to Revenue-October 2022.</t>
  </si>
  <si>
    <t>Department of Public Social Services issued 11 warrants.  Amounts of warrants range from $26 to $1.14M. Payment to Change and Innovation Agency LLC in the amount of $1.14M for software via voucher R0196642.</t>
  </si>
  <si>
    <t>i-39</t>
  </si>
  <si>
    <t>AR02429978</t>
  </si>
  <si>
    <t>0002427086</t>
  </si>
  <si>
    <t>0002427069</t>
  </si>
  <si>
    <t>0002427294</t>
  </si>
  <si>
    <t>Auditor-Controller's Office - State Revenue from Vehicle License Fees (VLF) Realignment for FY23 October.</t>
  </si>
  <si>
    <t>j-39</t>
  </si>
  <si>
    <t>AP02430517</t>
  </si>
  <si>
    <t>AR02430351</t>
  </si>
  <si>
    <t>AR02430330</t>
  </si>
  <si>
    <t>0002426681</t>
  </si>
  <si>
    <t>This transaction posts the fiscal year-end Base true-up of the 1991 Realignment Sales Tax and VLF distributions to Probation and Health (CCS).</t>
  </si>
  <si>
    <t>0002425024</t>
  </si>
  <si>
    <t>0002420061</t>
  </si>
  <si>
    <t>0002425332</t>
  </si>
  <si>
    <t>0002420020</t>
  </si>
  <si>
    <t>Mental Health issued 17 warrants.  Amounts of warrants range from $222 to $382k.</t>
  </si>
  <si>
    <t>Mental Health issued 17 warrants.  Amounts of warrants range from $39 to $475k.</t>
  </si>
  <si>
    <t>Executive Office - Settlement paid to Clark Construction Group California via wire transfer and processed through TCR EOARC #13236.</t>
  </si>
  <si>
    <t>Sheriff Department - Contractual Revenue from City of Norco, City of Eastvale, City of Jurupa Valley, Major League Soccer, Jurupa Community Service District, Jurupa Unified School District, Marriott Desert Springs Resort, Corona-Norco Unified School District, City of Palm Desert, and City of Rancho Mirage.</t>
  </si>
  <si>
    <t>k-39</t>
  </si>
  <si>
    <t>AR02430758</t>
  </si>
  <si>
    <t>AR02430759</t>
  </si>
  <si>
    <t>AR02430760</t>
  </si>
  <si>
    <t>AR02430695</t>
  </si>
  <si>
    <t>FMREAL0692</t>
  </si>
  <si>
    <t>FMMLBR1051</t>
  </si>
  <si>
    <t>0002428084</t>
  </si>
  <si>
    <t>0002420410</t>
  </si>
  <si>
    <t>0002428065</t>
  </si>
  <si>
    <t>0002429970</t>
  </si>
  <si>
    <t>Department of Public Health - State Revenue recieved for CA-Grant and CA-Medi-Cal via TCR HSARC 133590&amp;133591.</t>
  </si>
  <si>
    <t>Department of Public Health - State Revenue received for CA-Grant, Federal Operating Grants and Detention Facilities via TCR HSARC 133592, 133593&amp; 133595.</t>
  </si>
  <si>
    <t>Sheriff Department - Contractual Revenue from City of Coachella, Desert Sands Unified School District and City of La Quinta.</t>
  </si>
  <si>
    <t>Facilities Management - 1122 Payable Lease.</t>
  </si>
  <si>
    <t>Facilities Management - Maintenance Labor October 2022.</t>
  </si>
  <si>
    <t>FY 22-23 CY UNS UC1.</t>
  </si>
  <si>
    <t>Department of Public Health - Revenue received from California Department of Public Health via HSARC 133586.</t>
  </si>
  <si>
    <t>l-39</t>
  </si>
  <si>
    <t>AR02431183</t>
  </si>
  <si>
    <t>AR02431184</t>
  </si>
  <si>
    <t>AR02431141</t>
  </si>
  <si>
    <t>0002429136</t>
  </si>
  <si>
    <t>RUHS Mental Health - Federal Revenue received for Fed-Medi-Cal-FFP (Federal Financial Participation) via TCR MHARC 12240 &amp;12241.</t>
  </si>
  <si>
    <t>GL-SS4 &amp; CY Tax Sales Adjustment.</t>
  </si>
  <si>
    <t>RUHS Mental Health - Federal Revenue received for Fed-Medi-Cal-FFP (Federal Financial Participation), CA-Medi-Cal Match, and CA-Other Aid to Health via TCR MHARC 12243.</t>
  </si>
  <si>
    <t>m-39</t>
  </si>
  <si>
    <t>AP02431756</t>
  </si>
  <si>
    <t>AR02431531</t>
  </si>
  <si>
    <t>0002430599</t>
  </si>
  <si>
    <t>0002429951</t>
  </si>
  <si>
    <t>0002431427</t>
  </si>
  <si>
    <t>0002430240</t>
  </si>
  <si>
    <t>0002429890</t>
  </si>
  <si>
    <t>0002426672</t>
  </si>
  <si>
    <t>0002429879</t>
  </si>
  <si>
    <t>0002417412</t>
  </si>
  <si>
    <t>0002428072</t>
  </si>
  <si>
    <t>0002417400</t>
  </si>
  <si>
    <t>0002429109</t>
  </si>
  <si>
    <t>0002420052</t>
  </si>
  <si>
    <t>0002425045</t>
  </si>
  <si>
    <t>0002428089</t>
  </si>
  <si>
    <t>0002429885</t>
  </si>
  <si>
    <t>New Allocation. Realignment  - Transfer October 22 Realignment Revenue for Sales Tax to Soc. Services - GF Operating Accounts.</t>
  </si>
  <si>
    <t>0002429889</t>
  </si>
  <si>
    <t>Riverside University Health Systems - Record FY23 DHS Annual Payment.</t>
  </si>
  <si>
    <t>CIV - Oasis JE for 10/26/2022 Payroll.</t>
  </si>
  <si>
    <t>CalSAWS - Oasis JE for 10/27/2022 Payroll.</t>
  </si>
  <si>
    <t>Auditor-Controller's Office - Trial Court Security for October 2022.</t>
  </si>
  <si>
    <t>Human Resources - Riverside County Human Resources FY22-23 1st Qtr. GSS Rate Development.</t>
  </si>
  <si>
    <t>Auditor-Controller's Office - PSAF (Public Safety Augmentation Fund) - 1/2% Sales Tax Distribution October 2022.</t>
  </si>
  <si>
    <t>Auditor-Controller's Office - Realignment - Transfer October 2022 Sales Tax, State Hospital Offset and Managed Care Offset from Mental Health sub-fund deferred revenue account to GF operating account.</t>
  </si>
  <si>
    <t>Sheriff Department issued 55 warrants. Amounts of warrants range from $5 to $298k.</t>
  </si>
  <si>
    <t>Sheriff Department - Contractual Revenue from City of Moreno Valley and Department of Defense.</t>
  </si>
  <si>
    <t>n-39</t>
  </si>
  <si>
    <t>AP02432324</t>
  </si>
  <si>
    <t>AP02432384</t>
  </si>
  <si>
    <t>AP02432385</t>
  </si>
  <si>
    <t xml:space="preserve">Mental Health issued 55 warrants.  Amounts of warrants range from $900  to $235k. </t>
  </si>
  <si>
    <t>Mental Health issued 144 warrants. Amounts of warrants range from $11 to $1.3M. Payment to California Mental Health Services in the amount of $1.3M for FY22-23 Innovative Tech Suite Funding via voucher MHARC 00290545. Payment to MFI Recovery Center in the amount of $1M for Medi-Cal Claims via voucher MHARC 00291061 .</t>
  </si>
  <si>
    <t xml:space="preserve">Department of Public Social Services issued 3 warrants. Amounts of warrants range from $7 to $3M. Payment for November 2022 IHSS Health Benefits Payment in the amount of $3M via voucher DPARC 00198849 .           </t>
  </si>
  <si>
    <t>o-39</t>
  </si>
  <si>
    <t>0002432496</t>
  </si>
  <si>
    <t>FLEET Monthly Billing for October Period 4.</t>
  </si>
  <si>
    <t>p-39</t>
  </si>
  <si>
    <t>AR02433236</t>
  </si>
  <si>
    <t>AR02433204</t>
  </si>
  <si>
    <t>q-39</t>
  </si>
  <si>
    <t>AP02433785</t>
  </si>
  <si>
    <t>AR02433610</t>
  </si>
  <si>
    <t>AR02433582</t>
  </si>
  <si>
    <t>0002430805</t>
  </si>
  <si>
    <t>0002430803</t>
  </si>
  <si>
    <t>0002431034</t>
  </si>
  <si>
    <t>0002432840</t>
  </si>
  <si>
    <t>Mental Health issued 21 warrants.  Amounts of warrants range from $939 to $261k.</t>
  </si>
  <si>
    <t>Sheriff Department - Contractual Revenue from City of Perris and Perris Union High School District.</t>
  </si>
  <si>
    <t>GL Export: 11/04/2022 Business Date.</t>
  </si>
  <si>
    <t>r-39</t>
  </si>
  <si>
    <t>AR02434306</t>
  </si>
  <si>
    <t>ITACCS2305</t>
  </si>
  <si>
    <t>FMREAL0694</t>
  </si>
  <si>
    <t>RCIT Co Enterprise Service November 2022.</t>
  </si>
  <si>
    <t>Department of Public Health - State Revenue from Health Grants.</t>
  </si>
  <si>
    <t>s-39</t>
  </si>
  <si>
    <t>AR02434692</t>
  </si>
  <si>
    <t>Sheriff Department - Contractual Revenue from City of Norco, Alvord Unified School District, City of Jurupa Valley, Jurupa Community Services District, Jurupa Unified School District</t>
  </si>
  <si>
    <t>1222 Payable Lease.</t>
  </si>
  <si>
    <t>t-39</t>
  </si>
  <si>
    <t>0002431507</t>
  </si>
  <si>
    <t>RUHS Mental Health - RCRMC PAYOR MOU NOVEMBER 22/23.</t>
  </si>
  <si>
    <t>RUHS Mental Health - RCRMC PAYOR MOU OCTOBER 22/23.</t>
  </si>
  <si>
    <t>u-39</t>
  </si>
  <si>
    <t>AP02435996</t>
  </si>
  <si>
    <t>AR02436082</t>
  </si>
  <si>
    <t>AR02436042</t>
  </si>
  <si>
    <t>0002435721</t>
  </si>
  <si>
    <t>0002432817</t>
  </si>
  <si>
    <t>0002434636</t>
  </si>
  <si>
    <t>0002434632</t>
  </si>
  <si>
    <t>0002433114</t>
  </si>
  <si>
    <t>0002432827</t>
  </si>
  <si>
    <t>0002435707</t>
  </si>
  <si>
    <t xml:space="preserve">MHARC </t>
  </si>
  <si>
    <t xml:space="preserve">Department of Health Care Services-General Uses of the Community Assistance, Recovery, and Empowerment (CARE) Act Starup Funding. Deposit MHARC 12258. </t>
  </si>
  <si>
    <t>FY 22/23 Behavioral Health Funds - November.</t>
  </si>
  <si>
    <t>FY 22/23 MHSA Monthly Transfer - November.</t>
  </si>
  <si>
    <t>Fiscal year 2023 repayment to General Fund for POB advance given in the beginning of year.</t>
  </si>
  <si>
    <t xml:space="preserve">Probation department issued 9 warrants.  Amounts of warrants range from $47 to $993k.  </t>
  </si>
  <si>
    <t>v-39</t>
  </si>
  <si>
    <t>AP02436441</t>
  </si>
  <si>
    <t>Mental Health issued 40 warrants. Amounts of warrants range from $328 to $472k.</t>
  </si>
  <si>
    <t>w-39</t>
  </si>
  <si>
    <t>AR02436653</t>
  </si>
  <si>
    <t>AR02436703</t>
  </si>
  <si>
    <t>AR02436646</t>
  </si>
  <si>
    <t>0002433992</t>
  </si>
  <si>
    <t>0002433990</t>
  </si>
  <si>
    <t>0002433994</t>
  </si>
  <si>
    <t>FMMLBR1052</t>
  </si>
  <si>
    <t>Facilities Management - Maintenance Labor November 2022.</t>
  </si>
  <si>
    <t>Sheriff Department - Contractual Revenue from City of Canyon Lake, City of Lake Elsinore, City of Wildomar, Lake Elsinore School District, and Lake Elsinore Unified School District.</t>
  </si>
  <si>
    <t>x-39</t>
  </si>
  <si>
    <t>AP02437302</t>
  </si>
  <si>
    <t>0002433919</t>
  </si>
  <si>
    <t>0002434630</t>
  </si>
  <si>
    <t>0002436627</t>
  </si>
  <si>
    <t>0002436630</t>
  </si>
  <si>
    <t>0002435386</t>
  </si>
  <si>
    <t>Reverses initial redistribution JE 0002429109 posted on 10/25/2022. Pending documents have now been received/processed providing detailed advance/settlement information and this transaction redistributes accordingly.</t>
  </si>
  <si>
    <t>0002434257</t>
  </si>
  <si>
    <t>0002436165</t>
  </si>
  <si>
    <t>0002436139</t>
  </si>
  <si>
    <t>0002436158</t>
  </si>
  <si>
    <t>0002436157</t>
  </si>
  <si>
    <t>Mental Health issued 14 warrants. Amounts of warrants range from $7 to $364k.</t>
  </si>
  <si>
    <t>Human Resources Department - General/Auto Liability Oct 2022.</t>
  </si>
  <si>
    <t>Human Resources Department -General/Auto Liability Nov 2022.</t>
  </si>
  <si>
    <t>Human Resources Department - Worker's Comp ISF FY23 Oct 22.</t>
  </si>
  <si>
    <t>Human Resources Department - Worker's Comp ISF FY23 Nov 22.</t>
  </si>
  <si>
    <t>Department of Child Services - Advance to Revenue-November 2022.</t>
  </si>
  <si>
    <t>AR02437106</t>
  </si>
  <si>
    <t>y-39</t>
  </si>
  <si>
    <t>AR02437461</t>
  </si>
  <si>
    <t>AR02437506</t>
  </si>
  <si>
    <t>0002433136</t>
  </si>
  <si>
    <t>Probation Department - To Recognize Revenue AB118 $6,386,936.29 for Juvenile Probation Activities, JPCF - 0422-0822, 0922, 1022 FY23.</t>
  </si>
  <si>
    <t>z-39</t>
  </si>
  <si>
    <t>AR02437922</t>
  </si>
  <si>
    <t>a-40</t>
  </si>
  <si>
    <t>AR02438245</t>
  </si>
  <si>
    <t>Sheriff Department - Contractual Revenue from City of Palm Desert and Federal Grant for High Intensity Drug Trafficking Areas (HIDTA).</t>
  </si>
  <si>
    <t>b-40</t>
  </si>
  <si>
    <t>AP02438740</t>
  </si>
  <si>
    <t>0002437149</t>
  </si>
  <si>
    <t>0002436529</t>
  </si>
  <si>
    <t>Realignment - Transfer November 2022 Realignment Revenue for VLF to Health GF Operating Accounts.</t>
  </si>
  <si>
    <t>0002436530</t>
  </si>
  <si>
    <t>Realignment - Transfer November 2022 Sales Tax, State Hospital Offset and Managed Care Offset from Mental Health sub-fund deferred revenue account to GF operating account.</t>
  </si>
  <si>
    <t>Mental Health issued 10 warrants. Amounts of warrants range from $721 to $468k.</t>
  </si>
  <si>
    <t>c-40</t>
  </si>
  <si>
    <t>AP02438992</t>
  </si>
  <si>
    <t>AP02439064</t>
  </si>
  <si>
    <t>AP02439065</t>
  </si>
  <si>
    <t>0002437153</t>
  </si>
  <si>
    <t>0002437371</t>
  </si>
  <si>
    <t>District Attorney's Department issued 8 warrants. Amounts of warrants range from $34 to $1.13M. Payment to Sidepath Inc. in the amount of $1.13M for FY22-23 Technical Support-Azure Stack via voucher DAARC 00098361.</t>
  </si>
  <si>
    <t>Mental Health issued 23 warrants. Amounts of warrants range from $571 to $1.05M. Payment for MFI Recovery Center in the amount of $1.05M via voucher MHARC 00293043.</t>
  </si>
  <si>
    <t>Mental Health issued 13 warrants. Amounts of warrants range from $400 to $355k.</t>
  </si>
  <si>
    <t>d-40</t>
  </si>
  <si>
    <t>0002435718</t>
  </si>
  <si>
    <t>0002436571</t>
  </si>
  <si>
    <t>0002436536</t>
  </si>
  <si>
    <t>0002436568</t>
  </si>
  <si>
    <t>0002436570</t>
  </si>
  <si>
    <t>Auditor-Controller's Office - FY21/22 Sales Tax Growth for Mental Health received on 11/8/22.</t>
  </si>
  <si>
    <t>Auditor-Controller's Office - Trial Court Security for November 2022.</t>
  </si>
  <si>
    <t>Auditor-Controller's Office - Realignment - Transfer August 22 Mental Health Sales Tax Base for FY21-22.</t>
  </si>
  <si>
    <t>Auditor-Controller's Office - New Allocation. Realignment - Transfer November 22 Realignment Revenue for Sales Tax to Soc. Services - GF Operating Accounts.</t>
  </si>
  <si>
    <t>Auditor-Controller's Office - PSAF - 1/2% Sales Tax Distribution November 2022.</t>
  </si>
  <si>
    <t>e-40</t>
  </si>
  <si>
    <t>0002437756</t>
  </si>
  <si>
    <t>0002437754</t>
  </si>
  <si>
    <t>CalSAWS - Oasis JE for 11/29/2022 Payroll.</t>
  </si>
  <si>
    <t>CalSAWS - Oasis JE for 11/28/2022 Payroll.</t>
  </si>
  <si>
    <t>0002438502</t>
  </si>
  <si>
    <t>f-40</t>
  </si>
  <si>
    <t>AP02440179</t>
  </si>
  <si>
    <t>AR02440011</t>
  </si>
  <si>
    <t>AR02440012</t>
  </si>
  <si>
    <t xml:space="preserve">Mental Health issued 75 warrants.  Amounts of warrants range from $1k to $276k. </t>
  </si>
  <si>
    <t>g-40</t>
  </si>
  <si>
    <t>AP02440462</t>
  </si>
  <si>
    <t>AR02440294</t>
  </si>
  <si>
    <t>AR02440284</t>
  </si>
  <si>
    <t>Sheriff Department - Contractual Revenue from City of Norco, Norco High School, Perris Union High School District, Alvord Unified School District, Roosevelt High School, Patriot High School, City of Eastvale, City of Jurupa Valley, Jurupa Community Services District, Jurupa Unified School District, Jurupa Valley High School, Rubidoux High School, Corona-Norco Unified School District, City of Perris, Western Construction Auction.</t>
  </si>
  <si>
    <t xml:space="preserve">Mental Health issued 24 warrants.  Amounts of warrants range from $670 to $361k. </t>
  </si>
  <si>
    <t>h-40</t>
  </si>
  <si>
    <t>ITACCS2306</t>
  </si>
  <si>
    <t>0002438206</t>
  </si>
  <si>
    <t>0002439498</t>
  </si>
  <si>
    <t>RCIT Co Enterprise Service December 2022.</t>
  </si>
  <si>
    <t>RUHS Mental Health - RCRMC PAYOR MOU DECEMBER 22/23.</t>
  </si>
  <si>
    <t>RUHS Mental Health - FY22/23 AB109 1st Quarter Claim.</t>
  </si>
  <si>
    <t>i-40</t>
  </si>
  <si>
    <t>0002438540</t>
  </si>
  <si>
    <t>0002439141</t>
  </si>
  <si>
    <t>0002438176</t>
  </si>
  <si>
    <t>Reverses initial redistribution JE 0002436139 posted on 11/22/2022. Pending documents have now been received/processed providing detailed advance/settlement information and this transaction redistributes accordingly.</t>
  </si>
  <si>
    <t>0002439907</t>
  </si>
  <si>
    <t>0002439584</t>
  </si>
  <si>
    <t>0002439580</t>
  </si>
  <si>
    <t>0002439586</t>
  </si>
  <si>
    <t>Department of Child Services - Advance to Revenue-December 2022.</t>
  </si>
  <si>
    <t>Department of Child Services - Advance to Revenue-August 2022.</t>
  </si>
  <si>
    <t>Human Resources Department - December FY23 ISF General/Auto Liability Insurance.</t>
  </si>
  <si>
    <t>Human Resources Department - December FY23 ISF Property Insurance.</t>
  </si>
  <si>
    <t>j-40</t>
  </si>
  <si>
    <t>AR02441690</t>
  </si>
  <si>
    <t>0002438234</t>
  </si>
  <si>
    <t>0002441601</t>
  </si>
  <si>
    <t>0002438905</t>
  </si>
  <si>
    <t>0002439139</t>
  </si>
  <si>
    <t>0002440600</t>
  </si>
  <si>
    <t>Human Resources Department - FY23 December 22 ISF Worker's Comp.</t>
  </si>
  <si>
    <t>Human Resources Department - FY23 Oct 22 ISF Property Insurance.</t>
  </si>
  <si>
    <t>Human Resources Department - FY23 Nov 22 ISF Property Insurance.</t>
  </si>
  <si>
    <t>FLEET Monthly billing for November FY23.</t>
  </si>
  <si>
    <t xml:space="preserve">Executive Office - State Apportionment Revenue for AB199 Criminal Fees Backfill received via TCR EOARC 13266. </t>
  </si>
  <si>
    <t>FY 22/23 MHSA Monthly Transfer - December.</t>
  </si>
  <si>
    <t>k-40</t>
  </si>
  <si>
    <t>AP02442607</t>
  </si>
  <si>
    <t>0002440678</t>
  </si>
  <si>
    <t>0002440890</t>
  </si>
  <si>
    <t>0002442011</t>
  </si>
  <si>
    <t>0002440278</t>
  </si>
  <si>
    <t>Department of Register of Voters issued 1224 warrants amounts ranging between $24 to $8.9k.</t>
  </si>
  <si>
    <t>General Ledger Export-SA1 FY22.</t>
  </si>
  <si>
    <t>FY22-23 January TIF Transfer to RPTTF and $4.08 PY adjustment due to AB8 updated factors.</t>
  </si>
  <si>
    <t>l-40</t>
  </si>
  <si>
    <t>AP02443060</t>
  </si>
  <si>
    <t>0002439200</t>
  </si>
  <si>
    <t>0002439595</t>
  </si>
  <si>
    <t>0002439863</t>
  </si>
  <si>
    <t>0002439868</t>
  </si>
  <si>
    <t>0002440601</t>
  </si>
  <si>
    <t>FY 22/23 Behavioral Health Funds - December</t>
  </si>
  <si>
    <t>0002439203</t>
  </si>
  <si>
    <t>0002439204</t>
  </si>
  <si>
    <t>0002439206</t>
  </si>
  <si>
    <t xml:space="preserve">Department of Register of Voters issued 5 warrants amounts ranging between $470 to $1.14M. Payment RVARC #R0214320 to Runbeck Election Services Inc. in the amount of $1.14M for voting services. </t>
  </si>
  <si>
    <t>m-40</t>
  </si>
  <si>
    <t>AR02443256</t>
  </si>
  <si>
    <t>0002440683</t>
  </si>
  <si>
    <t>FMREAL0696</t>
  </si>
  <si>
    <t>Facilities Management - 0123 Payable Lease.</t>
  </si>
  <si>
    <t>RUHS Mental Health - Federal Revenue received for Fed-Medi-Cal-FFP (Federal Financial Participation), CA-Medi-Cal Match, and CA-Other Aid to Health via TCR MHARC 12275 &amp; 12276.</t>
  </si>
  <si>
    <t>n-40</t>
  </si>
  <si>
    <t>FMELC23051</t>
  </si>
  <si>
    <t>FY23 NOV (ELC) Utility Billing.</t>
  </si>
  <si>
    <t>o-40</t>
  </si>
  <si>
    <t>AP02444149</t>
  </si>
  <si>
    <t>AR02443995</t>
  </si>
  <si>
    <t>AR02443996</t>
  </si>
  <si>
    <t>0002443939</t>
  </si>
  <si>
    <t>0002443938</t>
  </si>
  <si>
    <t>Mental Health Sales Tax Growth Sections17601.25(a) and 17606.10(h)(1) FY21-22 for collection period 7/16/21 to 07/15/22 received on 12/20/22.</t>
  </si>
  <si>
    <t>Mental Health issued 17 warrants.  Amounts of warrants range from $50 to $713k.</t>
  </si>
  <si>
    <t xml:space="preserve">Mental Health Sales Tax Growth 17606.10(h)(2). FY21-22 for collection period 7/16/21 to 7/15/22 received on 12/20/22. </t>
  </si>
  <si>
    <t>p-40</t>
  </si>
  <si>
    <t>AP02444476</t>
  </si>
  <si>
    <t>AP02444508</t>
  </si>
  <si>
    <t>AP02444583</t>
  </si>
  <si>
    <t>AR02444336</t>
  </si>
  <si>
    <t>FMMLBR1053</t>
  </si>
  <si>
    <t>Facilities Management - Maintenance Labor December 2022.</t>
  </si>
  <si>
    <t>Department of Public Social Services issued 5 warrants.  Amounts of warrants range from $61 to $3.1M. Payment DPARC 00199085 to United Domestic Workers of America (UDW AFSCME Local 3930) in the amount of $3.1M.</t>
  </si>
  <si>
    <t>Department of Executive Office issued 1 warrant amounts ranging between $3.9k to $6.2M. Executive Office Courts MOE 2nd Quarterly State Payment for FY 22-23.</t>
  </si>
  <si>
    <t xml:space="preserve">Mental Health issued 61 warrants.  Amounts of warrants range from $25 to $217k. </t>
  </si>
  <si>
    <t>q-40</t>
  </si>
  <si>
    <t>AP02445047</t>
  </si>
  <si>
    <t>AR02444838</t>
  </si>
  <si>
    <t>AR02444848</t>
  </si>
  <si>
    <t>0002443169</t>
  </si>
  <si>
    <t xml:space="preserve">Mental Health issued 15 warrants.  Amounts of warrants range from $428 to $342k. </t>
  </si>
  <si>
    <t>Sheriff Department - Revenue for State Criminal Alien Assistance Program (SCAAP), and Vehicle Impound Fee. Payment received via SHARC 61667 for the amount of $1.5M.</t>
  </si>
  <si>
    <t>r-40</t>
  </si>
  <si>
    <t>AR02445260</t>
  </si>
  <si>
    <t>AR02445216</t>
  </si>
  <si>
    <t>RUHS Mental Health - Federal Revenue received for Fed-Medi-Cal-FFP (Federal Financial Participation), CA-Other Aid to Health, Medical Serives, Other Forfeitures &amp; Penalties, Other Aid to Health, Federal Revenue, Other Mental Health Charges For Services via MHARC 12280 &amp; 12281.</t>
  </si>
  <si>
    <t>Sheriff Department - Contractual Revenue from City of Canyon Lake, City of Lake Elsinore, City of Wildomar, and Lake Elsinore School District.</t>
  </si>
  <si>
    <t>s-40</t>
  </si>
  <si>
    <t>AP02445666</t>
  </si>
  <si>
    <t>AP02445631</t>
  </si>
  <si>
    <t>AP02445667</t>
  </si>
  <si>
    <t>0002445162</t>
  </si>
  <si>
    <t>INTQ123ACR</t>
  </si>
  <si>
    <t>0002445209</t>
  </si>
  <si>
    <t>Mental Health issued 103 warrants. Amounts of warrants range from $0 to $1.01M. Payment for MFI Recovery Center in the amount of $1.01M via voucher MHARC 00293508.</t>
  </si>
  <si>
    <t>Fire Department issued 4 warrants. Amounts of warrants range from $2.7k to $957k.</t>
  </si>
  <si>
    <t>Mental Health issued 47 warrants. Amounts of warrants range from $409 to $492k.</t>
  </si>
  <si>
    <t>Sheriff Department - Annual Payment to Motorola Microwave: Charge Direct Billing Item V# R0215588 Microwave Lease Payment from PSEC to Sheriff (88%) and Fire (12%) - $1,558,037.99.</t>
  </si>
  <si>
    <t>Q1 2023 INT ACRL.</t>
  </si>
  <si>
    <t>FY22-23 RPTTF Jan Distributed on 12282022.</t>
  </si>
  <si>
    <t>t-40</t>
  </si>
  <si>
    <t>AP02446067</t>
  </si>
  <si>
    <t>AR02445899</t>
  </si>
  <si>
    <t>AR02445861</t>
  </si>
  <si>
    <t>Department of Public Social Services 4 issued warrants amounts ranging between $632 to $615k.</t>
  </si>
  <si>
    <t>RUHS Mental Health - Revenue for Federal Block Grants, Psychological Services, Insurance Fees, Patient Fees and Other Mental Health Charges.</t>
  </si>
  <si>
    <t>Sheriff Department - Contractual Revenue from City of Palm Desert, and Alcohol, Tabacco and Firearms (ATF).</t>
  </si>
  <si>
    <t>u-40</t>
  </si>
  <si>
    <t>AP02446600</t>
  </si>
  <si>
    <t>0002444765</t>
  </si>
  <si>
    <t>To reclass CIP Pass-Thru Revenues Distributed in the FY22-23 January RPTTF Distribution.</t>
  </si>
  <si>
    <t>0002445752</t>
  </si>
  <si>
    <t>CalSAWS - Oasis JE for 12/29/2022 Payroll</t>
  </si>
  <si>
    <t>0002445158</t>
  </si>
  <si>
    <t>CalSAWS - Oasis JE for 12/28/2022 Payroll</t>
  </si>
  <si>
    <t>0002444400</t>
  </si>
  <si>
    <t>0002444647</t>
  </si>
  <si>
    <t>0002440926</t>
  </si>
  <si>
    <t>0002442776</t>
  </si>
  <si>
    <t>0002444238</t>
  </si>
  <si>
    <t>0002445765</t>
  </si>
  <si>
    <t>0002444232</t>
  </si>
  <si>
    <t>Realignment - Transfer December 2022 Sales Tax, State Hospital Offset and Managed Care Offset from Mental Health sub-fund deferred revenue account to GF operating account.</t>
  </si>
  <si>
    <t>0002443511</t>
  </si>
  <si>
    <t>0002442783</t>
  </si>
  <si>
    <t>0002444290</t>
  </si>
  <si>
    <t>0002442322</t>
  </si>
  <si>
    <t>0002442788</t>
  </si>
  <si>
    <t>0002440967</t>
  </si>
  <si>
    <t>To Record FY2022/23 COWCAP Billing for Non-Governmental Fund Charges. Details on File with Janet Le @ micro 5-0324.</t>
  </si>
  <si>
    <t>0002439178</t>
  </si>
  <si>
    <t>To process reimbursement to GF from ARPA funds. BOS 3.2 ID#20631 12/06/2022.</t>
  </si>
  <si>
    <t>0002444236</t>
  </si>
  <si>
    <t>Trial Court Security for December 2022.</t>
  </si>
  <si>
    <t>PSAF - 1/2% Sales Tax Distribution December 2022.</t>
  </si>
  <si>
    <t>Mental Health issued 14 warrants. Amounts of warrants range from $650 to $470k.</t>
  </si>
  <si>
    <t>To Record FY2022/23 COWCAP Billings for Non General Fund Governmental Fund Charges. Details on Files with Janet Le @ micro 5-0324.</t>
  </si>
  <si>
    <t>Department of Treasurer's Office - Admin Fee Charge for the 2nd Quarter 10/1/2022 - 12/31/2022 FY 22/23.</t>
  </si>
  <si>
    <t>v-40</t>
  </si>
  <si>
    <t>AP02446935</t>
  </si>
  <si>
    <t>AP02447082</t>
  </si>
  <si>
    <t>AR02446856</t>
  </si>
  <si>
    <t>0002444411</t>
  </si>
  <si>
    <t>0002441279</t>
  </si>
  <si>
    <t xml:space="preserve">Assessors Department issued 29 warrants.  Amounts of warrants range from $7.5  to $5.2M. Payment for SB2 Fee FY22-23 2nd  quarter in the amount of $5.2M voucher ASARC 00057613. </t>
  </si>
  <si>
    <t xml:space="preserve">Department of Register of Voters issued 2 warrants amounts ranging between $71k to $1.1M. Payment RVARC #R0215658 to Consolidated Printers Inc in the amount of $1.1M for voting services. </t>
  </si>
  <si>
    <t>w-40</t>
  </si>
  <si>
    <t>x-40</t>
  </si>
  <si>
    <t>0002446228</t>
  </si>
  <si>
    <t>y-40</t>
  </si>
  <si>
    <t>AR02447864</t>
  </si>
  <si>
    <t>00R2443939</t>
  </si>
  <si>
    <t>To Reverse journal 0002443939 for TCR ACARC 36765. Original journal posted Public Health Sales tax to 230500-11167-410020000 when it should have been posted to 230500-11167-420010000.</t>
  </si>
  <si>
    <t xml:space="preserve">Sheriff Department - Contractual Revenue from City of Eastvale, City of Jurupa Valley, Jurupa Community Services District, Jurupa Unified School District, and Corona-Norco Unified School District. </t>
  </si>
  <si>
    <t>z-40</t>
  </si>
  <si>
    <t>AP02448756</t>
  </si>
  <si>
    <t>AP02448793</t>
  </si>
  <si>
    <t>AP02448889</t>
  </si>
  <si>
    <t>AR02448660</t>
  </si>
  <si>
    <t>0002447914</t>
  </si>
  <si>
    <t>Salaries</t>
  </si>
  <si>
    <t>The Department of Publish Social Services issued 21 warrants.  Amounts of warrants range from $6  to $3M. Payment for January 2023 IHSS MOE Billing in the amount of $3M.</t>
  </si>
  <si>
    <t>The Sheriff's Department issued 21 warrants.  Amounts of warrants range from $42  to $1.9M. Payment to Crayon Software Experts, LLC in the amount of $1.9M for software usage.</t>
  </si>
  <si>
    <t>The Fire Department issued 14 warrants.  Amounts of warrants range from $428  to $1.3M. Payment to the City of Corona per Cooperative Agreement  in the amount of $1.3M.</t>
  </si>
  <si>
    <t>a-41</t>
  </si>
  <si>
    <t>0002447546</t>
  </si>
  <si>
    <t>0002447744</t>
  </si>
  <si>
    <t>AP02449420</t>
  </si>
  <si>
    <t>One Time</t>
  </si>
  <si>
    <t>AR02449320</t>
  </si>
  <si>
    <t xml:space="preserve">Department of Public Social Services issued a warrant in the amount of 1.5M. Payment to CDW Government for computer equipment. </t>
  </si>
  <si>
    <t>AR02449758</t>
  </si>
  <si>
    <t>b-41</t>
  </si>
  <si>
    <t>c-41</t>
  </si>
  <si>
    <t>AR02450170</t>
  </si>
  <si>
    <t>0002447566</t>
  </si>
  <si>
    <t>0002446270</t>
  </si>
  <si>
    <t>Assessor's' Department Zero Balance Account.</t>
  </si>
  <si>
    <t>Sheriff Department - Contractual Revenue from City of Laquinta and Madison Club.</t>
  </si>
  <si>
    <t>Sheriff Department - Contractual Revenue from City of Temecula, De Luz Santa Rosa C.S.D, and Temecula Valley School Dist.</t>
  </si>
  <si>
    <t>Agenda Item 3.7 dated 11/29/22 FY22/23 1st Qtr Rpt Recommendation No. 2Transfer to Fund 30704 Sheriff CIP Fund.</t>
  </si>
  <si>
    <t>RCRMC PAYOR MOU JANUARY 22/23.</t>
  </si>
  <si>
    <t>d-41</t>
  </si>
  <si>
    <t>AR02450543</t>
  </si>
  <si>
    <t>AR02450544</t>
  </si>
  <si>
    <t>0002448632</t>
  </si>
  <si>
    <t>FLEET MONTHLY BILLING DECEMBER FY23</t>
  </si>
  <si>
    <t>0002446288</t>
  </si>
  <si>
    <t>FY 22/23 MHSA Monthly Transfer - January</t>
  </si>
  <si>
    <t>0002446803</t>
  </si>
  <si>
    <t>0002446792</t>
  </si>
  <si>
    <t>0002448581</t>
  </si>
  <si>
    <t>Advance to Revenue-January 2023</t>
  </si>
  <si>
    <t>0002449752</t>
  </si>
  <si>
    <t>GL Export - FY22-23 PY Sup Nov</t>
  </si>
  <si>
    <t>0002446289</t>
  </si>
  <si>
    <t>FY 22/23 Behavioral Health Funds - January</t>
  </si>
  <si>
    <t>00C2443939</t>
  </si>
  <si>
    <t>To correct 0002443939 for Mental Health Sales Tax Growth 17606.10(h)(2). FY21-22 for collection period 7/16/21 to 7/15/22 received on 12/20/22. TCR ACARC 36765 for Public Health Sales Tax growth should have been posted to 230500-11167-4200100000.</t>
  </si>
  <si>
    <t>0002446797</t>
  </si>
  <si>
    <t>0002447461</t>
  </si>
  <si>
    <t>Reverses initial redistribution JE 0002442322 posted on 12/19/2022. Pending documents have now been received/processed providing detailed advance/settlement information and this transaction redistributes accordingly.</t>
  </si>
  <si>
    <t xml:space="preserve">Mental Health - Federal Revenue received for CA Mental Health Part A and Fed-Medi-Cal QA-C. </t>
  </si>
  <si>
    <t xml:space="preserve">Mental Health - Federal Revenue received for CA Mental Health Part B,Fed-Medi-Cal QA-C, and Fed-Block Grants . </t>
  </si>
  <si>
    <t>e-41</t>
  </si>
  <si>
    <t>0002450750</t>
  </si>
  <si>
    <t>FY22/23 AB109 Remaining 1st Quarter claim</t>
  </si>
  <si>
    <t>FY 22-23 Secured Advance to GF</t>
  </si>
  <si>
    <t>f-41</t>
  </si>
  <si>
    <t>AR02451367</t>
  </si>
  <si>
    <t>0002450864</t>
  </si>
  <si>
    <t>General Ledger Export - SS1</t>
  </si>
  <si>
    <t>0002450769</t>
  </si>
  <si>
    <t>g-41</t>
  </si>
  <si>
    <t>AR02451814</t>
  </si>
  <si>
    <t>AR02451831</t>
  </si>
  <si>
    <t>0002451301</t>
  </si>
  <si>
    <t>Reversing FY 22-23 Secured Advance to GF</t>
  </si>
  <si>
    <t>0002451714</t>
  </si>
  <si>
    <t>FY22/23 AB109 Partial 2nd Quarter Claim</t>
  </si>
  <si>
    <t>FY22/23 ERAF VLF 1st Payment in January 2023 GASB84</t>
  </si>
  <si>
    <t>0002446832</t>
  </si>
  <si>
    <t>0002446823</t>
  </si>
  <si>
    <t>0002448578</t>
  </si>
  <si>
    <t>AR02452262</t>
  </si>
  <si>
    <t>0002451675</t>
  </si>
  <si>
    <t>0002451332</t>
  </si>
  <si>
    <t>0002451248</t>
  </si>
  <si>
    <t>0002451324</t>
  </si>
  <si>
    <t>FY23 3rd Qrtr ISF General and Auto Liability Insurance</t>
  </si>
  <si>
    <t>FY23 3rd Qrtr ISF Worker's Comp</t>
  </si>
  <si>
    <t>Distribution 01-09-2023</t>
  </si>
  <si>
    <t>Department of Child Support Services- Advance to Revenue January 2022.</t>
  </si>
  <si>
    <t>h-41</t>
  </si>
  <si>
    <t>i-41</t>
  </si>
  <si>
    <t>AR02452901</t>
  </si>
  <si>
    <t>0002451189</t>
  </si>
  <si>
    <t>0002451792</t>
  </si>
  <si>
    <t>FMELC23061</t>
  </si>
  <si>
    <t>Reclass Gen Fund Expenses to AB109 Fund 11167FY22-23 October to December 2022</t>
  </si>
  <si>
    <t>FMMLBR1054</t>
  </si>
  <si>
    <t>0002451166</t>
  </si>
  <si>
    <t>0002451407</t>
  </si>
  <si>
    <t>FMREAL0699</t>
  </si>
  <si>
    <t>ITACCS2307</t>
  </si>
  <si>
    <t>0002450933</t>
  </si>
  <si>
    <t>0002452877</t>
  </si>
  <si>
    <t xml:space="preserve">MAINT Labor Jan 2023. </t>
  </si>
  <si>
    <t>0223 Payable Lease.</t>
  </si>
  <si>
    <t>RCIT Co Enterprise Service January 2023.</t>
  </si>
  <si>
    <t>FY23 Dec ELEC Utility Billings.</t>
  </si>
  <si>
    <t>Reclass Gen Fund Expenses to AB109 Fund 11167FY22-23 July to September 2022.</t>
  </si>
  <si>
    <t>FY22/23 Landfill Lease Payment per Agenda Item 12-2c 11/26/13.</t>
  </si>
  <si>
    <t>j-41</t>
  </si>
  <si>
    <t>AP02453412</t>
  </si>
  <si>
    <t>AP02453472</t>
  </si>
  <si>
    <t>AP02453471</t>
  </si>
  <si>
    <t>AR02453332</t>
  </si>
  <si>
    <t>AR02453260</t>
  </si>
  <si>
    <t>0002452201</t>
  </si>
  <si>
    <t>0002452533</t>
  </si>
  <si>
    <t>PSAF - 1/2% Sales Tax Distribution January 2023.</t>
  </si>
  <si>
    <t>Realignment - Transfer January 2023 Sales Tax, State Hospital Offset and Managed Care Offset from Mental Health sub-fund deferred revenue account to GF operating account.</t>
  </si>
  <si>
    <t>Trial Court Security for January 2023.</t>
  </si>
  <si>
    <t>Mental Health-Federal Block Grants for Substance Abuse Preventive Treatments (SAPT) and Federal Medicare. To include revenue for LLP Conservatorship, Probate fees, INST Mentally Disabled, Insurance fees, Medi-cal patients, and other Mental Health Charges for Services .</t>
  </si>
  <si>
    <t>Sheriff Department - Contractual Revenue from City of Norco. Alvord School District, Patriot High School, City of Eastvale, City of Jurupa Valley, Jurupa Community Services District, and Jurupa School District.</t>
  </si>
  <si>
    <t xml:space="preserve">Mental Health issued 81 warrants.  Amounts of warrants range from $133 to $332.5K. </t>
  </si>
  <si>
    <t xml:space="preserve">Mental Health issued 113 warrants.  Amounts of warrants range from $28.88 to $386.5K. </t>
  </si>
  <si>
    <t>Department of Public Social Services issued 4 warrants amounts ranging between $1 to $48.6M. Payment for FY 2022-23 Preliminary IHSS MOE July 2022 - January 2023 in the amount of 48.6M.</t>
  </si>
  <si>
    <t>k-41</t>
  </si>
  <si>
    <t>AP02453816</t>
  </si>
  <si>
    <t>AR02453675</t>
  </si>
  <si>
    <t>0002452538</t>
  </si>
  <si>
    <t>0002452209</t>
  </si>
  <si>
    <t>0002453600</t>
  </si>
  <si>
    <t>New Allocation. Realignment 1 - Transfer January 23 Realignment Revenue for Sales Tax to Soc. Services - GF Operating Accounts.</t>
  </si>
  <si>
    <t>General Ledger Export- FY 2022-23 CY SBE CS1</t>
  </si>
  <si>
    <t>FY21-22 Allocation of Local Health and Welfare Realignment, Caseload Sales Tax Growth.</t>
  </si>
  <si>
    <t>0002453166</t>
  </si>
  <si>
    <t>0002450936</t>
  </si>
  <si>
    <t>FY23 3rd Qrtr ISF Property Insurance</t>
  </si>
  <si>
    <t xml:space="preserve">Mental Health issued 3 warrants.  Amounts of warrants range from $45k to $708.5K. </t>
  </si>
  <si>
    <t>Mental Health-Federal Block Grants for Fed-Medi-Cal Part A, Fed-DAS 102 and Fed-Das 103. To include Alcohol &amp; Drug Programs and CA-Other Aid to Health.</t>
  </si>
  <si>
    <t>l-41</t>
  </si>
  <si>
    <t>AR02454039</t>
  </si>
  <si>
    <t>0002453595</t>
  </si>
  <si>
    <t>0002452204</t>
  </si>
  <si>
    <t>0002453215</t>
  </si>
  <si>
    <t>New Allocation. Realignment 1 - Transfer December 22 Realignment Revenue for Sales Tax to Soc. Services - GF Operating Accounts.</t>
  </si>
  <si>
    <t>AB 109 Recognize Revenue for month July-Dec 2022</t>
  </si>
  <si>
    <t>FY23 3rd Qrtr ISF General Support Services</t>
  </si>
  <si>
    <t>0002453152</t>
  </si>
  <si>
    <t>IN2190 - Crayon inv 3092596 v514535 rcls</t>
  </si>
  <si>
    <t>0002453593</t>
  </si>
  <si>
    <t>Sheriff Department - Contractual Revenue from City of Coachella, Southern Coachella Valley, City of La Quinta, and various funeral homes.</t>
  </si>
  <si>
    <t>m-41</t>
  </si>
  <si>
    <t>0002454306</t>
  </si>
  <si>
    <t>GL Export: 02/01/2023 Business Date</t>
  </si>
  <si>
    <t>n-41</t>
  </si>
  <si>
    <t>AR02454888</t>
  </si>
  <si>
    <t>0002453145</t>
  </si>
  <si>
    <t>0002453146</t>
  </si>
  <si>
    <t>CalSAWS - Oasis JE for 1/26/2023 Payroll</t>
  </si>
  <si>
    <t>CalSAWS - Oasis JE for 1/27/2023 Payroll</t>
  </si>
  <si>
    <t>Sheriff Department - Contractual Revenue from City of Temecula, Superior Court of California, Chaparral High School, Murrieta Valley School District ,De Luz (Santa Rosa), and Temecula Valley School District.</t>
  </si>
  <si>
    <t>o-41</t>
  </si>
  <si>
    <t>AR02455231</t>
  </si>
  <si>
    <t>AR02455253</t>
  </si>
  <si>
    <t>0002455174</t>
  </si>
  <si>
    <t>0002455185</t>
  </si>
  <si>
    <t>INTQ223CSH</t>
  </si>
  <si>
    <t>FY2023 repayment to General Fund for POB advance given in the beginning of year.</t>
  </si>
  <si>
    <t>Transfer Teeter 1% Overflow to General Fund</t>
  </si>
  <si>
    <t>Q2 2023 INT CASH</t>
  </si>
  <si>
    <t>0002454582</t>
  </si>
  <si>
    <t>0002453885</t>
  </si>
  <si>
    <t>0002454767</t>
  </si>
  <si>
    <t>Retirement - PERS</t>
  </si>
  <si>
    <t>CalSAWS</t>
  </si>
  <si>
    <t>Social Security</t>
  </si>
  <si>
    <t>Department of Public Health - Federal Other Operating Grants.</t>
  </si>
  <si>
    <t>Sheriff Department - Contractual Revenue from State of California Department of Corrections, Perris High School, Southern California Edison, and City of Perris.</t>
  </si>
  <si>
    <t>p-41</t>
  </si>
  <si>
    <t>AP02456050</t>
  </si>
  <si>
    <t>Department of Public Social Services issued 2 warrants. Amounts of warrants range from $536.28 to $3.2M. Payment DPARC 00199731 to United Domestic Workers of America (UDW AFSCME Local 3930) in the amount of $3.2M.</t>
  </si>
  <si>
    <t>q-41</t>
  </si>
  <si>
    <t>AP02456551</t>
  </si>
  <si>
    <t>AR02456351</t>
  </si>
  <si>
    <t>Mental Health issued 28 warrants. Amounts of warrants range from $50 to $1.4M. $1.4M was issued to Telecare Coproration by vouchers MHARC 00295628, 00295629, and 00295647.</t>
  </si>
  <si>
    <t>r-41</t>
  </si>
  <si>
    <t>0002454859</t>
  </si>
  <si>
    <t>0002454838</t>
  </si>
  <si>
    <t>0002454853</t>
  </si>
  <si>
    <t>0002454297</t>
  </si>
  <si>
    <t>ITACCS2308</t>
  </si>
  <si>
    <t>RCRMC PAYOR MOU FEBRUARY 22/23</t>
  </si>
  <si>
    <t>RCIT Co Enterprise Service February 2023M.O. 3.15 (1-25-2022)</t>
  </si>
  <si>
    <t>s-41</t>
  </si>
  <si>
    <t>AR02457180</t>
  </si>
  <si>
    <t>0002457126</t>
  </si>
  <si>
    <t>0002455153</t>
  </si>
  <si>
    <t>FLEET MONTHLY BILLING JANUARY FY23</t>
  </si>
  <si>
    <t>Sheriff Department - Contractual Revenue from Norco High school, City of Jurupa Valley, Jurupa Community Services District, Rubidoux High School, and Corona-Norco School District.</t>
  </si>
  <si>
    <t>County of Riverside2021 Series B IFA Lease Revenue Bonds (2015 PFA Refdg)FY22-23 Semi-Annual Debt Service Billing Semi- Annual Billing_ 2021 Series B IFA (2015 PFA Refdg)_May 1, 2023 debt service</t>
  </si>
  <si>
    <t>t-41</t>
  </si>
  <si>
    <t>0002454584</t>
  </si>
  <si>
    <t>AR02457542</t>
  </si>
  <si>
    <t>FMMLBR1055</t>
  </si>
  <si>
    <t>Mental Health - Revenue received for Federal DAS, California DAS, Reimbursment For Health Services, Insurance Fees, Medi-Cal Patients, Other Forfeitures, and Penalties.</t>
  </si>
  <si>
    <t>Monthly fleet svcs billing 527690 and Monthly Facilities Management Labor 528030</t>
  </si>
  <si>
    <t xml:space="preserve">MAINT Labor Feb 2023 </t>
  </si>
  <si>
    <t>u-41</t>
  </si>
  <si>
    <t>AR02457886</t>
  </si>
  <si>
    <t>AR02457887</t>
  </si>
  <si>
    <t>0002456751</t>
  </si>
  <si>
    <t>Advance to Revenue-February 2023</t>
  </si>
  <si>
    <t>0002456695</t>
  </si>
  <si>
    <t>V#57680- 3093674 Crayon Software - VARIOUS DEPTS - EA MS AGREEMENT YR 4</t>
  </si>
  <si>
    <t>Fire Department- Fire Protection Revenue from City of Moreno Valley.</t>
  </si>
  <si>
    <t>Fire Department- Fire Protection Revenue from City of Beaumont.</t>
  </si>
  <si>
    <t>v-41</t>
  </si>
  <si>
    <t>AR02458346</t>
  </si>
  <si>
    <t>FMREAL0701</t>
  </si>
  <si>
    <t>0323 Payable Lease</t>
  </si>
  <si>
    <t>monthly 526700 Facilities Payable Lease</t>
  </si>
  <si>
    <t>Sum of Ending 
Balance</t>
  </si>
  <si>
    <t>Months</t>
  </si>
  <si>
    <t>w-41</t>
  </si>
  <si>
    <t>AR02458746</t>
  </si>
  <si>
    <t>0002458264</t>
  </si>
  <si>
    <t>0002457833</t>
  </si>
  <si>
    <t>Pool</t>
  </si>
  <si>
    <t>3rd Party</t>
  </si>
  <si>
    <t>CFD - Community Facility District</t>
  </si>
  <si>
    <t>Funds to Close</t>
  </si>
  <si>
    <t>County Service Area (CSA)</t>
  </si>
  <si>
    <t>Cash with Fiscal Agent</t>
  </si>
  <si>
    <t>Enterprise Funds</t>
  </si>
  <si>
    <t>Flood Control</t>
  </si>
  <si>
    <t>General Fund</t>
  </si>
  <si>
    <t>General Restricted Sub-fund</t>
  </si>
  <si>
    <t>General Unrestricted Sub-fund</t>
  </si>
  <si>
    <t>Internal Service Funds</t>
  </si>
  <si>
    <t>Parks</t>
  </si>
  <si>
    <t>Restricted Assets</t>
  </si>
  <si>
    <t>RDA</t>
  </si>
  <si>
    <t>Restricted General Fund</t>
  </si>
  <si>
    <t>Special Districts</t>
  </si>
  <si>
    <t>Transportation</t>
  </si>
  <si>
    <t>Unrestricted General Funds</t>
  </si>
  <si>
    <t>WRMD</t>
  </si>
  <si>
    <t>Warrant Clearing</t>
  </si>
  <si>
    <t>Debt Service Fund</t>
  </si>
  <si>
    <t>Special Revenue (CSA's)</t>
  </si>
  <si>
    <t>Total Available Funds</t>
  </si>
  <si>
    <t>Fiduciary</t>
  </si>
  <si>
    <t>Flood</t>
  </si>
  <si>
    <t>First 5</t>
  </si>
  <si>
    <t>Housing</t>
  </si>
  <si>
    <t>IHSS</t>
  </si>
  <si>
    <t>Waste</t>
  </si>
  <si>
    <t>Funds Available for Borrowing</t>
  </si>
  <si>
    <t>Capital Projects Fund</t>
  </si>
  <si>
    <t>Special Revenue (Transport)</t>
  </si>
  <si>
    <t>Special Revenue Fund</t>
  </si>
  <si>
    <t xml:space="preserve">Fund </t>
  </si>
  <si>
    <t>Funds with Borrowing Restrictions</t>
  </si>
  <si>
    <t>Fiduciary-Private Purpose</t>
  </si>
  <si>
    <r>
      <rPr>
        <sz val="8"/>
        <rFont val="Arial"/>
        <family val="2"/>
      </rPr>
      <t>Cemetery</t>
    </r>
  </si>
  <si>
    <r>
      <rPr>
        <sz val="8"/>
        <rFont val="Arial"/>
        <family val="2"/>
      </rPr>
      <t>Fiduciary-Agency</t>
    </r>
  </si>
  <si>
    <r>
      <rPr>
        <sz val="8"/>
        <rFont val="Arial"/>
        <family val="2"/>
      </rPr>
      <t>Fiduciary-Investment</t>
    </r>
  </si>
  <si>
    <r>
      <rPr>
        <sz val="8"/>
        <rFont val="Arial"/>
        <family val="2"/>
      </rPr>
      <t>Fiduciary-Pension</t>
    </r>
  </si>
  <si>
    <r>
      <rPr>
        <sz val="8"/>
        <rFont val="Arial"/>
        <family val="2"/>
      </rPr>
      <t>Fiduciary-Schools</t>
    </r>
  </si>
  <si>
    <r>
      <rPr>
        <sz val="8"/>
        <rFont val="Arial"/>
        <family val="2"/>
      </rPr>
      <t>Fiduciary</t>
    </r>
  </si>
  <si>
    <r>
      <rPr>
        <sz val="8"/>
        <rFont val="Arial"/>
        <family val="2"/>
      </rPr>
      <t>Flood</t>
    </r>
  </si>
  <si>
    <r>
      <rPr>
        <sz val="8"/>
        <rFont val="Arial"/>
        <family val="2"/>
      </rPr>
      <t>First 5</t>
    </r>
  </si>
  <si>
    <r>
      <rPr>
        <sz val="8"/>
        <rFont val="Arial"/>
        <family val="2"/>
      </rPr>
      <t>Housing</t>
    </r>
  </si>
  <si>
    <r>
      <rPr>
        <sz val="8"/>
        <rFont val="Arial"/>
        <family val="2"/>
      </rPr>
      <t>IHSS</t>
    </r>
  </si>
  <si>
    <r>
      <rPr>
        <sz val="8"/>
        <rFont val="Arial"/>
        <family val="2"/>
      </rPr>
      <t>Parks</t>
    </r>
  </si>
  <si>
    <r>
      <rPr>
        <sz val="8"/>
        <rFont val="Arial"/>
        <family val="2"/>
      </rPr>
      <t>RDA</t>
    </r>
  </si>
  <si>
    <r>
      <rPr>
        <sz val="8"/>
        <rFont val="Arial"/>
        <family val="2"/>
      </rPr>
      <t>Waste</t>
    </r>
  </si>
  <si>
    <t>Row Labels</t>
  </si>
  <si>
    <t>Grand Total</t>
  </si>
  <si>
    <t>Sum of Amount</t>
  </si>
  <si>
    <t>Total Funds</t>
  </si>
  <si>
    <t>Total Funds with Borrowing Restrictions</t>
  </si>
  <si>
    <r>
      <rPr>
        <b/>
        <sz val="9"/>
        <rFont val="Arial"/>
        <family val="2"/>
      </rPr>
      <t>General Fund Balance</t>
    </r>
  </si>
  <si>
    <t>Funds</t>
  </si>
  <si>
    <t>General Fund Balance</t>
  </si>
  <si>
    <t xml:space="preserve"> Amount</t>
  </si>
  <si>
    <t>Summary of Funds Available for Borrowing</t>
  </si>
  <si>
    <t xml:space="preserve">Total Expected Inflows </t>
  </si>
  <si>
    <t>Total Expected Outflows</t>
  </si>
  <si>
    <t xml:space="preserve">Auditor Controller-Cash Management Report </t>
  </si>
  <si>
    <t>TOTAL FUNDS AVAILABLE FOR BORROWING</t>
  </si>
  <si>
    <t>Expected Inflows next 2 weeks:</t>
  </si>
  <si>
    <t>Expected Outflows next 2 weeks:</t>
  </si>
  <si>
    <t>Cash Accounts</t>
  </si>
  <si>
    <t>Total Cash in County Treasury</t>
  </si>
  <si>
    <t xml:space="preserve">Cash </t>
  </si>
  <si>
    <t>Restricted Cash</t>
  </si>
  <si>
    <t>Imprest Cash</t>
  </si>
  <si>
    <t>Investments In Lieu Of Cash</t>
  </si>
  <si>
    <t>Account Name</t>
  </si>
  <si>
    <t xml:space="preserve">Pool Contribution </t>
  </si>
  <si>
    <r>
      <rPr>
        <sz val="12"/>
        <rFont val="Calibri"/>
        <family val="2"/>
      </rPr>
      <t>Interest Not to GF</t>
    </r>
  </si>
  <si>
    <t>Interest to GF</t>
  </si>
  <si>
    <t xml:space="preserve">Pool </t>
  </si>
  <si>
    <t>Breakdown of Cash Accounts</t>
  </si>
  <si>
    <t>Total Available Funds for Borrowing</t>
  </si>
  <si>
    <t>Cemetery</t>
  </si>
  <si>
    <t>Fiduciary-Agency</t>
  </si>
  <si>
    <t>Fiduciary-Investment</t>
  </si>
  <si>
    <t>Fiduciary-Pension</t>
  </si>
  <si>
    <t>Fiduciary-Schools</t>
  </si>
  <si>
    <t>Pool Cash Summary Report by Pool Contribution</t>
  </si>
  <si>
    <t xml:space="preserve"> Pool Contribution </t>
  </si>
  <si>
    <t xml:space="preserve"> Interest to GF</t>
  </si>
  <si>
    <t xml:space="preserve"> Interest Not to GF</t>
  </si>
  <si>
    <t>x-41</t>
  </si>
  <si>
    <t>y-41</t>
  </si>
  <si>
    <t>z-41</t>
  </si>
  <si>
    <t>a-42</t>
  </si>
  <si>
    <t>b-42</t>
  </si>
  <si>
    <t>c-42</t>
  </si>
  <si>
    <t>d-42</t>
  </si>
  <si>
    <t>e-42</t>
  </si>
  <si>
    <t>f-42</t>
  </si>
  <si>
    <t>g-42</t>
  </si>
  <si>
    <t>h-42</t>
  </si>
  <si>
    <t>i-42</t>
  </si>
  <si>
    <t>j-42</t>
  </si>
  <si>
    <t>k-42</t>
  </si>
  <si>
    <t>l-42</t>
  </si>
  <si>
    <t>m-42</t>
  </si>
  <si>
    <t>AR02459496</t>
  </si>
  <si>
    <t>AR02459491</t>
  </si>
  <si>
    <t>Sheriff Department - Contractual Revenue from City of Canyon Lake, Lake Elsinore School District, Lake Elsinore High, City of Wildomar, Lakeside High, Vantage Auctions, City of Lake Elsinore, Temescal Canyon High, and Canyon Lake P.O.A.</t>
  </si>
  <si>
    <t>0002458255</t>
  </si>
  <si>
    <t>0002458239</t>
  </si>
  <si>
    <t>0002458677</t>
  </si>
  <si>
    <t>0002458289</t>
  </si>
  <si>
    <t>FY 22/23 MHSA Monthly Transfer - February</t>
  </si>
  <si>
    <t>0002454857</t>
  </si>
  <si>
    <t>0002455162</t>
  </si>
  <si>
    <t>0002458286</t>
  </si>
  <si>
    <t>FY 22/23 Behavioral Health Funds - February</t>
  </si>
  <si>
    <t>0002458688</t>
  </si>
  <si>
    <t>Reverses initial redistribution JE 0002454838 posted on 2/7/2023. Pending documents have now been received/processed providing detailed advance/settlement information and this transaction redistributes accordingly.</t>
  </si>
  <si>
    <t>0002458176</t>
  </si>
  <si>
    <t>0002458635</t>
  </si>
  <si>
    <t>CalSAWS - Oasis JE for 02/22/2023 Payroll</t>
  </si>
  <si>
    <t>0002457921</t>
  </si>
  <si>
    <t>0002459078</t>
  </si>
  <si>
    <t>CalSAWS - Oasis JE for 02/23/2023 Payroll</t>
  </si>
  <si>
    <t>AP02460089</t>
  </si>
  <si>
    <t xml:space="preserve">Mental Health issued 44 warrants. Amounts of warrants range from $571 to $324.5k. </t>
  </si>
  <si>
    <t>AP02460090</t>
  </si>
  <si>
    <t xml:space="preserve">Mental Health issued 45 warrants. Amounts of warrants range from $373 to $326.1k. </t>
  </si>
  <si>
    <t>AR02459901</t>
  </si>
  <si>
    <t>Mental Health - IEHP Claims Incentives.</t>
  </si>
  <si>
    <t>AR02459842</t>
  </si>
  <si>
    <t>State Revenue from VLF Realignment and Sales tax.</t>
  </si>
  <si>
    <t>AR02459863</t>
  </si>
  <si>
    <t xml:space="preserve">Emergency Management Department Zero Balance Account. </t>
  </si>
  <si>
    <t>AR02459882</t>
  </si>
  <si>
    <t>Fire Department - Fire Protection Revenue from City of Lake Elsinore and Mountain Communities.</t>
  </si>
  <si>
    <t>AR02459905</t>
  </si>
  <si>
    <t>Mental Health - Federal Revenue received for CA-Other Aid to Health, Fed-Medi-Cal Part A, Fed-DAS Programs, Fed-Medicare, other forfeitures and penalties.</t>
  </si>
  <si>
    <t>AP02460533</t>
  </si>
  <si>
    <t xml:space="preserve">Mental Health issued 36 warrants. Amounts of warrants range from $99 to $965.6k. </t>
  </si>
  <si>
    <t>0002459748</t>
  </si>
  <si>
    <t>PSAF - 1/2% Sales Tax Distribution February 2023.</t>
  </si>
  <si>
    <t>New Allocation. Realignment 1 - Transfer February 23 Realignment Revenue for Sales Tax to Soc. Services - GF Operating Accounts.</t>
  </si>
  <si>
    <t>0002459442</t>
  </si>
  <si>
    <t>Realignment - Transfer February 2023 Sales Tax, State Hospital Offset and Managed Care Offset from Mental Health sub-fund deferred revenue account to GF operating account.</t>
  </si>
  <si>
    <t>Trial Court Security for February 2023.</t>
  </si>
  <si>
    <t>0002459440</t>
  </si>
  <si>
    <t>Realignment - Transfer February 2023 Realignment Revenue for VLF to Health GF Operating Accounts.</t>
  </si>
  <si>
    <t>AP02460815</t>
  </si>
  <si>
    <t>Department of Public Social Services issued 13 warrants amounts ranging between $17.49 to $6.9M. Payment for February 2023 IHSS MOE Billing in the amount of $6.9M.</t>
  </si>
  <si>
    <t>AR02461011</t>
  </si>
  <si>
    <t>Fire Department- Fire Protection Revenue from City of Banning, City of Rancho Mirage, City of Wildomar, State of California, and Superior Court of CA.</t>
  </si>
  <si>
    <t>AP02461516</t>
  </si>
  <si>
    <t>Department of Registrar of Voters issued 2 warrants amounts ranging between $486.55 to $2.9M. Payment to Dominion Voting Systems Inc. in the amount of 2.9M for voting services.</t>
  </si>
  <si>
    <t>ITACCS2309</t>
  </si>
  <si>
    <t>RCIT Co Enterprise Service March 2023.</t>
  </si>
  <si>
    <t>0002460621</t>
  </si>
  <si>
    <t>AR02461982</t>
  </si>
  <si>
    <t>Executive Office - State Apportionment Revenue for AB199 Criminal Fees Backfill received via TCR EOARC 13311.</t>
  </si>
  <si>
    <t>AP02462163</t>
  </si>
  <si>
    <t>Fire Department issued 24 warrants. Amounts of warrants range from $5.79 to $52.6M. $52.6M Payment to State of California Department of Forestry 1st Quarter FY23.</t>
  </si>
  <si>
    <t>0002461307</t>
  </si>
  <si>
    <t>AP02462837</t>
  </si>
  <si>
    <t xml:space="preserve">Mental Health issued 29 warrants. Amounts of warrants range from $250 to $487.6k. </t>
  </si>
  <si>
    <t>AP02462836</t>
  </si>
  <si>
    <t xml:space="preserve">Mental Health issued 63 warrants. Amounts of warrants range from $72.79 to $303.1k. </t>
  </si>
  <si>
    <t>AR02462693</t>
  </si>
  <si>
    <t>0002462646</t>
  </si>
  <si>
    <t>AP02463220</t>
  </si>
  <si>
    <t xml:space="preserve">Mental Health issued 24 warrants. Amounts of warrants range from $34.78 to $992.7k. </t>
  </si>
  <si>
    <t>AP02463114</t>
  </si>
  <si>
    <t>DPSS issued 5 warrants. Amounts of warrants range from $267.76 to $3M. Payment for March 2023 IHSS MOE Billing in the amount of $3M.</t>
  </si>
  <si>
    <t>AP02463221</t>
  </si>
  <si>
    <t xml:space="preserve">Mental Health issued 9 warrants. Amounts of warrants range from $2.9k to $454.3k. </t>
  </si>
  <si>
    <t>AR02463041</t>
  </si>
  <si>
    <t>Fire Department- Fire Protection Revenue from Rubidoux Community Services District, State Controller's Office, Genesis Solar LLC, Global Metal Recycling, Brenntag Pacific Inc., Superior Court of California, and Riverside County TLMA.</t>
  </si>
  <si>
    <t>0002461260</t>
  </si>
  <si>
    <t>0002462338</t>
  </si>
  <si>
    <t>Advance to Revenue-March 2023</t>
  </si>
  <si>
    <t>0002461950</t>
  </si>
  <si>
    <t>0002461356</t>
  </si>
  <si>
    <t>AR02463385</t>
  </si>
  <si>
    <t xml:space="preserve">Sheriff Department - Contractual Revenue from City of Temecula, Chaparral High, Temecula Valley Unified School District, and various funeral homes. </t>
  </si>
  <si>
    <t>0002462909</t>
  </si>
  <si>
    <t>FY 22/23 MHSA Monthly Transfer - March</t>
  </si>
  <si>
    <t>0002460991</t>
  </si>
  <si>
    <t>FY 22/23 Behavioral Health Funds - March</t>
  </si>
  <si>
    <t>AR02463801</t>
  </si>
  <si>
    <t>Fire Department- Fire Protection Revenue from City of Indio and State of California.</t>
  </si>
  <si>
    <t>AR02463784</t>
  </si>
  <si>
    <t>State Revenue from VLF Collection in Excess Realignment .</t>
  </si>
  <si>
    <t>FMMLBR1056</t>
  </si>
  <si>
    <t>MAINT Labor March 2023</t>
  </si>
  <si>
    <t>0002460690</t>
  </si>
  <si>
    <t>RCRMC PAYOR MOU MARCH 22/23</t>
  </si>
  <si>
    <t>0002461186</t>
  </si>
  <si>
    <t>AP02464467</t>
  </si>
  <si>
    <t>Accounts Payable cancelled warrant payment in the amount of $2.9M. Registrar of Voters requested a cancel on payment voucher 00051638 for Dominion Voting Systems Inc.</t>
  </si>
  <si>
    <t>AR02464253</t>
  </si>
  <si>
    <t>Fire Department- Fire Protection Revenue from City of San Jacinto, City of Eastvale, Riverside Community, State of California, and Superior Court of California.</t>
  </si>
  <si>
    <t>0002463777</t>
  </si>
  <si>
    <t>FY 22-23 CY SUP FEB</t>
  </si>
  <si>
    <t>AP02464785</t>
  </si>
  <si>
    <t>Department of Register of Voters issued 4 warrants amounts ranging between $56k to $2.9M. Payment voucher RVARC 00051638 to Dominion Voting Systems Inc. in the amount of 2.9M for voting services.</t>
  </si>
  <si>
    <t>AR02464597</t>
  </si>
  <si>
    <t>Fire Department- Fire Protection Revenue from City of Temecula.</t>
  </si>
  <si>
    <t>AR02464598</t>
  </si>
  <si>
    <t>Fire Department- Fire Protection Revenue from City of Menifee.</t>
  </si>
  <si>
    <t>AR02465373</t>
  </si>
  <si>
    <t>Fire Department- Fire Protection Revenue from City of Norco.</t>
  </si>
  <si>
    <t>AR02465381</t>
  </si>
  <si>
    <t>0002464905</t>
  </si>
  <si>
    <t>FLEET MONTHLY BILLING FEBRUARY FY23.</t>
  </si>
  <si>
    <t>AP02465903</t>
  </si>
  <si>
    <t>Department of Executive Office issued 1 warrant amount of $6.2M. Executive Office Courts MOE 3rd Quarterly State Payment via voucher EOARC 00045312 for FY 22-23.</t>
  </si>
  <si>
    <t>AR02465809</t>
  </si>
  <si>
    <t>Fire Department- Fire Protection Revenue from Perris.</t>
  </si>
  <si>
    <t>AR02465819</t>
  </si>
  <si>
    <t>0002465007</t>
  </si>
  <si>
    <t>0002465228</t>
  </si>
  <si>
    <t>n-42</t>
  </si>
  <si>
    <t>AR02466181</t>
  </si>
  <si>
    <t>0002466140</t>
  </si>
  <si>
    <t>Per Board Policy B-14, the Auditor Controller is allowed to transfer funds to cover any cash deficit.  Transfer is to cover GF deficit.</t>
  </si>
  <si>
    <t>o-42</t>
  </si>
  <si>
    <t>AP02466662</t>
  </si>
  <si>
    <t>AR02466571</t>
  </si>
  <si>
    <t>AR02466572</t>
  </si>
  <si>
    <t>Sheriff Department - Contractual Revenue from Lakeside High School, City of Lake Elsinore, City of Wildomar, and City of Canyon Lake.</t>
  </si>
  <si>
    <t>Sheriff Department - Contractual Revenue from City Palm Desert and Homeland Security Investigations.</t>
  </si>
  <si>
    <t xml:space="preserve">Department of Public Social Services issued 4 warrants.  Amounts of warrants range from $13  to $316k. </t>
  </si>
  <si>
    <t>Funds Available Funds for Borrowing</t>
  </si>
  <si>
    <t>Summary of Funds Available for Borrowing:</t>
  </si>
  <si>
    <t>Enterprise Funds (Hospital/Clinics)</t>
  </si>
  <si>
    <t>p-42</t>
  </si>
  <si>
    <t>AR02466904</t>
  </si>
  <si>
    <t>FMREAL0705</t>
  </si>
  <si>
    <t>0423 Payable Lease.</t>
  </si>
  <si>
    <t>State Revenue from VLF Realignment.</t>
  </si>
  <si>
    <t>q-42</t>
  </si>
  <si>
    <t>0002464174</t>
  </si>
  <si>
    <t>0002464532</t>
  </si>
  <si>
    <t>Admin Fee Charge for the 3rd Quarter 1/1/2023 - 03/31/2023 FY 22/23.</t>
  </si>
  <si>
    <t>0002462964</t>
  </si>
  <si>
    <t>To process contribution of General Funds to Continuum of Care - Homeless for FY 22/23 Q2, Q3, &amp; Q4.</t>
  </si>
  <si>
    <t>RDV Property Tax Trust Fund</t>
  </si>
  <si>
    <t>General Fund (Subfund)</t>
  </si>
  <si>
    <t>r-42</t>
  </si>
  <si>
    <t>0002465020</t>
  </si>
  <si>
    <t>s-42</t>
  </si>
  <si>
    <t>AP02468222</t>
  </si>
  <si>
    <t>AP02468221</t>
  </si>
  <si>
    <t>AR02468015</t>
  </si>
  <si>
    <t>AR02468016</t>
  </si>
  <si>
    <t>AR02468080</t>
  </si>
  <si>
    <t>INTQ223ACR</t>
  </si>
  <si>
    <t>Q2 2023 INT ACRL</t>
  </si>
  <si>
    <t>Mental Health issued 75 warrants. Amounts of warrants range from $470  to $406.4k.</t>
  </si>
  <si>
    <t>Mental Health issued 141 warrants. Amounts of warrants range from $7  to $319.2k.</t>
  </si>
  <si>
    <t>Sheriff Department - Contractual Revenue from City of San Jacinto, IRAT, Mount San Jacinto Community College, San Jacinto School District, and Soboba Band of Luiseno Indians.</t>
  </si>
  <si>
    <t>Sheriff Department - Contractual Revenue from City of Coachella, Southern Coachella valley, City of La Quinta, and Matador Security Company Inc.</t>
  </si>
  <si>
    <t xml:space="preserve">Fire Department - Fire Protection Revenue from City of Palm Desert. </t>
  </si>
  <si>
    <t>t-42</t>
  </si>
  <si>
    <t>AR02468372</t>
  </si>
  <si>
    <t>AR02468337</t>
  </si>
  <si>
    <t>AR02468338</t>
  </si>
  <si>
    <t>Mental Health-Federal Medical Part A Revenue and other Aid to Health.</t>
  </si>
  <si>
    <t>Sheriff Department - Contractual Revenue from City of Eastvale, Jurupa Unified School District, Corona-Norco Unified School District, City of Norco, City of Jurupa Valley, and Jurupa Community Services District.</t>
  </si>
  <si>
    <t>Sheriff Department - Contractual Revenue from City of Eastvale, Jurupa Unified School District, City of Jurupa Valley, Alvord Unified School District, and Jurupa Community Services District.</t>
  </si>
  <si>
    <t>u-42</t>
  </si>
  <si>
    <t>AR02468668</t>
  </si>
  <si>
    <t>0002466533</t>
  </si>
  <si>
    <t>0002466797</t>
  </si>
  <si>
    <t>0002464900</t>
  </si>
  <si>
    <t>0002464127</t>
  </si>
  <si>
    <t>0002464136</t>
  </si>
  <si>
    <t>0002464129</t>
  </si>
  <si>
    <t>0002464137</t>
  </si>
  <si>
    <t>0002464123</t>
  </si>
  <si>
    <t>0002465749</t>
  </si>
  <si>
    <t>0002466546</t>
  </si>
  <si>
    <t>0002466086</t>
  </si>
  <si>
    <t>0002466537</t>
  </si>
  <si>
    <t>PSAF - 1/2% Sales Tax Distribution March 2023.</t>
  </si>
  <si>
    <t>New Allocation. Realignment 1 - Transfer March 2023 Realignment Revenue for Sales Tax to Soc. Services - GF Operating Accounts.</t>
  </si>
  <si>
    <t>Realignment - Transfer March 2023 Sales Tax, State Hospital Offset and Managed Care Offset from Mental Health sub-fund deferred revenue account to GF operating account.</t>
  </si>
  <si>
    <t>Trial Court Security for March 2023.</t>
  </si>
  <si>
    <t>0002466499</t>
  </si>
  <si>
    <t>Med Center Final MOU FY19/20.</t>
  </si>
  <si>
    <t>Mental Health-Federal Medical Part FFP(Federal Financial Participation).</t>
  </si>
  <si>
    <t>AB109 Recognize Revenue for the Months January to March 2023.</t>
  </si>
  <si>
    <t>JJCPA Recognize Revenue for month JUL-MAR 2023.</t>
  </si>
  <si>
    <t>v-42</t>
  </si>
  <si>
    <t>AP02469198</t>
  </si>
  <si>
    <t>0002464894</t>
  </si>
  <si>
    <t>0002464903</t>
  </si>
  <si>
    <t xml:space="preserve">Department of Public Social Services issued 24 warrants amounts ranging between $139.49 to $595.8k. </t>
  </si>
  <si>
    <t>w-42</t>
  </si>
  <si>
    <t>0002464139</t>
  </si>
  <si>
    <t>0002465695</t>
  </si>
  <si>
    <t>0002464160</t>
  </si>
  <si>
    <t>0002469339</t>
  </si>
  <si>
    <t>CCPIA Recognize Revenue for the Months July to March 2023.</t>
  </si>
  <si>
    <t>Facilities Management Reimbursment for Invoice CR047 TITI $2,000,000.00, Mgt Fee $97,200.00($2,000,000.00* 4.86%).</t>
  </si>
  <si>
    <t>x-42</t>
  </si>
  <si>
    <t>0002468704</t>
  </si>
  <si>
    <t>0002468970</t>
  </si>
  <si>
    <t>Deferred Compensation</t>
  </si>
  <si>
    <t>Total</t>
  </si>
  <si>
    <t>y-42</t>
  </si>
  <si>
    <t>AP02470433</t>
  </si>
  <si>
    <t>AR02470383</t>
  </si>
  <si>
    <t>0002468994</t>
  </si>
  <si>
    <t xml:space="preserve">Assessors Department issued 4 warrants.  Amounts of warrants range from $10  to $3.6M. Payment for SB2 Fee FY22-23 3rd quarter in the amount of $3.6M voucher ASARC 00058234. </t>
  </si>
  <si>
    <t>Sheriff Department - Contractual Revenue from Perris Union School District and City of Perris.</t>
  </si>
  <si>
    <t>z-42</t>
  </si>
  <si>
    <t>AP02470842</t>
  </si>
  <si>
    <t>AR02470730</t>
  </si>
  <si>
    <t>0002466826</t>
  </si>
  <si>
    <t>0002470380</t>
  </si>
  <si>
    <t>0002464161</t>
  </si>
  <si>
    <t>0002464869</t>
  </si>
  <si>
    <t>0002467201</t>
  </si>
  <si>
    <t>0002467537</t>
  </si>
  <si>
    <t>0002468730</t>
  </si>
  <si>
    <t>FY 22/23 April 2023 Tax Fund Transfer.</t>
  </si>
  <si>
    <t>FY 22-23 CY SEC SA2.</t>
  </si>
  <si>
    <t>Fire Department issued 23 warrants. Amounts of warrants range from $6.96 to $65.1M. $65.1M Payment to State of California Department of Forestry 2nd Quarter FY23.</t>
  </si>
  <si>
    <t>MCARC</t>
  </si>
  <si>
    <t xml:space="preserve">Covid-19 Worker Retention Payment Revenue. </t>
  </si>
  <si>
    <t>a-43</t>
  </si>
  <si>
    <t>AP02471612</t>
  </si>
  <si>
    <t>AP02471613</t>
  </si>
  <si>
    <t>AR02471510</t>
  </si>
  <si>
    <t>0002471014</t>
  </si>
  <si>
    <t>0002467166</t>
  </si>
  <si>
    <t>0002467551</t>
  </si>
  <si>
    <t>Advance to Revenue-April 2023.</t>
  </si>
  <si>
    <t>CalSAWS - Oasis JE for 03/27/2023 Payroll.</t>
  </si>
  <si>
    <t>CalSAWS - Oasis JE for 03/28/2023 Payroll.</t>
  </si>
  <si>
    <t>Department of Public Social Services issued 23 warrants amounts ranging between $9.27 to $6.9M. Payment for March 2023 IHSS MOE Billing in the amount of $6.9M Voucher DPARC 00200357 and payment for April 2023 IHSS MOE Billing in the amount of $6.9M Voucher DPARC 00200358.</t>
  </si>
  <si>
    <t>Department of Public Social Services issued 4 warrants amounts ranging between $236.99 to $3.1M. Payment for April 2023 IHSS Health Benefits in the amount of $3.1M Voucher DPARC 00200359.</t>
  </si>
  <si>
    <t>Sheriff Department - Contractual Revenue from Alvord Unified School District, City of Eastvale, City of Jurupa, Jurupa Unified School District, and Corona-Norco Unified School District.</t>
  </si>
  <si>
    <t>b-43</t>
  </si>
  <si>
    <t>AR02471870</t>
  </si>
  <si>
    <t>0002469020</t>
  </si>
  <si>
    <t>FY23 4th Qrtr ISF General Support Services.</t>
  </si>
  <si>
    <t>Public Health ZBA Revenue.</t>
  </si>
  <si>
    <t>c-43</t>
  </si>
  <si>
    <t>AP02472379</t>
  </si>
  <si>
    <t>AP02472331</t>
  </si>
  <si>
    <t>AR02472205</t>
  </si>
  <si>
    <t>AR02472187</t>
  </si>
  <si>
    <t>0002467159</t>
  </si>
  <si>
    <t>0002472154</t>
  </si>
  <si>
    <t>FY23 GSS ISF 4th Quarter Correction for line description.</t>
  </si>
  <si>
    <t>00R2469020</t>
  </si>
  <si>
    <t>FY23 4th Qrtr ISF General Support Services</t>
  </si>
  <si>
    <t>Mental Health issued 113 warrants. Amounts of warrants range from $19 to $316.9k.</t>
  </si>
  <si>
    <t>Fire Department issued 25 warrants. Amounts of warrants range from $33.23 to $1M. $1M Payment to Ward Apparatus LLC Voucher FPARC 00389149.</t>
  </si>
  <si>
    <t>Southern California Franchises Payment FY22.</t>
  </si>
  <si>
    <t>Sheriff Department - Contractual Revenue from City of Lake Elsinore.</t>
  </si>
  <si>
    <t>FY22/23 MHSA CSS additional allocation.</t>
  </si>
  <si>
    <t>d-43</t>
  </si>
  <si>
    <t>AP02472800</t>
  </si>
  <si>
    <t>AR02472627</t>
  </si>
  <si>
    <t>0002472095</t>
  </si>
  <si>
    <t>FLEET MONTHLY BILLING MARCH FY23.</t>
  </si>
  <si>
    <t>Mental Health issued 23 warrants. Amounts of warrants range from $119.30 to $1M. $1M Payment to MFI Recovery Center Voucher MHARC 00297602.</t>
  </si>
  <si>
    <t>Public Health State Revenue - Diagnosis, Treatment, and Therapy Claim.</t>
  </si>
  <si>
    <t>e-43</t>
  </si>
  <si>
    <t>AR02472995</t>
  </si>
  <si>
    <t>Executive Office Revenue - Tobacco Tax Settlement, TCR 13322.</t>
  </si>
  <si>
    <t>f-43</t>
  </si>
  <si>
    <t>AR02473372</t>
  </si>
  <si>
    <t>AR02473375</t>
  </si>
  <si>
    <t>0002473309</t>
  </si>
  <si>
    <t xml:space="preserve">Annually </t>
  </si>
  <si>
    <t>Bi-Annually</t>
  </si>
  <si>
    <t>Sheriff Department - Law enforcement revenue from City of La Quinta.</t>
  </si>
  <si>
    <t xml:space="preserve">Sheriff Department - Law enforcement revenue from various cities and school districts. </t>
  </si>
  <si>
    <t>g-43</t>
  </si>
  <si>
    <t>AP02473865</t>
  </si>
  <si>
    <t xml:space="preserve">Mental Health issued 101 warrants. Amounts of warrants range from $51.65 to $422.2k. </t>
  </si>
  <si>
    <t>h-43</t>
  </si>
  <si>
    <t>AR02474072</t>
  </si>
  <si>
    <t>AR02474075</t>
  </si>
  <si>
    <t>0002472941</t>
  </si>
  <si>
    <t>0002472945</t>
  </si>
  <si>
    <t>C002383457</t>
  </si>
  <si>
    <t>C002383459</t>
  </si>
  <si>
    <t>C002395022</t>
  </si>
  <si>
    <t>C002383460</t>
  </si>
  <si>
    <t>C002383461</t>
  </si>
  <si>
    <t>C002395019</t>
  </si>
  <si>
    <t>This transaction reclassifies Protective Services Local Revenue Fund 2011 deferred revenue to General Fund earned revenue.  Ref: Govt Code Section 30025(f)(8)-repost to correct DeptID.</t>
  </si>
  <si>
    <t>This transaction reclassifies Protective Services Local Revenue Fund 2011 deferred revenue to General Fund earned revenue.  Ref: Govt Code Section 30025(f)(8) -repost to correct Dept ID.</t>
  </si>
  <si>
    <t>Posting of intergovernmental revenues that were earned upon incurring expenditures qualifying for SB163 Wraparound funding-repost to correct Dept ID.</t>
  </si>
  <si>
    <t>This transaction reclassifies Protective Services Local Revenue Fund 2011 deferred revenue to General Fund earned revenue.  Ref: Govt Code Section 30025(f)(8)-repost to correct Dept ID.</t>
  </si>
  <si>
    <t>Posting of intergovernmental revenues that were earned upon incurring expenditures qualifying for SB163 Wraparound funding - repost to correct Dept ID.</t>
  </si>
  <si>
    <t>FMMLBR1057</t>
  </si>
  <si>
    <t>0002469365</t>
  </si>
  <si>
    <t>0002471829</t>
  </si>
  <si>
    <t>R002395019</t>
  </si>
  <si>
    <t>0002472451</t>
  </si>
  <si>
    <t>0002468625</t>
  </si>
  <si>
    <t>FMREAL0709</t>
  </si>
  <si>
    <t>R002383461</t>
  </si>
  <si>
    <t>R002383460</t>
  </si>
  <si>
    <t>R002395022</t>
  </si>
  <si>
    <t>R002383459</t>
  </si>
  <si>
    <t>ITACCS2310</t>
  </si>
  <si>
    <t>R002383457</t>
  </si>
  <si>
    <t>0002469026</t>
  </si>
  <si>
    <t>0002468590</t>
  </si>
  <si>
    <t>0002472250</t>
  </si>
  <si>
    <t>Reverse the posting of RIVCO 0002395019 dated 6/15/2022 due to incorrect Dept ID.</t>
  </si>
  <si>
    <t>Reverse the posting of RIVCO 0002383461 dated 5/3/22 due to incorrect Dept ID.</t>
  </si>
  <si>
    <t>Reverse the posting of RIVCO 0002383460 dated 5/3/2022 due to incorrect DeptID.</t>
  </si>
  <si>
    <t>Reverse the posting of RIVCO 0002395022 dated 6/15/2022 due to incorrect Dept ID.</t>
  </si>
  <si>
    <t>Reverse the posting of RIVCO 0002383459 dated 5/3/2023 due to incorrect DeptID.</t>
  </si>
  <si>
    <t>Reverse the posting of RIVCO 0002383457 dated 5/3/2022 due to incorrect DeptID.</t>
  </si>
  <si>
    <t>0523 Payable Lease.</t>
  </si>
  <si>
    <t>FY23 4th Qrtr ISF Property Insurance.</t>
  </si>
  <si>
    <t>RCIT Co Enterprise Service April 2023M.O. 3.15 (1-25-2022).</t>
  </si>
  <si>
    <t>FY23 4th Qrtr ISF Worker's Compensation.</t>
  </si>
  <si>
    <t>FY23 4th Qrtr ISF General and Auto Liability.</t>
  </si>
  <si>
    <t>FY 22/23 GF Contribution to RCOED1st Qtr: $517,135.922nd Qtr: $1,032,284.84.</t>
  </si>
  <si>
    <t>RCRMC PAYOR MOU APRIL 22/23.</t>
  </si>
  <si>
    <t>MAINT Labor Apr 2023- M.O. 3.10_01/25/22.</t>
  </si>
  <si>
    <t>Other Miscellaneous Expenditures</t>
  </si>
  <si>
    <t>Mental Health - Revenue received for Federal-DAS-103 and California-DAS-103.</t>
  </si>
  <si>
    <t>Mental Health - Revenue received for Federal Block Grants.</t>
  </si>
  <si>
    <t>i-43</t>
  </si>
  <si>
    <t>AP02474608</t>
  </si>
  <si>
    <t>AR02474479</t>
  </si>
  <si>
    <t>0002474420</t>
  </si>
  <si>
    <t>0002469084</t>
  </si>
  <si>
    <t>0002472585</t>
  </si>
  <si>
    <t>0002473322</t>
  </si>
  <si>
    <t>0002474370</t>
  </si>
  <si>
    <t>0002473304</t>
  </si>
  <si>
    <t>0002472252</t>
  </si>
  <si>
    <t>Sheriff's DepartmentLake Mathews DIF BillingInvoice #3 BOS 3.17-10/4/22January 2023 - February 2023.</t>
  </si>
  <si>
    <t>FY 22/23 Behavioral Health Funds - April.</t>
  </si>
  <si>
    <t>FY22/23 AB109 Partial 2nd-B Quarter Claim.</t>
  </si>
  <si>
    <t>Department of Executive Office issued 6 warrants amounts ranging between $556.66 to $6.2M. $6.2M payment for FY 22-23 Executive Office Courts MOE 4th Quarter State Payment, Voucher EOARC 00045544.</t>
  </si>
  <si>
    <t>j-43</t>
  </si>
  <si>
    <t>AR02475012</t>
  </si>
  <si>
    <t>AR02475017</t>
  </si>
  <si>
    <t>00R2466499</t>
  </si>
  <si>
    <t>0002474910</t>
  </si>
  <si>
    <t>0002474909</t>
  </si>
  <si>
    <t>0002474901</t>
  </si>
  <si>
    <t>0002474424</t>
  </si>
  <si>
    <t>Mental Health - Revenue received for Federal-Block Grants, Other Forfeitures, and Penalties.</t>
  </si>
  <si>
    <t>Mental Health - Revenue received for Federal-Block Grants, California Proposition 56 Tobacco Act 2016, Other Forfeitures, and Penalties.</t>
  </si>
  <si>
    <t>k-43</t>
  </si>
  <si>
    <t>AP02475663</t>
  </si>
  <si>
    <t>AR02475444</t>
  </si>
  <si>
    <t>AR02475482</t>
  </si>
  <si>
    <t xml:space="preserve">Mental Health issued 38 warrants. Amounts of warrants range from $35.64 to $312.8k. </t>
  </si>
  <si>
    <t>l-43</t>
  </si>
  <si>
    <t>May</t>
  </si>
  <si>
    <t>AP02476011</t>
  </si>
  <si>
    <t>AR02475886</t>
  </si>
  <si>
    <t>AR02475848</t>
  </si>
  <si>
    <t>0002475800</t>
  </si>
  <si>
    <t>0002474917</t>
  </si>
  <si>
    <t>0002475418</t>
  </si>
  <si>
    <t>0002474945</t>
  </si>
  <si>
    <t>INTQ323CSH</t>
  </si>
  <si>
    <t>0002474913</t>
  </si>
  <si>
    <t>PSAF - 1/2% Sales Tax Distribution April 2023.</t>
  </si>
  <si>
    <t>Reverses initial redistribution JE 0002461946 posted on 3/8/2023. Pending documents have now been received/processed providing detailed advance/settlement information and this transaction redistributes accordingly.</t>
  </si>
  <si>
    <t>Reclass Gen Fund Expenses to AB109 Fund 11167 FY 22-23 Jan-March 2023.</t>
  </si>
  <si>
    <t>Q3 2023 Interest Apportionment Cash.</t>
  </si>
  <si>
    <t xml:space="preserve">Mental Health issued 81 warrants. Amounts of warrants range from $4.28 to $235k. </t>
  </si>
  <si>
    <t xml:space="preserve">Sheriff Department - Contractual Revenue from City of Temecula and Great Oak High School. </t>
  </si>
  <si>
    <t>Mental Health - Revenue received for Federal-DAS-103, California-DAS-103, Federal Medicare, Other Forfeitures, and Penalties.</t>
  </si>
  <si>
    <t>Projected Receipts for May</t>
  </si>
  <si>
    <t>0002475376</t>
  </si>
  <si>
    <t>0002475358</t>
  </si>
  <si>
    <t>0002475374</t>
  </si>
  <si>
    <t>New Allocation. Realignment 1 - Transfer April 23 Realignment Revenue for Sales Tax to Soc. Services - GF Operating Accounts.</t>
  </si>
  <si>
    <t>Realignment - Transfer April 2023 Sales Tax, State Hospital Offset and Managed Care Offset from Mental Health sub-fund deferred revenue account to GF operating account.</t>
  </si>
  <si>
    <t>Trial Court Security for April 2023.</t>
  </si>
  <si>
    <t>0002475363</t>
  </si>
  <si>
    <t>Realignment - Transfer April 2023 Realignment Revenue for VLF to Health GF Operating Accounts.</t>
  </si>
  <si>
    <t>2-May</t>
  </si>
  <si>
    <t>PP9</t>
  </si>
  <si>
    <t>PP10</t>
  </si>
  <si>
    <t>PP11</t>
  </si>
  <si>
    <t>AP02476877</t>
  </si>
  <si>
    <t>AP02476876</t>
  </si>
  <si>
    <t xml:space="preserve">Mental Health issued 28 warrants. Amounts of warrants range from $534.25 to $560.5k. </t>
  </si>
  <si>
    <t xml:space="preserve">Mental Health issued 42 warrants. Amounts of warrants range from $43.27 to $947.1k. </t>
  </si>
  <si>
    <t>3-May</t>
  </si>
  <si>
    <t>m-43</t>
  </si>
  <si>
    <t>n-43</t>
  </si>
  <si>
    <t>o-43</t>
  </si>
  <si>
    <t>AP02477305</t>
  </si>
  <si>
    <t xml:space="preserve">Mental Health issued 52 warrants. Amounts of warrants range from $59.20 to $138.6k. </t>
  </si>
  <si>
    <t>4-May</t>
  </si>
  <si>
    <t>FY 2022-23 CY SBE CS2</t>
  </si>
  <si>
    <t>p-43</t>
  </si>
  <si>
    <t>0002477125</t>
  </si>
  <si>
    <t>5-May</t>
  </si>
  <si>
    <t>q-43</t>
  </si>
  <si>
    <t>AR02477796</t>
  </si>
  <si>
    <t>6-May</t>
  </si>
  <si>
    <t>7-May</t>
  </si>
  <si>
    <t>8-May</t>
  </si>
  <si>
    <t>r-43</t>
  </si>
  <si>
    <t>0002476589</t>
  </si>
  <si>
    <t>0002477012</t>
  </si>
  <si>
    <t>0002477778</t>
  </si>
  <si>
    <t>0002476547</t>
  </si>
  <si>
    <t>FY 22-23 CY SUP April.</t>
  </si>
  <si>
    <t>FY 22/23 Behavioral Health Funds - May.</t>
  </si>
  <si>
    <t>9-May</t>
  </si>
  <si>
    <t>s-43</t>
  </si>
  <si>
    <t>AP02478599</t>
  </si>
  <si>
    <t>AP02478560</t>
  </si>
  <si>
    <t>AP02478561</t>
  </si>
  <si>
    <t>AR02478465</t>
  </si>
  <si>
    <t>AR02478472</t>
  </si>
  <si>
    <t>Fire Department issued 53 warrants. Amounts of warrants range from $19.25 to $57.3M. $57.3M Payment to State of California Department of Forestry 4th Quarter FY23 Voucher FPARC 00390442.</t>
  </si>
  <si>
    <t>DPSS issued 29 warrants. Amounts of warrants range from $14.52 to $6.9M. Payment for May 2023 IHSS MOE Billing in the amount of $6.9M. Voucher DPARC 00200981.</t>
  </si>
  <si>
    <t>DPSS issued 4 warrants. Amounts of warrants range from $14k to $4M. Payment for May 2023 IHSS Health Benefits in the amount of $4M. Voucher DPARC 00200982.</t>
  </si>
  <si>
    <t>Department of Child Services - Advance to Revenue-May 2023.</t>
  </si>
  <si>
    <t xml:space="preserve">Fire Department- Fire Protection Revenue from City of Lake Elsinore. </t>
  </si>
  <si>
    <t>10-May</t>
  </si>
  <si>
    <t>t-43</t>
  </si>
  <si>
    <t>AR02478873</t>
  </si>
  <si>
    <t>AR02478853</t>
  </si>
  <si>
    <t>0002477762</t>
  </si>
  <si>
    <t>0002477765</t>
  </si>
  <si>
    <t>0002478408</t>
  </si>
  <si>
    <t>0002475347</t>
  </si>
  <si>
    <t>0002477496</t>
  </si>
  <si>
    <t>0002478059</t>
  </si>
  <si>
    <t>0002478030</t>
  </si>
  <si>
    <t>GL Export: 05/04/2023 Business Date</t>
  </si>
  <si>
    <t>FY 22/23 May 2023 Tax Fund Transfer.</t>
  </si>
  <si>
    <t xml:space="preserve">Department of Public Health Revenue. </t>
  </si>
  <si>
    <t>11-May</t>
  </si>
  <si>
    <t xml:space="preserve">Agricultural Commission - FY2023 Mill Tax. </t>
  </si>
  <si>
    <t>u-43</t>
  </si>
  <si>
    <t>AR02479267</t>
  </si>
  <si>
    <t>0002476303</t>
  </si>
  <si>
    <t>0002476293</t>
  </si>
  <si>
    <t>0002476297</t>
  </si>
  <si>
    <t>12-May</t>
  </si>
  <si>
    <t>0002476303, 0002476293, 0002476297</t>
  </si>
  <si>
    <t>Fire Department- Fire Protection Revenue from City of Rancho Mirage, Jurupa Valley, CALFIRE, Mountain Communities, and Superior Court of California. TCR FPARC 13883.</t>
  </si>
  <si>
    <t>13-May</t>
  </si>
  <si>
    <t>14-May</t>
  </si>
  <si>
    <t>15-May</t>
  </si>
  <si>
    <t>v-43</t>
  </si>
  <si>
    <t>0002479539</t>
  </si>
  <si>
    <t>0002477026</t>
  </si>
  <si>
    <t>RCRMC PAYOR MOU MAY 22/23.</t>
  </si>
  <si>
    <t>FY 22/23 MHSA Monthly Transfer - May - Per ARER Recon FY05/06-FY15/16.</t>
  </si>
  <si>
    <t>16-May</t>
  </si>
  <si>
    <t>AP02480514</t>
  </si>
  <si>
    <t>AP02480515</t>
  </si>
  <si>
    <t>w-43</t>
  </si>
  <si>
    <t>AR02480340</t>
  </si>
  <si>
    <t>0002479213</t>
  </si>
  <si>
    <t>ITACCS2311</t>
  </si>
  <si>
    <t>0002479157</t>
  </si>
  <si>
    <t>0002477491</t>
  </si>
  <si>
    <t>To correct project code asset and liability balances for 1102900000 department and transfer funds to EOLATCF-21735-1108000000.</t>
  </si>
  <si>
    <t>RCIT Co Enterprise Service May 2023M.O. 3.15.</t>
  </si>
  <si>
    <t>County of Riverside Hospital ProjectLeasehold Revenue Bonds 1997A &amp; 2012AFY 22/23 Debt Service Billing.</t>
  </si>
  <si>
    <t>RECLASSIFY TCR DCARC 5468.</t>
  </si>
  <si>
    <t xml:space="preserve">Mental Health issued 73 warrants. Amounts of warrants range from $27.21 to $347.3k. </t>
  </si>
  <si>
    <t xml:space="preserve">Mental Health issued 23 warrants. Amounts of warrants range from $1.1k to $470.1k. </t>
  </si>
  <si>
    <t>Fire Department- Fire Protection Revenue from City of Coachella, City of Menifee, and City of Moreno Valley. TCR FPARC 13889 and FPARC 13891.</t>
  </si>
  <si>
    <t>551100, Semi-Annual Contribution to Hospital for Leasehold Revenue Bonds.</t>
  </si>
  <si>
    <t>17-May</t>
  </si>
  <si>
    <t>FY 22/23 GF Contribution to CREST</t>
  </si>
  <si>
    <t>ERAF VLF 2nd Payment</t>
  </si>
  <si>
    <t>x-43</t>
  </si>
  <si>
    <t>AP02480899</t>
  </si>
  <si>
    <t>AP02480898</t>
  </si>
  <si>
    <t>AR02480717</t>
  </si>
  <si>
    <t>FMPFI23092</t>
  </si>
  <si>
    <t>0002476522</t>
  </si>
  <si>
    <t>FY22/23-March Project Billings.</t>
  </si>
  <si>
    <t xml:space="preserve">Mental Health issued 50 warrants. Amounts of warrants range from $101.80 to $712.7k. </t>
  </si>
  <si>
    <t xml:space="preserve">Mental Health issued 48 warrants. Amounts of warrants range from $38.5 to $306.6k. </t>
  </si>
  <si>
    <t>18-May</t>
  </si>
  <si>
    <t>Interfund Allocation</t>
  </si>
  <si>
    <t>537080, One-Time Facilities Management Project billing for Fire Department.</t>
  </si>
  <si>
    <t>Board of Equalization Local Sales Tax</t>
  </si>
  <si>
    <t>AR02481209</t>
  </si>
  <si>
    <t>AR02481191</t>
  </si>
  <si>
    <t>AR02481200</t>
  </si>
  <si>
    <t>AR02481192</t>
  </si>
  <si>
    <t>AR02481199</t>
  </si>
  <si>
    <t>0002480257</t>
  </si>
  <si>
    <t>0002480223</t>
  </si>
  <si>
    <t>FY 22/23 GF Contribution to TLMAUCI District 1Agenda 3.3 12/13/2022</t>
  </si>
  <si>
    <t>0002481110</t>
  </si>
  <si>
    <t>0002477432</t>
  </si>
  <si>
    <t>0002478806</t>
  </si>
  <si>
    <t>0002477025</t>
  </si>
  <si>
    <t>0002481011</t>
  </si>
  <si>
    <t>Advance to Revenue-May 2023</t>
  </si>
  <si>
    <t>FY23 Repayment of General Fund advance to CORAL for debt service payments</t>
  </si>
  <si>
    <t xml:space="preserve">Registrar of Voters election reimbursement. </t>
  </si>
  <si>
    <t>Fire Department-Fire protection payment from Beaumont.</t>
  </si>
  <si>
    <t xml:space="preserve">Mental Health-Federal Medical Part A </t>
  </si>
  <si>
    <t>Fire Department-Fire protection payment from the city of San Jacinto, Banning, and Norco.</t>
  </si>
  <si>
    <t>5/16/2023, 5/19</t>
  </si>
  <si>
    <t>0002477491,0002480257,0002480223</t>
  </si>
  <si>
    <t>AR02481200, 0002481110</t>
  </si>
  <si>
    <t>5/8/2023, 5/10/2023,5/19</t>
  </si>
  <si>
    <t>0002476547, 0002475347, 0002477496,0002477025</t>
  </si>
  <si>
    <t>y-43</t>
  </si>
  <si>
    <t>19-May</t>
  </si>
  <si>
    <t>z-43</t>
  </si>
  <si>
    <t>20-May</t>
  </si>
  <si>
    <t>21-May</t>
  </si>
  <si>
    <t>22-May</t>
  </si>
  <si>
    <t>0002481140</t>
  </si>
  <si>
    <t>FLEET MONTHLY BILLING FOR APRIL FY23</t>
  </si>
  <si>
    <t>a-44</t>
  </si>
  <si>
    <t>AR02482085</t>
  </si>
  <si>
    <t>0002481905</t>
  </si>
  <si>
    <t>0002481892</t>
  </si>
  <si>
    <t>0002481073</t>
  </si>
  <si>
    <t>FMMLBR1058</t>
  </si>
  <si>
    <t>MAINT Labor May 2023.</t>
  </si>
  <si>
    <t>WMARC</t>
  </si>
  <si>
    <t>FY22-23 CY SEC SS2.</t>
  </si>
  <si>
    <t>FY22-23 RPTTF Jun Distribution.</t>
  </si>
  <si>
    <t>Mental Health - Revenue received for Federal Medi-Cal Part A, Federal Medi-Cal QA-C, Federal SAPT, Life Support, Mental Health Services, State Mental Health Funding, Other Forfeitures, and Penalties.</t>
  </si>
  <si>
    <t>5/19/2023, 5/22/2023</t>
  </si>
  <si>
    <t>5/3/2023, 5/22/2023</t>
  </si>
  <si>
    <t>23-May</t>
  </si>
  <si>
    <t>0002477125, 0002481892</t>
  </si>
  <si>
    <t>5/3/2023, 5/8/2023, 5/22/2023</t>
  </si>
  <si>
    <t>0002477125, 0002477778, 0002481892</t>
  </si>
  <si>
    <t>0002477125, AR02482085, 0002481892</t>
  </si>
  <si>
    <t>5/8/2023, 5/22/2023</t>
  </si>
  <si>
    <t>0002477778, 0002481892</t>
  </si>
  <si>
    <t>5/9/2023, 5/22/2023</t>
  </si>
  <si>
    <t>AR02478472, 0002481073</t>
  </si>
  <si>
    <t>0002481140, FMMLBR1058</t>
  </si>
  <si>
    <t>FY23 3rd Qtr OOC General Fund Revenue Distribution Jan - Mar 2023.</t>
  </si>
  <si>
    <t>b-44</t>
  </si>
  <si>
    <t>AR02482509</t>
  </si>
  <si>
    <t>AR02482517</t>
  </si>
  <si>
    <t>0002481000</t>
  </si>
  <si>
    <t>0002476101</t>
  </si>
  <si>
    <t>0002476100</t>
  </si>
  <si>
    <t>FMREAL0710</t>
  </si>
  <si>
    <t>0002479986</t>
  </si>
  <si>
    <t>0002479535</t>
  </si>
  <si>
    <t>0002482473</t>
  </si>
  <si>
    <t>0002481570</t>
  </si>
  <si>
    <t xml:space="preserve">Fire Department- Fire Protection Revenue from City Perris. </t>
  </si>
  <si>
    <t>CalSAWS - Oasis JE for 04/26/2023.</t>
  </si>
  <si>
    <t>CalSAWS- Oasis JE for 04/25/2023.</t>
  </si>
  <si>
    <t>0623 Payable Lease.</t>
  </si>
  <si>
    <t xml:space="preserve">Executive OfficeCIP - RSO Projects </t>
  </si>
  <si>
    <t>24-May</t>
  </si>
  <si>
    <t>City Revenue Sharing - Neutrality, TCR EOARC #13341</t>
  </si>
  <si>
    <t>5/22/2023, 5/23</t>
  </si>
  <si>
    <t>0002481905, 0002481000</t>
  </si>
  <si>
    <t>5/9/2023, 5/17/2023, 5/23</t>
  </si>
  <si>
    <t>AP02478560, AP02478561, 0002476522, 0002476101, 0002476100</t>
  </si>
  <si>
    <t>To reclass CIP Pass-Thru Revenues Distributed in the FY22-23 June RPTTF Distribution.</t>
  </si>
  <si>
    <t>c-44</t>
  </si>
  <si>
    <t>AR02482844</t>
  </si>
  <si>
    <t>AR02482872</t>
  </si>
  <si>
    <t>AR02482894</t>
  </si>
  <si>
    <t>0002479984</t>
  </si>
  <si>
    <t>0002479982</t>
  </si>
  <si>
    <t>0002482475</t>
  </si>
  <si>
    <t>0002482006</t>
  </si>
  <si>
    <t>0002481119</t>
  </si>
  <si>
    <t>0002481113</t>
  </si>
  <si>
    <t>0002481566</t>
  </si>
  <si>
    <t>TRANSACTION AMOUNT OF $1,585,104.77 ON TTARC TCR # 45162 DATED 04/17/23 FOR ACCT # 9498 WAS POSTED TO 208100 11195 1400100000 BUT SHOULD HAVE BEEN POSTED TO 725020 100000 1000100000</t>
  </si>
  <si>
    <t>Fire Department- Fire Protection Revenue from Eastvale and Rubidoux.</t>
  </si>
  <si>
    <t>5/10/2023,5/19, 5/24</t>
  </si>
  <si>
    <t>AR02478853, AR02481209, AR02482844</t>
  </si>
  <si>
    <t>5/9/2023, 5/11/2023, 5/16/2023,5/19, 5/23, 5/24</t>
  </si>
  <si>
    <t>AR02478472, AR02479267, AR02480340, AR02481191,AR02481192, AR02482517, AR02482872</t>
  </si>
  <si>
    <t>5/22/2023, 5/24</t>
  </si>
  <si>
    <t>0002481905, 0002481892, AR02482894</t>
  </si>
  <si>
    <t>5/23/2023, 5/24</t>
  </si>
  <si>
    <t>0002479986, 0002479984, 0002479982</t>
  </si>
  <si>
    <t>5/19/2023, 5/24</t>
  </si>
  <si>
    <t>0002477432, 0002482006</t>
  </si>
  <si>
    <t>25-May</t>
  </si>
  <si>
    <t>d-44</t>
  </si>
  <si>
    <t>26-May</t>
  </si>
  <si>
    <t>AP02483440</t>
  </si>
  <si>
    <t>AR02483252</t>
  </si>
  <si>
    <t>AR02483266</t>
  </si>
  <si>
    <t>AR02483265</t>
  </si>
  <si>
    <t>AR02483235</t>
  </si>
  <si>
    <t>0002480297</t>
  </si>
  <si>
    <t xml:space="preserve">Department of Register of Voters issued 1 warrants. Payment RVARC #00051760 to Dominion Voting Systems Inc in the amount of $5.8M for Voter Equipment Maintenance. </t>
  </si>
  <si>
    <t>Mental Health - Federal Revenue received for CA Mental Health Part A, Other aid to Health, and other forfeitures and penalties.</t>
  </si>
  <si>
    <t xml:space="preserve">Mental Health - Federal Revenue received for CA Mental Health Part A, Other aid to Health, and Medical Match. </t>
  </si>
  <si>
    <t xml:space="preserve">Executive Office-Trans via EOARC #13345. </t>
  </si>
  <si>
    <t>April 2023 Court Fees and Fines Distribution.</t>
  </si>
  <si>
    <t>5/9/2023, 5/25</t>
  </si>
  <si>
    <t>AP02478599, AP02483440</t>
  </si>
  <si>
    <t>5/19/2023, 5/22/2023, 5/23, 5/25</t>
  </si>
  <si>
    <t>AR02481199, AR02482085, AR02482509, AR02483266, AR02483265</t>
  </si>
  <si>
    <t>5/22/2023, 5/25</t>
  </si>
  <si>
    <t>0002481892, AR02483235</t>
  </si>
  <si>
    <t>AR02482085, 0002480297</t>
  </si>
  <si>
    <t>Payroll PP11</t>
  </si>
  <si>
    <t>27-May</t>
  </si>
  <si>
    <t>28-May</t>
  </si>
  <si>
    <t>29-May</t>
  </si>
  <si>
    <t>30-May</t>
  </si>
  <si>
    <t>PP12</t>
  </si>
  <si>
    <t>PP13</t>
  </si>
  <si>
    <t>Projected Receipts for June</t>
  </si>
  <si>
    <t>e-44</t>
  </si>
  <si>
    <t>AP02483971</t>
  </si>
  <si>
    <t>AR02483840</t>
  </si>
  <si>
    <t xml:space="preserve">Mental Health issued 34 warrants. Amounts of warrants range from $21.70 to $217.7k. </t>
  </si>
  <si>
    <t>31-May</t>
  </si>
  <si>
    <t xml:space="preserve">FY23 4th Quarter General and Liability Insurance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</si>
</sst>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43" formatCode="_(* #,##0.00_);_(* \(#,##0.00\);_(* &quot;-&quot;??_);_(@_)"/>
    <numFmt numFmtId="164" formatCode="[$-409]mmmm\-yy;@"/>
    <numFmt numFmtId="165" formatCode="_(* #,##0_);_(* \(#,##0\);_(* &quot;-&quot;??_);_(@_)"/>
    <numFmt numFmtId="166" formatCode="m/d/yy;@"/>
    <numFmt numFmtId="167" formatCode="_(&quot;$&quot;* #,##0_);_(&quot;$&quot;* \(#,##0\);_(&quot;$&quot;* &quot;-&quot;??_);_(@_)"/>
    <numFmt numFmtId="168" formatCode="&quot;$&quot;#,##0"/>
  </numFmts>
  <fonts count="136">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Unicode MS"/>
      <family val="2"/>
    </font>
    <font>
      <b/>
      <sz val="12"/>
      <name val="Arial"/>
      <family val="2"/>
    </font>
    <font>
      <sz val="10"/>
      <name val="Arial Unicode MS"/>
      <family val="2"/>
    </font>
    <font>
      <b/>
      <sz val="10"/>
      <name val="Arial Unicode MS"/>
      <family val="2"/>
    </font>
    <font>
      <sz val="10"/>
      <name val="Arial Unicode MS"/>
      <family val="2"/>
    </font>
    <font>
      <sz val="10"/>
      <name val="Arial Unicode MS"/>
      <family val="2"/>
    </font>
    <font>
      <b/>
      <sz val="10"/>
      <name val="Arial Unicode MS"/>
      <family val="2"/>
    </font>
    <font>
      <sz val="10"/>
      <name val="Arial Unicode MS"/>
      <family val="2"/>
    </font>
    <font>
      <b/>
      <sz val="10"/>
      <name val="Arial Unicode MS"/>
      <family val="2"/>
    </font>
    <font>
      <sz val="10"/>
      <name val="Arial Unicode MS"/>
      <family val="2"/>
    </font>
    <font>
      <b/>
      <sz val="10"/>
      <name val="Arial Unicode MS"/>
      <family val="2"/>
    </font>
    <font>
      <sz val="10"/>
      <name val="Arial Unicode MS"/>
      <family val="2"/>
    </font>
    <font>
      <b/>
      <sz val="10"/>
      <name val="Arial Unicode MS"/>
      <family val="2"/>
    </font>
    <font>
      <sz val="10"/>
      <color theme="1"/>
      <name val="Arial"/>
      <family val="2"/>
    </font>
    <font>
      <sz val="11"/>
      <color theme="1"/>
      <name val="Calibri"/>
      <family val="2"/>
      <scheme val="minor"/>
    </font>
    <font>
      <b/>
      <sz val="10"/>
      <color theme="1"/>
      <name val="Arial"/>
      <family val="2"/>
    </font>
    <font>
      <sz val="10"/>
      <name val="Arial Unicode MS"/>
      <family val="2"/>
    </font>
    <font>
      <b/>
      <sz val="10"/>
      <name val="Arial Unicode MS"/>
      <family val="2"/>
    </font>
    <font>
      <sz val="10"/>
      <name val="Arial Unicode MS"/>
      <family val="2"/>
    </font>
    <font>
      <b/>
      <sz val="10"/>
      <name val="Arial Unicode MS"/>
      <family val="2"/>
    </font>
    <font>
      <sz val="10"/>
      <name val="Arial Unicode MS"/>
      <family val="2"/>
    </font>
    <font>
      <b/>
      <sz val="11"/>
      <name val="Bookman Old Style"/>
      <family val="1"/>
    </font>
    <font>
      <sz val="11"/>
      <color theme="1"/>
      <name val="Bookman Old Style"/>
      <family val="1"/>
    </font>
    <font>
      <sz val="11"/>
      <name val="Bookman Old Style"/>
      <family val="1"/>
    </font>
    <font>
      <b/>
      <sz val="11"/>
      <color theme="1"/>
      <name val="Bookman Old Style"/>
      <family val="1"/>
    </font>
    <font>
      <i/>
      <sz val="11"/>
      <color theme="1"/>
      <name val="Bookman Old Style"/>
      <family val="1"/>
    </font>
    <font>
      <i/>
      <sz val="11"/>
      <name val="Bookman Old Style"/>
      <family val="1"/>
    </font>
    <font>
      <sz val="10"/>
      <color theme="1"/>
      <name val="Bookman Old Style"/>
      <family val="1"/>
    </font>
    <font>
      <u/>
      <sz val="11"/>
      <color theme="1"/>
      <name val="Bookman Old Style"/>
      <family val="1"/>
    </font>
    <font>
      <sz val="10"/>
      <name val="Arial Unicode MS"/>
      <family val="2"/>
    </font>
    <font>
      <u/>
      <sz val="10"/>
      <color theme="10"/>
      <name val="Arial"/>
      <family val="2"/>
    </font>
    <font>
      <sz val="10"/>
      <name val="Arial Unicode MS"/>
      <family val="2"/>
    </font>
    <font>
      <sz val="9"/>
      <color indexed="81"/>
      <name val="Tahoma"/>
      <family val="2"/>
    </font>
    <font>
      <b/>
      <sz val="9"/>
      <color indexed="81"/>
      <name val="Tahoma"/>
      <family val="2"/>
    </font>
    <font>
      <sz val="10"/>
      <name val="Arial Unicode MS"/>
      <family val="2"/>
    </font>
    <font>
      <sz val="10"/>
      <name val="Arial Unicode MS"/>
      <family val="2"/>
    </font>
    <font>
      <sz val="10"/>
      <name val="Arial Unicode MS"/>
      <family val="2"/>
    </font>
    <font>
      <b/>
      <sz val="10"/>
      <name val="Arial Unicode MS"/>
      <family val="2"/>
    </font>
    <font>
      <sz val="10"/>
      <name val="Arial Unicode MS"/>
      <family val="2"/>
    </font>
    <font>
      <b/>
      <sz val="10"/>
      <name val="Arial Unicode MS"/>
      <family val="2"/>
    </font>
    <font>
      <sz val="10"/>
      <name val="Arial Unicode MS"/>
      <family val="2"/>
    </font>
    <font>
      <b/>
      <sz val="10"/>
      <name val="Arial Unicode MS"/>
      <family val="2"/>
    </font>
    <font>
      <sz val="10"/>
      <name val="Arial Unicode MS"/>
      <family val="2"/>
    </font>
    <font>
      <b/>
      <sz val="10"/>
      <name val="Arial Unicode MS"/>
      <family val="2"/>
    </font>
    <font>
      <sz val="10"/>
      <name val="Arial Unicode MS"/>
      <family val="2"/>
    </font>
    <font>
      <b/>
      <sz val="10"/>
      <name val="Arial Unicode MS"/>
      <family val="2"/>
    </font>
    <font>
      <sz val="10"/>
      <name val="Arial Unicode MS"/>
      <family val="2"/>
    </font>
    <font>
      <b/>
      <sz val="10"/>
      <name val="Arial Unicode MS"/>
      <family val="2"/>
    </font>
    <font>
      <sz val="10"/>
      <name val="Arial Unicode MS"/>
      <family val="2"/>
    </font>
    <font>
      <b/>
      <sz val="10"/>
      <name val="Arial Unicode MS"/>
      <family val="2"/>
    </font>
    <font>
      <sz val="10"/>
      <name val="Arial Unicode MS"/>
      <family val="2"/>
    </font>
    <font>
      <b/>
      <sz val="10"/>
      <name val="Arial Unicode MS"/>
      <family val="2"/>
    </font>
    <font>
      <sz val="10"/>
      <name val="Arial Unicode MS"/>
      <family val="2"/>
    </font>
    <font>
      <b/>
      <sz val="10"/>
      <name val="Arial Unicode MS"/>
      <family val="2"/>
    </font>
    <font>
      <sz val="10"/>
      <name val="Arial Unicode MS"/>
      <family val="2"/>
    </font>
    <font>
      <b/>
      <sz val="10"/>
      <name val="Arial Unicode MS"/>
      <family val="2"/>
    </font>
    <font>
      <sz val="10"/>
      <name val="Arial Unicode MS"/>
      <family val="2"/>
    </font>
    <font>
      <b/>
      <sz val="10"/>
      <name val="Arial Unicode MS"/>
      <family val="2"/>
    </font>
    <font>
      <sz val="10"/>
      <name val="Arial Unicode MS"/>
      <family val="2"/>
    </font>
    <font>
      <b/>
      <sz val="10"/>
      <name val="Arial Unicode MS"/>
      <family val="2"/>
    </font>
    <font>
      <sz val="10"/>
      <name val="Arial Unicode MS"/>
      <family val="2"/>
    </font>
    <font>
      <b/>
      <sz val="10"/>
      <name val="Arial Unicode MS"/>
      <family val="2"/>
    </font>
    <font>
      <sz val="10"/>
      <name val="Arial Unicode MS"/>
      <family val="2"/>
    </font>
    <font>
      <b/>
      <sz val="10"/>
      <name val="Arial Unicode MS"/>
      <family val="2"/>
    </font>
    <font>
      <sz val="10"/>
      <name val="Arial Unicode MS"/>
      <family val="2"/>
    </font>
    <font>
      <b/>
      <sz val="10"/>
      <name val="Arial Unicode MS"/>
      <family val="2"/>
    </font>
    <font>
      <sz val="10"/>
      <name val="Arial Unicode MS"/>
      <family val="2"/>
    </font>
    <font>
      <b/>
      <sz val="10"/>
      <name val="Arial Unicode MS"/>
      <family val="2"/>
    </font>
    <font>
      <sz val="10"/>
      <name val="Arial Unicode MS"/>
      <family val="2"/>
    </font>
    <font>
      <b/>
      <sz val="10"/>
      <name val="Arial Unicode MS"/>
      <family val="2"/>
    </font>
    <font>
      <sz val="10"/>
      <name val="Arial Unicode MS"/>
      <family val="2"/>
    </font>
    <font>
      <b/>
      <sz val="10"/>
      <name val="Arial Unicode MS"/>
      <family val="2"/>
    </font>
    <font>
      <sz val="10"/>
      <name val="Arial Unicode MS"/>
      <family val="2"/>
    </font>
    <font>
      <b/>
      <sz val="10"/>
      <name val="Arial Unicode MS"/>
      <family val="2"/>
    </font>
    <font>
      <sz val="10"/>
      <name val="Arial Unicode MS"/>
      <family val="2"/>
    </font>
    <font>
      <b/>
      <sz val="10"/>
      <name val="Arial Unicode MS"/>
      <family val="2"/>
    </font>
    <font>
      <sz val="10"/>
      <name val="Arial Unicode MS"/>
      <family val="2"/>
    </font>
    <font>
      <b/>
      <sz val="10"/>
      <name val="Arial Unicode MS"/>
      <family val="2"/>
    </font>
    <font>
      <sz val="11"/>
      <color indexed="8"/>
      <name val="Calibri"/>
      <family val="2"/>
      <scheme val="minor"/>
    </font>
    <font>
      <sz val="8"/>
      <color theme="1"/>
      <name val="Arial"/>
      <family val="2"/>
    </font>
    <font>
      <i/>
      <sz val="8"/>
      <color theme="1"/>
      <name val="Arial"/>
      <family val="2"/>
    </font>
    <font>
      <b/>
      <sz val="10"/>
      <name val="Arial"/>
      <family val="2"/>
    </font>
    <font>
      <b/>
      <i/>
      <sz val="10"/>
      <name val="Arial"/>
      <family val="2"/>
    </font>
    <font>
      <b/>
      <i/>
      <sz val="10"/>
      <color theme="1"/>
      <name val="Arial"/>
      <family val="2"/>
    </font>
    <font>
      <i/>
      <sz val="10"/>
      <color theme="1"/>
      <name val="Arial"/>
      <family val="2"/>
    </font>
    <font>
      <sz val="8"/>
      <name val="Arial"/>
      <family val="2"/>
    </font>
    <font>
      <sz val="10"/>
      <color rgb="FF000000"/>
      <name val="Arial"/>
      <family val="2"/>
    </font>
    <font>
      <sz val="8"/>
      <color rgb="FF000000"/>
      <name val="Arial"/>
      <family val="2"/>
    </font>
    <font>
      <sz val="8"/>
      <color indexed="8"/>
      <name val="Arial"/>
      <family val="2"/>
    </font>
    <font>
      <sz val="9"/>
      <color rgb="FF3C3C3C"/>
      <name val="Arial"/>
      <family val="2"/>
    </font>
    <font>
      <b/>
      <sz val="10"/>
      <color rgb="FF000000"/>
      <name val="Arial"/>
      <family val="2"/>
    </font>
    <font>
      <b/>
      <sz val="11"/>
      <color theme="1"/>
      <name val="Calibri"/>
      <family val="2"/>
      <scheme val="minor"/>
    </font>
    <font>
      <b/>
      <sz val="12"/>
      <color indexed="8"/>
      <name val="Calibri"/>
      <family val="2"/>
    </font>
    <font>
      <sz val="12"/>
      <color rgb="FF000000"/>
      <name val="Courier New"/>
      <family val="2"/>
    </font>
    <font>
      <sz val="12"/>
      <name val="Courier New"/>
      <family val="3"/>
    </font>
    <font>
      <b/>
      <sz val="12"/>
      <name val="Courier New"/>
      <family val="3"/>
    </font>
    <font>
      <b/>
      <sz val="9"/>
      <color theme="1"/>
      <name val="Arial"/>
      <family val="2"/>
    </font>
    <font>
      <sz val="9"/>
      <color theme="1"/>
      <name val="Arial"/>
      <family val="2"/>
    </font>
    <font>
      <b/>
      <sz val="9"/>
      <name val="Arial"/>
      <family val="2"/>
    </font>
    <font>
      <b/>
      <sz val="12"/>
      <color rgb="FF000000"/>
      <name val="Bookman Old Style"/>
      <family val="1"/>
    </font>
    <font>
      <sz val="14"/>
      <color theme="1"/>
      <name val="Arial"/>
      <family val="2"/>
    </font>
    <font>
      <b/>
      <sz val="18"/>
      <color theme="1"/>
      <name val="Arial"/>
      <family val="2"/>
    </font>
    <font>
      <b/>
      <sz val="20"/>
      <color theme="1"/>
      <name val="Calibri"/>
      <family val="2"/>
    </font>
    <font>
      <sz val="20"/>
      <color theme="1"/>
      <name val="Arial"/>
      <family val="2"/>
    </font>
    <font>
      <b/>
      <sz val="20"/>
      <color theme="1"/>
      <name val="Arial"/>
      <family val="2"/>
    </font>
    <font>
      <b/>
      <sz val="12"/>
      <color theme="1"/>
      <name val="Calibri"/>
      <family val="2"/>
      <scheme val="minor"/>
    </font>
    <font>
      <sz val="12"/>
      <name val="Calibri"/>
      <family val="2"/>
    </font>
    <font>
      <b/>
      <sz val="24"/>
      <color theme="1"/>
      <name val="Calibri"/>
      <family val="2"/>
    </font>
    <font>
      <b/>
      <sz val="26"/>
      <color theme="1"/>
      <name val="Arial"/>
      <family val="2"/>
    </font>
    <font>
      <b/>
      <sz val="26"/>
      <color theme="1"/>
      <name val="Calibri"/>
      <family val="2"/>
    </font>
    <font>
      <b/>
      <sz val="14"/>
      <color theme="1"/>
      <name val="Calibri"/>
      <family val="2"/>
    </font>
    <font>
      <sz val="14"/>
      <color theme="1"/>
      <name val="Amasis MT Pro Light"/>
      <family val="1"/>
    </font>
    <font>
      <sz val="14"/>
      <color theme="1"/>
      <name val="Arial Rounded MT Bold"/>
      <family val="2"/>
    </font>
    <font>
      <b/>
      <sz val="48"/>
      <color theme="1"/>
      <name val="Amasis MT Pro Light"/>
      <family val="1"/>
    </font>
    <font>
      <sz val="20"/>
      <color theme="1"/>
      <name val="Calibri"/>
      <family val="2"/>
    </font>
    <font>
      <b/>
      <sz val="50"/>
      <color theme="1"/>
      <name val="Amasis MT Pro Light"/>
      <family val="1"/>
    </font>
    <font>
      <sz val="22"/>
      <color theme="1"/>
      <name val="Calibri"/>
      <family val="2"/>
    </font>
    <font>
      <sz val="22"/>
      <color theme="1"/>
      <name val="Arial"/>
      <family val="2"/>
    </font>
    <font>
      <b/>
      <sz val="22"/>
      <color theme="1"/>
      <name val="Calibri"/>
      <family val="2"/>
    </font>
    <font>
      <sz val="24"/>
      <color theme="1"/>
      <name val="Calibri"/>
      <family val="2"/>
    </font>
    <font>
      <b/>
      <sz val="22"/>
      <color theme="1"/>
      <name val="Arial"/>
      <family val="2"/>
    </font>
    <font>
      <b/>
      <sz val="14"/>
      <color theme="1"/>
      <name val="Arial"/>
      <family val="2"/>
    </font>
  </fonts>
  <fills count="16">
    <fill>
      <patternFill patternType="none"/>
    </fill>
    <fill>
      <patternFill patternType="gray125"/>
    </fill>
    <fill>
      <patternFill patternType="solid">
        <fgColor indexed="2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3" tint="0.79998168889431442"/>
        <bgColor theme="4" tint="0.79998168889431442"/>
      </patternFill>
    </fill>
    <fill>
      <patternFill patternType="solid">
        <fgColor theme="0" tint="-4.9989318521683403E-2"/>
        <bgColor indexed="64"/>
      </patternFill>
    </fill>
  </fills>
  <borders count="32">
    <border>
      <left/>
      <right/>
      <top/>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ck">
        <color indexed="8"/>
      </right>
      <top/>
      <bottom/>
      <diagonal/>
    </border>
    <border>
      <left style="medium">
        <color indexed="64"/>
      </left>
      <right style="thick">
        <color indexed="8"/>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09">
    <xf numFmtId="0" fontId="0" fillId="0" borderId="0"/>
    <xf numFmtId="43" fontId="2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2"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0" fontId="16" fillId="0" borderId="0"/>
    <xf numFmtId="0" fontId="21" fillId="0" borderId="0"/>
    <xf numFmtId="0" fontId="18" fillId="0" borderId="0"/>
    <xf numFmtId="0" fontId="19" fillId="0" borderId="0"/>
    <xf numFmtId="0" fontId="28" fillId="0" borderId="0"/>
    <xf numFmtId="0" fontId="23" fillId="0" borderId="0"/>
    <xf numFmtId="0" fontId="25" fillId="0" borderId="0"/>
    <xf numFmtId="0" fontId="30" fillId="0" borderId="0"/>
    <xf numFmtId="43" fontId="31" fillId="0" borderId="0" applyFont="0" applyFill="0" applyBorder="0" applyAlignment="0" applyProtection="0"/>
    <xf numFmtId="0" fontId="32" fillId="0" borderId="0"/>
    <xf numFmtId="43" fontId="33" fillId="0" borderId="0" applyFont="0" applyFill="0" applyBorder="0" applyAlignment="0" applyProtection="0"/>
    <xf numFmtId="0" fontId="12" fillId="0" borderId="0"/>
    <xf numFmtId="43" fontId="12" fillId="0" borderId="0" applyFont="0" applyFill="0" applyBorder="0" applyAlignment="0" applyProtection="0"/>
    <xf numFmtId="0" fontId="34" fillId="0" borderId="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43" fillId="0" borderId="0"/>
    <xf numFmtId="0" fontId="9" fillId="0" borderId="0"/>
    <xf numFmtId="43" fontId="9" fillId="0" borderId="0" applyFont="0" applyFill="0" applyBorder="0" applyAlignment="0" applyProtection="0"/>
    <xf numFmtId="43" fontId="14"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7" fillId="0" borderId="0"/>
    <xf numFmtId="43" fontId="7" fillId="0" borderId="0" applyFont="0" applyFill="0" applyBorder="0" applyAlignment="0" applyProtection="0"/>
    <xf numFmtId="0" fontId="48" fillId="0" borderId="0"/>
    <xf numFmtId="0" fontId="6" fillId="0" borderId="0"/>
    <xf numFmtId="43" fontId="6" fillId="0" borderId="0" applyFont="0" applyFill="0" applyBorder="0" applyAlignment="0" applyProtection="0"/>
    <xf numFmtId="0" fontId="49" fillId="0" borderId="0"/>
    <xf numFmtId="0" fontId="50" fillId="0" borderId="0"/>
    <xf numFmtId="43" fontId="51" fillId="0" borderId="0" applyFont="0" applyFill="0" applyBorder="0" applyAlignment="0" applyProtection="0"/>
    <xf numFmtId="0" fontId="5" fillId="0" borderId="0"/>
    <xf numFmtId="43" fontId="5" fillId="0" borderId="0" applyFont="0" applyFill="0" applyBorder="0" applyAlignment="0" applyProtection="0"/>
    <xf numFmtId="0" fontId="50" fillId="0" borderId="0"/>
    <xf numFmtId="0" fontId="52" fillId="0" borderId="0"/>
    <xf numFmtId="43" fontId="53" fillId="0" borderId="0" applyFont="0" applyFill="0" applyBorder="0" applyAlignment="0" applyProtection="0"/>
    <xf numFmtId="0" fontId="54" fillId="0" borderId="0"/>
    <xf numFmtId="43" fontId="55" fillId="0" borderId="0" applyFont="0" applyFill="0" applyBorder="0" applyAlignment="0" applyProtection="0"/>
    <xf numFmtId="0" fontId="56" fillId="0" borderId="0"/>
    <xf numFmtId="43" fontId="57" fillId="0" borderId="0" applyFont="0" applyFill="0" applyBorder="0" applyAlignment="0" applyProtection="0"/>
    <xf numFmtId="0" fontId="4" fillId="0" borderId="0"/>
    <xf numFmtId="43" fontId="4" fillId="0" borderId="0" applyFont="0" applyFill="0" applyBorder="0" applyAlignment="0" applyProtection="0"/>
    <xf numFmtId="0" fontId="58" fillId="0" borderId="0"/>
    <xf numFmtId="43" fontId="59" fillId="0" borderId="0" applyFont="0" applyFill="0" applyBorder="0" applyAlignment="0" applyProtection="0"/>
    <xf numFmtId="0" fontId="60" fillId="0" borderId="0"/>
    <xf numFmtId="43" fontId="61" fillId="0" borderId="0" applyFont="0" applyFill="0" applyBorder="0" applyAlignment="0" applyProtection="0"/>
    <xf numFmtId="0" fontId="62" fillId="0" borderId="0"/>
    <xf numFmtId="43" fontId="63" fillId="0" borderId="0" applyFont="0" applyFill="0" applyBorder="0" applyAlignment="0" applyProtection="0"/>
    <xf numFmtId="0" fontId="64" fillId="0" borderId="0"/>
    <xf numFmtId="43" fontId="65" fillId="0" borderId="0" applyFont="0" applyFill="0" applyBorder="0" applyAlignment="0" applyProtection="0"/>
    <xf numFmtId="0" fontId="66" fillId="0" borderId="0"/>
    <xf numFmtId="43" fontId="67" fillId="0" borderId="0" applyFont="0" applyFill="0" applyBorder="0" applyAlignment="0" applyProtection="0"/>
    <xf numFmtId="0" fontId="68" fillId="0" borderId="0"/>
    <xf numFmtId="43" fontId="69" fillId="0" borderId="0" applyFont="0" applyFill="0" applyBorder="0" applyAlignment="0" applyProtection="0"/>
    <xf numFmtId="0" fontId="70" fillId="0" borderId="0"/>
    <xf numFmtId="43" fontId="71" fillId="0" borderId="0" applyFont="0" applyFill="0" applyBorder="0" applyAlignment="0" applyProtection="0"/>
    <xf numFmtId="0" fontId="72" fillId="0" borderId="0"/>
    <xf numFmtId="43" fontId="73" fillId="0" borderId="0" applyFont="0" applyFill="0" applyBorder="0" applyAlignment="0" applyProtection="0"/>
    <xf numFmtId="0" fontId="74" fillId="0" borderId="0"/>
    <xf numFmtId="43" fontId="75" fillId="0" borderId="0" applyFont="0" applyFill="0" applyBorder="0" applyAlignment="0" applyProtection="0"/>
    <xf numFmtId="0" fontId="76" fillId="0" borderId="0"/>
    <xf numFmtId="43" fontId="77" fillId="0" borderId="0" applyFont="0" applyFill="0" applyBorder="0" applyAlignment="0" applyProtection="0"/>
    <xf numFmtId="0" fontId="78" fillId="0" borderId="0"/>
    <xf numFmtId="43" fontId="79" fillId="0" borderId="0" applyFont="0" applyFill="0" applyBorder="0" applyAlignment="0" applyProtection="0"/>
    <xf numFmtId="0" fontId="80" fillId="0" borderId="0"/>
    <xf numFmtId="43" fontId="81" fillId="0" borderId="0" applyFont="0" applyFill="0" applyBorder="0" applyAlignment="0" applyProtection="0"/>
    <xf numFmtId="0" fontId="82" fillId="0" borderId="0"/>
    <xf numFmtId="43" fontId="83" fillId="0" borderId="0" applyFont="0" applyFill="0" applyBorder="0" applyAlignment="0" applyProtection="0"/>
    <xf numFmtId="0" fontId="3" fillId="0" borderId="0"/>
    <xf numFmtId="43" fontId="3" fillId="0" borderId="0" applyFont="0" applyFill="0" applyBorder="0" applyAlignment="0" applyProtection="0"/>
    <xf numFmtId="0" fontId="84" fillId="0" borderId="0"/>
    <xf numFmtId="43" fontId="85" fillId="0" borderId="0" applyFont="0" applyFill="0" applyBorder="0" applyAlignment="0" applyProtection="0"/>
    <xf numFmtId="0" fontId="86" fillId="0" borderId="0"/>
    <xf numFmtId="43" fontId="87" fillId="0" borderId="0" applyFont="0" applyFill="0" applyBorder="0" applyAlignment="0" applyProtection="0"/>
    <xf numFmtId="0" fontId="88" fillId="0" borderId="0"/>
    <xf numFmtId="43" fontId="89" fillId="0" borderId="0" applyFont="0" applyFill="0" applyBorder="0" applyAlignment="0" applyProtection="0"/>
    <xf numFmtId="0" fontId="90" fillId="0" borderId="0"/>
    <xf numFmtId="43" fontId="91" fillId="0" borderId="0" applyFont="0" applyFill="0" applyBorder="0" applyAlignment="0" applyProtection="0"/>
    <xf numFmtId="0" fontId="92" fillId="0" borderId="0"/>
    <xf numFmtId="43" fontId="9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6" fillId="0" borderId="0"/>
    <xf numFmtId="0" fontId="16" fillId="0" borderId="0"/>
    <xf numFmtId="0" fontId="16" fillId="0" borderId="0"/>
    <xf numFmtId="0" fontId="2" fillId="0" borderId="0"/>
    <xf numFmtId="0" fontId="16" fillId="0" borderId="0"/>
    <xf numFmtId="0" fontId="16" fillId="0" borderId="0"/>
    <xf numFmtId="0" fontId="16" fillId="0" borderId="0"/>
    <xf numFmtId="43" fontId="14" fillId="0" borderId="0" applyFont="0" applyFill="0" applyBorder="0" applyAlignment="0" applyProtection="0"/>
    <xf numFmtId="0" fontId="16" fillId="0" borderId="0"/>
    <xf numFmtId="43" fontId="14" fillId="0" borderId="0" applyFont="0" applyFill="0" applyBorder="0" applyAlignment="0" applyProtection="0"/>
    <xf numFmtId="0" fontId="2" fillId="0" borderId="0"/>
    <xf numFmtId="43" fontId="2" fillId="0" borderId="0" applyFont="0" applyFill="0" applyBorder="0" applyAlignment="0" applyProtection="0"/>
    <xf numFmtId="0" fontId="16"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6"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6" fillId="0" borderId="0"/>
    <xf numFmtId="0" fontId="2" fillId="0" borderId="0"/>
    <xf numFmtId="43" fontId="2" fillId="0" borderId="0" applyFont="0" applyFill="0" applyBorder="0" applyAlignment="0" applyProtection="0"/>
    <xf numFmtId="0" fontId="16" fillId="0" borderId="0"/>
    <xf numFmtId="0" fontId="2" fillId="0" borderId="0"/>
    <xf numFmtId="43" fontId="2" fillId="0" borderId="0" applyFont="0" applyFill="0" applyBorder="0" applyAlignment="0" applyProtection="0"/>
    <xf numFmtId="0" fontId="16" fillId="0" borderId="0"/>
    <xf numFmtId="0" fontId="16" fillId="0" borderId="0"/>
    <xf numFmtId="43" fontId="14" fillId="0" borderId="0" applyFont="0" applyFill="0" applyBorder="0" applyAlignment="0" applyProtection="0"/>
    <xf numFmtId="0" fontId="2" fillId="0" borderId="0"/>
    <xf numFmtId="43" fontId="2" fillId="0" borderId="0" applyFont="0" applyFill="0" applyBorder="0" applyAlignment="0" applyProtection="0"/>
    <xf numFmtId="0" fontId="16" fillId="0" borderId="0"/>
    <xf numFmtId="0" fontId="16" fillId="0" borderId="0"/>
    <xf numFmtId="43" fontId="14" fillId="0" borderId="0" applyFont="0" applyFill="0" applyBorder="0" applyAlignment="0" applyProtection="0"/>
    <xf numFmtId="0" fontId="16" fillId="0" borderId="0"/>
    <xf numFmtId="43" fontId="14" fillId="0" borderId="0" applyFont="0" applyFill="0" applyBorder="0" applyAlignment="0" applyProtection="0"/>
    <xf numFmtId="0" fontId="16" fillId="0" borderId="0"/>
    <xf numFmtId="43" fontId="14" fillId="0" borderId="0" applyFont="0" applyFill="0" applyBorder="0" applyAlignment="0" applyProtection="0"/>
    <xf numFmtId="0" fontId="2" fillId="0" borderId="0"/>
    <xf numFmtId="43" fontId="2" fillId="0" borderId="0" applyFont="0" applyFill="0" applyBorder="0" applyAlignment="0" applyProtection="0"/>
    <xf numFmtId="0" fontId="16" fillId="0" borderId="0"/>
    <xf numFmtId="43" fontId="14" fillId="0" borderId="0" applyFont="0" applyFill="0" applyBorder="0" applyAlignment="0" applyProtection="0"/>
    <xf numFmtId="0" fontId="16" fillId="0" borderId="0"/>
    <xf numFmtId="43" fontId="14" fillId="0" borderId="0" applyFont="0" applyFill="0" applyBorder="0" applyAlignment="0" applyProtection="0"/>
    <xf numFmtId="0" fontId="16" fillId="0" borderId="0"/>
    <xf numFmtId="43" fontId="14" fillId="0" borderId="0" applyFont="0" applyFill="0" applyBorder="0" applyAlignment="0" applyProtection="0"/>
    <xf numFmtId="0" fontId="16" fillId="0" borderId="0"/>
    <xf numFmtId="43" fontId="14" fillId="0" borderId="0" applyFont="0" applyFill="0" applyBorder="0" applyAlignment="0" applyProtection="0"/>
    <xf numFmtId="0" fontId="16" fillId="0" borderId="0"/>
    <xf numFmtId="43" fontId="14" fillId="0" borderId="0" applyFont="0" applyFill="0" applyBorder="0" applyAlignment="0" applyProtection="0"/>
    <xf numFmtId="0" fontId="16" fillId="0" borderId="0"/>
    <xf numFmtId="43" fontId="14" fillId="0" borderId="0" applyFont="0" applyFill="0" applyBorder="0" applyAlignment="0" applyProtection="0"/>
    <xf numFmtId="0" fontId="16" fillId="0" borderId="0"/>
    <xf numFmtId="43" fontId="14" fillId="0" borderId="0" applyFont="0" applyFill="0" applyBorder="0" applyAlignment="0" applyProtection="0"/>
    <xf numFmtId="0" fontId="16" fillId="0" borderId="0"/>
    <xf numFmtId="43" fontId="14" fillId="0" borderId="0" applyFont="0" applyFill="0" applyBorder="0" applyAlignment="0" applyProtection="0"/>
    <xf numFmtId="0" fontId="16" fillId="0" borderId="0"/>
    <xf numFmtId="43" fontId="14" fillId="0" borderId="0" applyFont="0" applyFill="0" applyBorder="0" applyAlignment="0" applyProtection="0"/>
    <xf numFmtId="0" fontId="16" fillId="0" borderId="0"/>
    <xf numFmtId="43" fontId="14" fillId="0" borderId="0" applyFont="0" applyFill="0" applyBorder="0" applyAlignment="0" applyProtection="0"/>
    <xf numFmtId="0" fontId="16" fillId="0" borderId="0"/>
    <xf numFmtId="43" fontId="14" fillId="0" borderId="0" applyFont="0" applyFill="0" applyBorder="0" applyAlignment="0" applyProtection="0"/>
    <xf numFmtId="0" fontId="16" fillId="0" borderId="0"/>
    <xf numFmtId="43" fontId="14" fillId="0" borderId="0" applyFont="0" applyFill="0" applyBorder="0" applyAlignment="0" applyProtection="0"/>
    <xf numFmtId="0" fontId="16" fillId="0" borderId="0"/>
    <xf numFmtId="43" fontId="14" fillId="0" borderId="0" applyFont="0" applyFill="0" applyBorder="0" applyAlignment="0" applyProtection="0"/>
    <xf numFmtId="0" fontId="2" fillId="0" borderId="0"/>
    <xf numFmtId="43" fontId="2" fillId="0" borderId="0" applyFont="0" applyFill="0" applyBorder="0" applyAlignment="0" applyProtection="0"/>
    <xf numFmtId="0" fontId="16" fillId="0" borderId="0"/>
    <xf numFmtId="43" fontId="14" fillId="0" borderId="0" applyFont="0" applyFill="0" applyBorder="0" applyAlignment="0" applyProtection="0"/>
    <xf numFmtId="0" fontId="16" fillId="0" borderId="0"/>
    <xf numFmtId="43" fontId="14" fillId="0" borderId="0" applyFont="0" applyFill="0" applyBorder="0" applyAlignment="0" applyProtection="0"/>
    <xf numFmtId="0" fontId="16" fillId="0" borderId="0"/>
    <xf numFmtId="43" fontId="14" fillId="0" borderId="0" applyFont="0" applyFill="0" applyBorder="0" applyAlignment="0" applyProtection="0"/>
    <xf numFmtId="0" fontId="16" fillId="0" borderId="0"/>
    <xf numFmtId="43" fontId="14"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27" fillId="0" borderId="0"/>
    <xf numFmtId="43" fontId="27"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4"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4" fillId="0" borderId="0" applyNumberFormat="0" applyFill="0" applyBorder="0" applyAlignment="0" applyProtection="0"/>
    <xf numFmtId="0" fontId="27" fillId="0" borderId="0"/>
    <xf numFmtId="0" fontId="1" fillId="0" borderId="0"/>
    <xf numFmtId="0" fontId="1" fillId="0" borderId="0"/>
    <xf numFmtId="43" fontId="13" fillId="0" borderId="0" applyFont="0" applyFill="0" applyBorder="0" applyAlignment="0" applyProtection="0"/>
    <xf numFmtId="44" fontId="27" fillId="0" borderId="0" applyFont="0" applyFill="0" applyBorder="0" applyAlignment="0" applyProtection="0"/>
  </cellStyleXfs>
  <cellXfs count="435">
    <xf numFmtId="0" fontId="0" fillId="0" borderId="0" xfId="0"/>
    <xf numFmtId="0" fontId="13" fillId="0" borderId="0" xfId="0" applyFont="1"/>
    <xf numFmtId="0" fontId="15" fillId="0" borderId="0" xfId="0" applyFont="1"/>
    <xf numFmtId="0" fontId="13" fillId="0" borderId="0" xfId="0" applyFont="1" applyAlignment="1">
      <alignment horizontal="center"/>
    </xf>
    <xf numFmtId="0" fontId="13" fillId="0" borderId="0" xfId="0" applyFont="1" applyAlignment="1">
      <alignment horizontal="left"/>
    </xf>
    <xf numFmtId="0" fontId="29" fillId="0" borderId="0" xfId="0" applyFont="1"/>
    <xf numFmtId="49" fontId="0" fillId="0" borderId="0" xfId="0" applyNumberFormat="1"/>
    <xf numFmtId="43" fontId="0" fillId="0" borderId="0" xfId="1" applyFont="1"/>
    <xf numFmtId="49" fontId="0" fillId="0" borderId="0" xfId="0" applyNumberFormat="1" applyAlignment="1">
      <alignment vertical="center"/>
    </xf>
    <xf numFmtId="165" fontId="35" fillId="0" borderId="0" xfId="1" applyNumberFormat="1" applyFont="1" applyBorder="1" applyAlignment="1">
      <alignment horizontal="center"/>
    </xf>
    <xf numFmtId="165" fontId="36" fillId="0" borderId="0" xfId="1" applyNumberFormat="1" applyFont="1" applyBorder="1"/>
    <xf numFmtId="165" fontId="39" fillId="0" borderId="0" xfId="1" applyNumberFormat="1" applyFont="1" applyBorder="1"/>
    <xf numFmtId="165" fontId="36" fillId="4" borderId="0" xfId="1" applyNumberFormat="1" applyFont="1" applyFill="1" applyBorder="1"/>
    <xf numFmtId="165" fontId="36" fillId="0" borderId="0" xfId="1" applyNumberFormat="1" applyFont="1" applyFill="1" applyBorder="1"/>
    <xf numFmtId="165" fontId="39" fillId="0" borderId="0" xfId="1" applyNumberFormat="1" applyFont="1" applyFill="1" applyBorder="1"/>
    <xf numFmtId="165" fontId="39" fillId="4" borderId="0" xfId="1" applyNumberFormat="1" applyFont="1" applyFill="1" applyBorder="1"/>
    <xf numFmtId="165" fontId="38" fillId="3" borderId="0" xfId="1" applyNumberFormat="1" applyFont="1" applyFill="1" applyBorder="1" applyAlignment="1"/>
    <xf numFmtId="165" fontId="36" fillId="5" borderId="0" xfId="1" applyNumberFormat="1" applyFont="1" applyFill="1" applyBorder="1"/>
    <xf numFmtId="165" fontId="38" fillId="5" borderId="0" xfId="1" applyNumberFormat="1" applyFont="1" applyFill="1" applyBorder="1" applyAlignment="1"/>
    <xf numFmtId="43" fontId="0" fillId="0" borderId="0" xfId="3" applyFont="1" applyFill="1"/>
    <xf numFmtId="43" fontId="36" fillId="0" borderId="0" xfId="1" applyFont="1" applyBorder="1"/>
    <xf numFmtId="43" fontId="0" fillId="0" borderId="0" xfId="30" applyFont="1"/>
    <xf numFmtId="165" fontId="36" fillId="0" borderId="0" xfId="1" applyNumberFormat="1" applyFont="1" applyFill="1" applyBorder="1" applyAlignment="1">
      <alignment horizontal="center"/>
    </xf>
    <xf numFmtId="0" fontId="0" fillId="0" borderId="0" xfId="0"/>
    <xf numFmtId="14" fontId="0" fillId="0" borderId="0" xfId="0" applyNumberFormat="1"/>
    <xf numFmtId="164" fontId="93" fillId="0" borderId="1" xfId="0" applyNumberFormat="1" applyFont="1" applyBorder="1" applyAlignment="1">
      <alignment horizontal="center" wrapText="1"/>
    </xf>
    <xf numFmtId="165" fontId="93" fillId="0" borderId="1" xfId="1" applyNumberFormat="1" applyFont="1" applyBorder="1" applyAlignment="1">
      <alignment horizontal="center" wrapText="1"/>
    </xf>
    <xf numFmtId="43" fontId="93" fillId="0" borderId="1" xfId="1" applyFont="1" applyBorder="1" applyAlignment="1">
      <alignment horizontal="center" wrapText="1"/>
    </xf>
    <xf numFmtId="0" fontId="93" fillId="0" borderId="0" xfId="0" applyFont="1" applyAlignment="1">
      <alignment horizontal="center"/>
    </xf>
    <xf numFmtId="0" fontId="93" fillId="0" borderId="0" xfId="0" applyFont="1"/>
    <xf numFmtId="0" fontId="94" fillId="0" borderId="0" xfId="0" applyFont="1" applyAlignment="1">
      <alignment horizontal="center"/>
    </xf>
    <xf numFmtId="166" fontId="93" fillId="0" borderId="0" xfId="0" applyNumberFormat="1" applyFont="1" applyAlignment="1">
      <alignment horizontal="center"/>
    </xf>
    <xf numFmtId="165" fontId="93" fillId="0" borderId="0" xfId="0" applyNumberFormat="1" applyFont="1"/>
    <xf numFmtId="43" fontId="93" fillId="0" borderId="0" xfId="1" applyFont="1"/>
    <xf numFmtId="49" fontId="95" fillId="2" borderId="2" xfId="0" applyNumberFormat="1" applyFont="1" applyFill="1" applyBorder="1" applyAlignment="1">
      <alignment horizontal="left" vertical="center"/>
    </xf>
    <xf numFmtId="49" fontId="95" fillId="2" borderId="2" xfId="0" applyNumberFormat="1" applyFont="1" applyFill="1" applyBorder="1" applyAlignment="1">
      <alignment horizontal="center" vertical="center"/>
    </xf>
    <xf numFmtId="49" fontId="95" fillId="2" borderId="2" xfId="0" applyNumberFormat="1" applyFont="1" applyFill="1" applyBorder="1" applyAlignment="1">
      <alignment horizontal="center" vertical="center" wrapText="1"/>
    </xf>
    <xf numFmtId="49" fontId="95" fillId="2" borderId="2" xfId="0" quotePrefix="1" applyNumberFormat="1" applyFont="1" applyFill="1" applyBorder="1" applyAlignment="1">
      <alignment horizontal="center" vertical="center" wrapText="1"/>
    </xf>
    <xf numFmtId="1" fontId="0" fillId="0" borderId="0" xfId="0" applyNumberFormat="1"/>
    <xf numFmtId="1" fontId="0" fillId="0" borderId="0" xfId="0" applyNumberFormat="1" applyAlignment="1">
      <alignment vertical="center"/>
    </xf>
    <xf numFmtId="165" fontId="93" fillId="0" borderId="0" xfId="1" applyNumberFormat="1" applyFont="1" applyAlignment="1">
      <alignment horizontal="left"/>
    </xf>
    <xf numFmtId="0" fontId="36" fillId="0" borderId="0" xfId="0" applyFont="1" applyAlignment="1">
      <alignment vertical="center"/>
    </xf>
    <xf numFmtId="49" fontId="96" fillId="2" borderId="2" xfId="0" applyNumberFormat="1" applyFont="1" applyFill="1" applyBorder="1" applyAlignment="1">
      <alignment horizontal="left" vertical="center"/>
    </xf>
    <xf numFmtId="0" fontId="36" fillId="0" borderId="0" xfId="0" quotePrefix="1" applyFont="1" applyAlignment="1">
      <alignment vertical="center"/>
    </xf>
    <xf numFmtId="43" fontId="93" fillId="0" borderId="0" xfId="1" applyFont="1" applyFill="1"/>
    <xf numFmtId="0" fontId="95" fillId="2" borderId="2" xfId="0" applyFont="1" applyFill="1" applyBorder="1" applyAlignment="1">
      <alignment horizontal="center" vertical="center"/>
    </xf>
    <xf numFmtId="0" fontId="0" fillId="0" borderId="0" xfId="0" applyAlignment="1">
      <alignment vertical="center"/>
    </xf>
    <xf numFmtId="14" fontId="0" fillId="0" borderId="0" xfId="0" applyNumberFormat="1" applyAlignment="1">
      <alignment vertical="center"/>
    </xf>
    <xf numFmtId="0" fontId="13" fillId="0" borderId="0" xfId="0" applyFont="1" applyAlignment="1" applyProtection="1">
      <alignment horizontal="center" vertical="center" wrapText="1"/>
      <protection locked="0"/>
    </xf>
    <xf numFmtId="0" fontId="0" fillId="0" borderId="0" xfId="0" applyAlignment="1">
      <alignment vertical="center" wrapText="1"/>
    </xf>
    <xf numFmtId="22" fontId="0" fillId="0" borderId="0" xfId="0" applyNumberFormat="1" applyAlignment="1">
      <alignment vertical="center"/>
    </xf>
    <xf numFmtId="0" fontId="0" fillId="0" borderId="0" xfId="0" applyFill="1" applyAlignment="1">
      <alignment vertical="center" wrapText="1"/>
    </xf>
    <xf numFmtId="0" fontId="0" fillId="0" borderId="0" xfId="0" applyFill="1"/>
    <xf numFmtId="1" fontId="0" fillId="0" borderId="0" xfId="0" applyNumberFormat="1" applyFill="1" applyAlignment="1">
      <alignment vertical="center"/>
    </xf>
    <xf numFmtId="0" fontId="0" fillId="0" borderId="0" xfId="0" applyFill="1" applyAlignment="1">
      <alignment vertical="center"/>
    </xf>
    <xf numFmtId="14" fontId="0" fillId="0" borderId="0" xfId="0" applyNumberFormat="1" applyFill="1" applyAlignment="1">
      <alignment vertical="center"/>
    </xf>
    <xf numFmtId="0" fontId="13" fillId="0" borderId="0" xfId="0" applyFont="1" applyFill="1" applyAlignment="1" applyProtection="1">
      <alignment horizontal="center" vertical="center" wrapText="1"/>
      <protection locked="0"/>
    </xf>
    <xf numFmtId="22" fontId="0" fillId="0" borderId="0" xfId="0" applyNumberFormat="1" applyFill="1" applyAlignment="1">
      <alignment vertical="center"/>
    </xf>
    <xf numFmtId="0" fontId="100" fillId="0" borderId="0" xfId="0" applyFont="1" applyFill="1"/>
    <xf numFmtId="22" fontId="0" fillId="0" borderId="0" xfId="0" applyNumberFormat="1"/>
    <xf numFmtId="14" fontId="95" fillId="2" borderId="2" xfId="0" applyNumberFormat="1" applyFont="1" applyFill="1" applyBorder="1" applyAlignment="1">
      <alignment horizontal="center" vertical="center"/>
    </xf>
    <xf numFmtId="43" fontId="101" fillId="0" borderId="0" xfId="1" applyFont="1" applyFill="1" applyBorder="1"/>
    <xf numFmtId="14" fontId="0" fillId="0" borderId="0" xfId="0" applyNumberFormat="1" applyFill="1" applyAlignment="1">
      <alignment vertical="center" wrapText="1"/>
    </xf>
    <xf numFmtId="0" fontId="97" fillId="0" borderId="0" xfId="0" applyFont="1"/>
    <xf numFmtId="0" fontId="98" fillId="0" borderId="0" xfId="0" applyFont="1"/>
    <xf numFmtId="0" fontId="98" fillId="0" borderId="0" xfId="0" applyFont="1" applyFill="1"/>
    <xf numFmtId="43" fontId="93" fillId="0" borderId="0" xfId="1" applyFont="1" applyAlignment="1">
      <alignment horizontal="right"/>
    </xf>
    <xf numFmtId="43" fontId="102" fillId="0" borderId="0" xfId="90" applyFont="1"/>
    <xf numFmtId="0" fontId="36" fillId="0" borderId="0" xfId="0" applyFont="1"/>
    <xf numFmtId="0" fontId="36" fillId="0" borderId="0" xfId="0" applyFont="1" applyAlignment="1">
      <alignment horizontal="center" vertical="center"/>
    </xf>
    <xf numFmtId="43" fontId="36" fillId="0" borderId="0" xfId="0" applyNumberFormat="1" applyFont="1"/>
    <xf numFmtId="0" fontId="36" fillId="0" borderId="0" xfId="0" applyFont="1" applyAlignment="1">
      <alignment horizontal="center"/>
    </xf>
    <xf numFmtId="0" fontId="36" fillId="0" borderId="0" xfId="0" applyFont="1" applyAlignment="1">
      <alignment horizontal="left"/>
    </xf>
    <xf numFmtId="43" fontId="36" fillId="0" borderId="0" xfId="0" applyNumberFormat="1" applyFont="1" applyAlignment="1">
      <alignment horizontal="center" vertical="center"/>
    </xf>
    <xf numFmtId="0" fontId="42" fillId="0" borderId="0" xfId="0" applyFont="1"/>
    <xf numFmtId="0" fontId="38" fillId="5" borderId="0" xfId="0" applyFont="1" applyFill="1"/>
    <xf numFmtId="0" fontId="38" fillId="5" borderId="0" xfId="0" applyFont="1" applyFill="1" applyAlignment="1">
      <alignment horizontal="center" vertical="center"/>
    </xf>
    <xf numFmtId="43" fontId="38" fillId="5" borderId="0" xfId="0" applyNumberFormat="1" applyFont="1" applyFill="1"/>
    <xf numFmtId="0" fontId="38" fillId="5" borderId="0" xfId="0" applyFont="1" applyFill="1" applyAlignment="1">
      <alignment horizontal="left"/>
    </xf>
    <xf numFmtId="0" fontId="36" fillId="5" borderId="0" xfId="0" applyFont="1" applyFill="1"/>
    <xf numFmtId="0" fontId="36" fillId="5" borderId="0" xfId="0" applyFont="1" applyFill="1" applyAlignment="1">
      <alignment horizontal="center" vertical="center"/>
    </xf>
    <xf numFmtId="43" fontId="36" fillId="5" borderId="0" xfId="0" applyNumberFormat="1" applyFont="1" applyFill="1"/>
    <xf numFmtId="0" fontId="36" fillId="5" borderId="0" xfId="0" applyFont="1" applyFill="1" applyAlignment="1">
      <alignment horizontal="center"/>
    </xf>
    <xf numFmtId="0" fontId="36" fillId="5" borderId="0" xfId="0" applyFont="1" applyFill="1" applyAlignment="1">
      <alignment horizontal="left"/>
    </xf>
    <xf numFmtId="14" fontId="36" fillId="0" borderId="0" xfId="0" applyNumberFormat="1" applyFont="1" applyAlignment="1">
      <alignment horizontal="center" vertical="center"/>
    </xf>
    <xf numFmtId="49" fontId="36" fillId="0" borderId="0" xfId="0" applyNumberFormat="1" applyFont="1"/>
    <xf numFmtId="0" fontId="39" fillId="0" borderId="0" xfId="0" applyFont="1"/>
    <xf numFmtId="0" fontId="39" fillId="0" borderId="0" xfId="0" applyFont="1" applyAlignment="1">
      <alignment horizontal="center"/>
    </xf>
    <xf numFmtId="0" fontId="40" fillId="0" borderId="0" xfId="0" applyFont="1" applyAlignment="1">
      <alignment horizontal="left"/>
    </xf>
    <xf numFmtId="0" fontId="37" fillId="5" borderId="0" xfId="0" applyFont="1" applyFill="1" applyAlignment="1">
      <alignment horizontal="left"/>
    </xf>
    <xf numFmtId="0" fontId="36" fillId="0" borderId="0" xfId="0" quotePrefix="1" applyFont="1"/>
    <xf numFmtId="0" fontId="37" fillId="0" borderId="0" xfId="0" applyFont="1" applyAlignment="1">
      <alignment horizontal="left"/>
    </xf>
    <xf numFmtId="3" fontId="36" fillId="0" borderId="0" xfId="0" quotePrefix="1" applyNumberFormat="1" applyFont="1"/>
    <xf numFmtId="49" fontId="36" fillId="0" borderId="0" xfId="0" quotePrefix="1" applyNumberFormat="1" applyFont="1" applyAlignment="1">
      <alignment horizontal="left"/>
    </xf>
    <xf numFmtId="49" fontId="36" fillId="0" borderId="0" xfId="0" applyNumberFormat="1" applyFont="1" applyAlignment="1">
      <alignment horizontal="left" vertical="center"/>
    </xf>
    <xf numFmtId="0" fontId="40" fillId="0" borderId="0" xfId="0" applyFont="1"/>
    <xf numFmtId="49" fontId="36" fillId="0" borderId="0" xfId="0" quotePrefix="1" applyNumberFormat="1" applyFont="1"/>
    <xf numFmtId="14" fontId="36" fillId="0" borderId="0" xfId="0" applyNumberFormat="1" applyFont="1" applyAlignment="1">
      <alignment horizontal="left" vertical="center"/>
    </xf>
    <xf numFmtId="14" fontId="36" fillId="0" borderId="0" xfId="0" quotePrefix="1" applyNumberFormat="1" applyFont="1" applyAlignment="1">
      <alignment horizontal="center" vertical="center"/>
    </xf>
    <xf numFmtId="14" fontId="36" fillId="5" borderId="0" xfId="0" applyNumberFormat="1" applyFont="1" applyFill="1"/>
    <xf numFmtId="14" fontId="36" fillId="0" borderId="0" xfId="0" applyNumberFormat="1" applyFont="1"/>
    <xf numFmtId="14" fontId="36" fillId="0" borderId="0" xfId="0" applyNumberFormat="1" applyFont="1" applyAlignment="1">
      <alignment horizontal="center"/>
    </xf>
    <xf numFmtId="49" fontId="36" fillId="0" borderId="0" xfId="0" quotePrefix="1" applyNumberFormat="1" applyFont="1" applyAlignment="1">
      <alignment horizontal="left" vertical="center"/>
    </xf>
    <xf numFmtId="39" fontId="36" fillId="0" borderId="0" xfId="0" applyNumberFormat="1" applyFont="1"/>
    <xf numFmtId="0" fontId="38" fillId="0" borderId="0" xfId="0" applyFont="1" applyAlignment="1">
      <alignment horizontal="center"/>
    </xf>
    <xf numFmtId="0" fontId="38" fillId="0" borderId="0" xfId="0" applyFont="1" applyAlignment="1">
      <alignment horizontal="center" vertical="center"/>
    </xf>
    <xf numFmtId="43" fontId="38" fillId="0" borderId="0" xfId="0" applyNumberFormat="1" applyFont="1" applyAlignment="1">
      <alignment horizontal="center"/>
    </xf>
    <xf numFmtId="0" fontId="38" fillId="0" borderId="0" xfId="0" applyFont="1" applyAlignment="1">
      <alignment horizontal="left"/>
    </xf>
    <xf numFmtId="0" fontId="38" fillId="0" borderId="0" xfId="0" applyFont="1"/>
    <xf numFmtId="0" fontId="38" fillId="3" borderId="0" xfId="0" applyFont="1" applyFill="1"/>
    <xf numFmtId="0" fontId="38" fillId="3" borderId="0" xfId="0" applyFont="1" applyFill="1" applyAlignment="1">
      <alignment horizontal="center" vertical="center"/>
    </xf>
    <xf numFmtId="43" fontId="38" fillId="3" borderId="0" xfId="0" applyNumberFormat="1" applyFont="1" applyFill="1"/>
    <xf numFmtId="0" fontId="38" fillId="3" borderId="0" xfId="0" applyFont="1" applyFill="1" applyAlignment="1">
      <alignment horizontal="left"/>
    </xf>
    <xf numFmtId="0" fontId="39" fillId="0" borderId="0" xfId="0" applyFont="1" applyAlignment="1">
      <alignment horizontal="center" vertical="center"/>
    </xf>
    <xf numFmtId="0" fontId="36" fillId="4" borderId="0" xfId="0" applyFont="1" applyFill="1"/>
    <xf numFmtId="0" fontId="36" fillId="4" borderId="0" xfId="0" applyFont="1" applyFill="1" applyAlignment="1">
      <alignment horizontal="center" vertical="center"/>
    </xf>
    <xf numFmtId="43" fontId="36" fillId="4" borderId="0" xfId="0" applyNumberFormat="1" applyFont="1" applyFill="1"/>
    <xf numFmtId="0" fontId="39" fillId="4" borderId="0" xfId="0" applyFont="1" applyFill="1" applyAlignment="1">
      <alignment horizontal="center" vertical="center"/>
    </xf>
    <xf numFmtId="0" fontId="36" fillId="4" borderId="0" xfId="0" applyFont="1" applyFill="1" applyAlignment="1">
      <alignment horizontal="center"/>
    </xf>
    <xf numFmtId="0" fontId="39" fillId="4" borderId="0" xfId="0" applyFont="1" applyFill="1" applyAlignment="1">
      <alignment horizontal="center"/>
    </xf>
    <xf numFmtId="0" fontId="36" fillId="4" borderId="0" xfId="0" applyFont="1" applyFill="1" applyAlignment="1">
      <alignment horizontal="left"/>
    </xf>
    <xf numFmtId="0" fontId="40" fillId="4" borderId="0" xfId="0" applyFont="1" applyFill="1"/>
    <xf numFmtId="0" fontId="41" fillId="0" borderId="0" xfId="0" applyFont="1" applyAlignment="1">
      <alignment horizontal="left"/>
    </xf>
    <xf numFmtId="0" fontId="29" fillId="0" borderId="0" xfId="0" applyFont="1" applyAlignment="1">
      <alignment horizontal="center"/>
    </xf>
    <xf numFmtId="0" fontId="37" fillId="4" borderId="0" xfId="0" applyFont="1" applyFill="1"/>
    <xf numFmtId="0" fontId="37" fillId="0" borderId="0" xfId="0" applyFont="1" applyAlignment="1">
      <alignment horizontal="center" vertical="center"/>
    </xf>
    <xf numFmtId="0" fontId="37" fillId="0" borderId="0" xfId="0" applyFont="1" applyAlignment="1">
      <alignment horizontal="center" vertical="center" wrapText="1"/>
    </xf>
    <xf numFmtId="165" fontId="36" fillId="0" borderId="0" xfId="0" applyNumberFormat="1" applyFont="1"/>
    <xf numFmtId="14" fontId="39" fillId="0" borderId="0" xfId="0" applyNumberFormat="1" applyFont="1" applyAlignment="1">
      <alignment horizontal="center" vertical="center"/>
    </xf>
    <xf numFmtId="0" fontId="37" fillId="4" borderId="0" xfId="0" applyFont="1" applyFill="1" applyAlignment="1">
      <alignment horizontal="center" vertical="center"/>
    </xf>
    <xf numFmtId="0" fontId="37" fillId="4" borderId="0" xfId="0" applyFont="1" applyFill="1" applyAlignment="1">
      <alignment horizontal="left"/>
    </xf>
    <xf numFmtId="0" fontId="37" fillId="0" borderId="0" xfId="0" applyFont="1"/>
    <xf numFmtId="43" fontId="36" fillId="0" borderId="0" xfId="1" applyFont="1" applyFill="1" applyBorder="1"/>
    <xf numFmtId="14" fontId="36" fillId="4" borderId="0" xfId="0" applyNumberFormat="1" applyFont="1" applyFill="1" applyAlignment="1">
      <alignment horizontal="center" vertical="center"/>
    </xf>
    <xf numFmtId="43" fontId="37" fillId="0" borderId="0" xfId="0" applyNumberFormat="1" applyFont="1"/>
    <xf numFmtId="0" fontId="35" fillId="0" borderId="0" xfId="0" applyFont="1" applyAlignment="1">
      <alignment horizontal="center" vertical="center"/>
    </xf>
    <xf numFmtId="43" fontId="35" fillId="0" borderId="0" xfId="0" applyNumberFormat="1" applyFont="1" applyAlignment="1">
      <alignment horizontal="center"/>
    </xf>
    <xf numFmtId="0" fontId="35" fillId="0" borderId="0" xfId="0" applyFont="1" applyAlignment="1">
      <alignment horizontal="left"/>
    </xf>
    <xf numFmtId="14" fontId="0" fillId="0" borderId="0" xfId="0" applyNumberFormat="1" applyFill="1"/>
    <xf numFmtId="0" fontId="100" fillId="0" borderId="0" xfId="0" applyFont="1"/>
    <xf numFmtId="0" fontId="0" fillId="0" borderId="0" xfId="0" quotePrefix="1" applyAlignment="1">
      <alignment vertical="center"/>
    </xf>
    <xf numFmtId="44" fontId="95" fillId="2" borderId="2" xfId="0" applyNumberFormat="1" applyFont="1" applyFill="1" applyBorder="1" applyAlignment="1">
      <alignment horizontal="center" vertical="center"/>
    </xf>
    <xf numFmtId="44" fontId="0" fillId="0" borderId="0" xfId="0" applyNumberFormat="1"/>
    <xf numFmtId="44" fontId="0" fillId="0" borderId="0" xfId="90" applyNumberFormat="1" applyFont="1" applyFill="1" applyAlignment="1">
      <alignment vertical="center"/>
    </xf>
    <xf numFmtId="44" fontId="0" fillId="0" borderId="0" xfId="90" applyNumberFormat="1" applyFont="1"/>
    <xf numFmtId="44" fontId="29" fillId="0" borderId="3" xfId="0" applyNumberFormat="1" applyFont="1" applyBorder="1"/>
    <xf numFmtId="44" fontId="0" fillId="0" borderId="0" xfId="90" applyNumberFormat="1" applyFont="1" applyAlignment="1">
      <alignment vertical="center"/>
    </xf>
    <xf numFmtId="44" fontId="29" fillId="0" borderId="3" xfId="90" applyNumberFormat="1" applyFont="1" applyBorder="1"/>
    <xf numFmtId="44" fontId="0" fillId="0" borderId="1" xfId="90" applyNumberFormat="1" applyFont="1" applyBorder="1" applyAlignment="1">
      <alignment vertical="center"/>
    </xf>
    <xf numFmtId="44" fontId="29" fillId="0" borderId="3" xfId="90" applyNumberFormat="1" applyFont="1" applyBorder="1" applyAlignment="1">
      <alignment vertical="center"/>
    </xf>
    <xf numFmtId="44" fontId="29" fillId="0" borderId="0" xfId="0" applyNumberFormat="1" applyFont="1"/>
    <xf numFmtId="44" fontId="0" fillId="0" borderId="0" xfId="90" applyNumberFormat="1" applyFont="1" applyBorder="1" applyAlignment="1">
      <alignment vertical="center"/>
    </xf>
    <xf numFmtId="44" fontId="29" fillId="0" borderId="3" xfId="0" applyNumberFormat="1" applyFont="1" applyFill="1" applyBorder="1"/>
    <xf numFmtId="44" fontId="0" fillId="0" borderId="0" xfId="0" applyNumberFormat="1" applyFill="1"/>
    <xf numFmtId="44" fontId="29" fillId="0" borderId="3" xfId="1" applyNumberFormat="1" applyFont="1" applyBorder="1"/>
    <xf numFmtId="0" fontId="100" fillId="0" borderId="0" xfId="0" applyFont="1" applyAlignment="1">
      <alignment vertical="center"/>
    </xf>
    <xf numFmtId="0" fontId="97" fillId="0" borderId="0" xfId="0" applyFont="1" applyFill="1"/>
    <xf numFmtId="44" fontId="29" fillId="0" borderId="0" xfId="0" applyNumberFormat="1" applyFont="1" applyFill="1"/>
    <xf numFmtId="44" fontId="29" fillId="0" borderId="0" xfId="0" applyNumberFormat="1" applyFont="1" applyFill="1" applyBorder="1"/>
    <xf numFmtId="0" fontId="0" fillId="0" borderId="0" xfId="0" applyFont="1" applyFill="1"/>
    <xf numFmtId="14" fontId="0" fillId="0" borderId="0" xfId="0" applyNumberFormat="1" applyFont="1" applyFill="1"/>
    <xf numFmtId="44" fontId="0" fillId="0" borderId="0" xfId="0" applyNumberFormat="1" applyFont="1" applyFill="1"/>
    <xf numFmtId="165" fontId="93" fillId="0" borderId="0" xfId="1" applyNumberFormat="1" applyFont="1"/>
    <xf numFmtId="166" fontId="93" fillId="0" borderId="0" xfId="0" applyNumberFormat="1" applyFont="1" applyFill="1" applyAlignment="1">
      <alignment horizontal="center"/>
    </xf>
    <xf numFmtId="165" fontId="93" fillId="0" borderId="0" xfId="0" applyNumberFormat="1" applyFont="1" applyFill="1"/>
    <xf numFmtId="43" fontId="93" fillId="0" borderId="0" xfId="90" applyFont="1"/>
    <xf numFmtId="0" fontId="29" fillId="0" borderId="0" xfId="0" applyFont="1" applyFill="1"/>
    <xf numFmtId="14" fontId="29" fillId="0" borderId="0" xfId="0" applyNumberFormat="1" applyFont="1" applyFill="1"/>
    <xf numFmtId="0" fontId="101" fillId="0" borderId="0" xfId="0" applyFont="1"/>
    <xf numFmtId="4" fontId="101" fillId="0" borderId="0" xfId="0" applyNumberFormat="1" applyFont="1"/>
    <xf numFmtId="4" fontId="0" fillId="0" borderId="0" xfId="0" applyNumberFormat="1" applyAlignment="1">
      <alignment vertical="center"/>
    </xf>
    <xf numFmtId="4" fontId="100" fillId="0" borderId="0" xfId="0" applyNumberFormat="1" applyFont="1" applyAlignment="1">
      <alignment vertical="center"/>
    </xf>
    <xf numFmtId="0" fontId="103" fillId="0" borderId="0" xfId="0" applyFont="1"/>
    <xf numFmtId="4" fontId="100" fillId="0" borderId="0" xfId="0" applyNumberFormat="1" applyFont="1"/>
    <xf numFmtId="0" fontId="104" fillId="0" borderId="0" xfId="0" applyFont="1" applyAlignment="1">
      <alignment vertical="center"/>
    </xf>
    <xf numFmtId="0" fontId="0" fillId="0" borderId="0" xfId="0" applyAlignment="1">
      <alignment horizontal="center" vertical="center"/>
    </xf>
    <xf numFmtId="22" fontId="0" fillId="0" borderId="0" xfId="0" applyNumberFormat="1" applyFill="1" applyAlignment="1">
      <alignment horizontal="center" vertical="center"/>
    </xf>
    <xf numFmtId="44" fontId="0" fillId="0" borderId="0" xfId="0" applyNumberFormat="1" applyBorder="1"/>
    <xf numFmtId="0" fontId="0" fillId="0" borderId="0" xfId="0" applyFill="1" applyAlignment="1">
      <alignment wrapText="1"/>
    </xf>
    <xf numFmtId="0" fontId="98" fillId="0" borderId="0" xfId="0" applyFont="1" applyAlignment="1">
      <alignment vertical="center"/>
    </xf>
    <xf numFmtId="43" fontId="0" fillId="0" borderId="0" xfId="90" applyFont="1" applyFill="1" applyAlignment="1">
      <alignment vertical="center"/>
    </xf>
    <xf numFmtId="49" fontId="0" fillId="0" borderId="0" xfId="0" applyNumberFormat="1" applyFill="1" applyAlignment="1">
      <alignment vertical="center"/>
    </xf>
    <xf numFmtId="0" fontId="0" fillId="0" borderId="0" xfId="0" applyAlignment="1">
      <alignment wrapText="1"/>
    </xf>
    <xf numFmtId="43" fontId="0" fillId="0" borderId="0" xfId="1" applyFont="1" applyFill="1"/>
    <xf numFmtId="0" fontId="0" fillId="0" borderId="0" xfId="0" pivotButton="1"/>
    <xf numFmtId="167" fontId="0" fillId="0" borderId="0" xfId="208" applyNumberFormat="1" applyFont="1"/>
    <xf numFmtId="165" fontId="0" fillId="0" borderId="0" xfId="1" applyNumberFormat="1" applyFont="1"/>
    <xf numFmtId="165" fontId="0" fillId="0" borderId="0" xfId="0" applyNumberFormat="1"/>
    <xf numFmtId="0" fontId="98" fillId="0" borderId="0" xfId="0" applyFont="1" applyAlignment="1">
      <alignment horizontal="left" vertical="center"/>
    </xf>
    <xf numFmtId="1" fontId="0" fillId="0" borderId="0" xfId="0" applyNumberFormat="1" applyAlignment="1">
      <alignment horizontal="left" vertical="center"/>
    </xf>
    <xf numFmtId="0" fontId="0" fillId="0" borderId="0" xfId="0" applyAlignment="1">
      <alignment horizontal="left" vertical="center"/>
    </xf>
    <xf numFmtId="14" fontId="0" fillId="0" borderId="0" xfId="0" applyNumberFormat="1" applyAlignment="1">
      <alignment horizontal="left" vertical="center"/>
    </xf>
    <xf numFmtId="0" fontId="13" fillId="0" borderId="0" xfId="0" applyFont="1" applyAlignment="1" applyProtection="1">
      <alignment horizontal="left" vertical="center" wrapText="1"/>
      <protection locked="0"/>
    </xf>
    <xf numFmtId="44" fontId="0" fillId="0" borderId="0" xfId="0" applyNumberFormat="1" applyAlignment="1">
      <alignment horizontal="left" vertical="center"/>
    </xf>
    <xf numFmtId="0" fontId="0" fillId="0" borderId="0" xfId="0" applyAlignment="1">
      <alignment horizontal="left" vertical="center" wrapText="1"/>
    </xf>
    <xf numFmtId="22" fontId="0" fillId="0" borderId="0" xfId="0" applyNumberFormat="1" applyAlignment="1">
      <alignment horizontal="left" vertical="center"/>
    </xf>
    <xf numFmtId="164" fontId="93" fillId="0" borderId="5" xfId="0" applyNumberFormat="1" applyFont="1" applyBorder="1" applyAlignment="1">
      <alignment horizontal="center" wrapText="1"/>
    </xf>
    <xf numFmtId="43" fontId="93" fillId="0" borderId="6" xfId="1" applyFont="1" applyBorder="1" applyAlignment="1">
      <alignment horizontal="center" wrapText="1"/>
    </xf>
    <xf numFmtId="0" fontId="93" fillId="0" borderId="7" xfId="0" applyFont="1" applyBorder="1"/>
    <xf numFmtId="165" fontId="93" fillId="0" borderId="7" xfId="1" applyNumberFormat="1" applyFont="1" applyBorder="1"/>
    <xf numFmtId="167" fontId="93" fillId="0" borderId="8" xfId="208" applyNumberFormat="1" applyFont="1" applyBorder="1"/>
    <xf numFmtId="166" fontId="93" fillId="0" borderId="9" xfId="0" applyNumberFormat="1" applyFont="1" applyBorder="1" applyAlignment="1">
      <alignment horizontal="center"/>
    </xf>
    <xf numFmtId="43" fontId="93" fillId="0" borderId="0" xfId="1" applyFont="1" applyBorder="1"/>
    <xf numFmtId="43" fontId="93" fillId="0" borderId="0" xfId="1" applyFont="1" applyFill="1" applyBorder="1"/>
    <xf numFmtId="43" fontId="93" fillId="0" borderId="0" xfId="1" applyFont="1" applyBorder="1" applyAlignment="1">
      <alignment horizontal="left"/>
    </xf>
    <xf numFmtId="0" fontId="0" fillId="0" borderId="0" xfId="0" applyBorder="1"/>
    <xf numFmtId="165" fontId="0" fillId="0" borderId="0" xfId="1" applyNumberFormat="1" applyFont="1" applyBorder="1"/>
    <xf numFmtId="167" fontId="0" fillId="0" borderId="10" xfId="208" applyNumberFormat="1" applyFont="1" applyBorder="1"/>
    <xf numFmtId="165" fontId="93" fillId="0" borderId="0" xfId="0" applyNumberFormat="1" applyFont="1" applyBorder="1"/>
    <xf numFmtId="0" fontId="0" fillId="0" borderId="9" xfId="0" applyBorder="1"/>
    <xf numFmtId="43" fontId="0" fillId="0" borderId="0" xfId="1" applyFont="1" applyBorder="1"/>
    <xf numFmtId="0" fontId="0" fillId="0" borderId="11" xfId="0" applyBorder="1"/>
    <xf numFmtId="43" fontId="0" fillId="0" borderId="12" xfId="1" applyFont="1" applyBorder="1"/>
    <xf numFmtId="0" fontId="0" fillId="0" borderId="12" xfId="0" applyBorder="1"/>
    <xf numFmtId="165" fontId="0" fillId="0" borderId="12" xfId="1" applyNumberFormat="1" applyFont="1" applyBorder="1"/>
    <xf numFmtId="167" fontId="0" fillId="0" borderId="13" xfId="208" applyNumberFormat="1" applyFont="1" applyBorder="1"/>
    <xf numFmtId="0" fontId="106" fillId="0" borderId="4" xfId="0" applyFont="1"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4" fontId="107" fillId="0" borderId="0" xfId="0" applyNumberFormat="1" applyFont="1" applyAlignment="1">
      <alignment vertical="top" shrinkToFit="1"/>
    </xf>
    <xf numFmtId="0" fontId="108" fillId="0" borderId="0" xfId="0" applyFont="1" applyAlignment="1">
      <alignment vertical="top" wrapText="1"/>
    </xf>
    <xf numFmtId="39" fontId="107" fillId="0" borderId="0" xfId="0" applyNumberFormat="1" applyFont="1" applyAlignment="1">
      <alignment vertical="top" shrinkToFit="1"/>
    </xf>
    <xf numFmtId="2" fontId="107" fillId="0" borderId="0" xfId="0" applyNumberFormat="1" applyFont="1" applyAlignment="1">
      <alignment vertical="top" shrinkToFit="1"/>
    </xf>
    <xf numFmtId="0" fontId="0" fillId="0" borderId="0" xfId="0" applyAlignment="1">
      <alignment horizontal="left"/>
    </xf>
    <xf numFmtId="0" fontId="93" fillId="0" borderId="0" xfId="0" applyFont="1" applyAlignment="1">
      <alignment horizontal="left"/>
    </xf>
    <xf numFmtId="0" fontId="109" fillId="0" borderId="16" xfId="0" applyFont="1" applyBorder="1"/>
    <xf numFmtId="43" fontId="0" fillId="0" borderId="8" xfId="1" applyFont="1" applyBorder="1"/>
    <xf numFmtId="43" fontId="0" fillId="0" borderId="10" xfId="1" applyFont="1" applyBorder="1"/>
    <xf numFmtId="0" fontId="93" fillId="0" borderId="9" xfId="0" applyFont="1" applyBorder="1"/>
    <xf numFmtId="0" fontId="99" fillId="0" borderId="9" xfId="0" applyFont="1" applyBorder="1" applyAlignment="1">
      <alignment vertical="top" wrapText="1"/>
    </xf>
    <xf numFmtId="0" fontId="109" fillId="0" borderId="9" xfId="0" applyFont="1" applyBorder="1"/>
    <xf numFmtId="0" fontId="29" fillId="0" borderId="17" xfId="0" applyFont="1" applyBorder="1"/>
    <xf numFmtId="0" fontId="0" fillId="8" borderId="17" xfId="0" applyFill="1" applyBorder="1"/>
    <xf numFmtId="0" fontId="110" fillId="0" borderId="9" xfId="0" applyFont="1" applyBorder="1"/>
    <xf numFmtId="3" fontId="0" fillId="8" borderId="18" xfId="1" applyNumberFormat="1" applyFont="1" applyFill="1" applyBorder="1"/>
    <xf numFmtId="3" fontId="111" fillId="0" borderId="10" xfId="1" applyNumberFormat="1" applyFont="1" applyFill="1" applyBorder="1"/>
    <xf numFmtId="3" fontId="0" fillId="7" borderId="18" xfId="1" applyNumberFormat="1" applyFont="1" applyFill="1" applyBorder="1"/>
    <xf numFmtId="0" fontId="113" fillId="0" borderId="0" xfId="0" applyFont="1" applyAlignment="1">
      <alignment vertical="center"/>
    </xf>
    <xf numFmtId="0" fontId="36" fillId="0" borderId="20" xfId="0" applyFont="1" applyBorder="1" applyAlignment="1">
      <alignment horizontal="left" vertical="center" indent="1"/>
    </xf>
    <xf numFmtId="165" fontId="0" fillId="0" borderId="20" xfId="1" applyNumberFormat="1" applyFont="1" applyBorder="1"/>
    <xf numFmtId="43" fontId="0" fillId="0" borderId="20" xfId="1" applyFont="1" applyBorder="1"/>
    <xf numFmtId="0" fontId="114" fillId="0" borderId="0" xfId="0" applyFont="1" applyBorder="1"/>
    <xf numFmtId="0" fontId="114" fillId="0" borderId="0" xfId="0" applyFont="1" applyFill="1" applyBorder="1"/>
    <xf numFmtId="0" fontId="119" fillId="8" borderId="25" xfId="0" applyFont="1" applyFill="1" applyBorder="1" applyAlignment="1">
      <alignment horizontal="center" vertical="center" wrapText="1"/>
    </xf>
    <xf numFmtId="43" fontId="0" fillId="0" borderId="7" xfId="0" applyNumberFormat="1" applyBorder="1" applyAlignment="1">
      <alignment horizontal="center" vertical="center" wrapText="1"/>
    </xf>
    <xf numFmtId="165" fontId="0" fillId="0" borderId="8" xfId="0" applyNumberFormat="1" applyBorder="1"/>
    <xf numFmtId="43" fontId="0" fillId="0" borderId="0" xfId="0" applyNumberFormat="1" applyAlignment="1">
      <alignment horizontal="center" vertical="center" wrapText="1"/>
    </xf>
    <xf numFmtId="165" fontId="0" fillId="0" borderId="10" xfId="0" applyNumberFormat="1" applyBorder="1"/>
    <xf numFmtId="0" fontId="0" fillId="0" borderId="25" xfId="0" applyBorder="1"/>
    <xf numFmtId="0" fontId="0" fillId="0" borderId="26" xfId="0" applyBorder="1" applyAlignment="1">
      <alignment horizontal="right"/>
    </xf>
    <xf numFmtId="165" fontId="0" fillId="0" borderId="27" xfId="0" applyNumberFormat="1" applyBorder="1"/>
    <xf numFmtId="0" fontId="105" fillId="10" borderId="16" xfId="0" quotePrefix="1" applyFont="1" applyFill="1" applyBorder="1" applyAlignment="1">
      <alignment horizontal="center" vertical="center" wrapText="1"/>
    </xf>
    <xf numFmtId="0" fontId="105" fillId="10" borderId="7" xfId="0" quotePrefix="1" applyFont="1" applyFill="1" applyBorder="1" applyAlignment="1">
      <alignment horizontal="center" vertical="center" wrapText="1"/>
    </xf>
    <xf numFmtId="0" fontId="105" fillId="10" borderId="8" xfId="0" quotePrefix="1" applyFont="1" applyFill="1" applyBorder="1" applyAlignment="1">
      <alignment horizontal="center" vertical="center" wrapText="1"/>
    </xf>
    <xf numFmtId="165" fontId="0" fillId="0" borderId="22" xfId="0" applyNumberFormat="1" applyBorder="1"/>
    <xf numFmtId="165" fontId="0" fillId="0" borderId="24" xfId="0" applyNumberFormat="1" applyBorder="1"/>
    <xf numFmtId="165" fontId="0" fillId="0" borderId="23" xfId="0" applyNumberFormat="1" applyBorder="1"/>
    <xf numFmtId="0" fontId="0" fillId="0" borderId="4" xfId="0" pivotButton="1" applyBorder="1"/>
    <xf numFmtId="165" fontId="0" fillId="0" borderId="4" xfId="0" applyNumberFormat="1" applyBorder="1"/>
    <xf numFmtId="167" fontId="0" fillId="0" borderId="4" xfId="0" applyNumberFormat="1" applyBorder="1"/>
    <xf numFmtId="43" fontId="0" fillId="0" borderId="0" xfId="0" applyNumberFormat="1"/>
    <xf numFmtId="0" fontId="116" fillId="0" borderId="0" xfId="0" applyFont="1" applyBorder="1" applyAlignment="1">
      <alignment vertical="center" readingOrder="1"/>
    </xf>
    <xf numFmtId="0" fontId="114" fillId="0" borderId="0" xfId="0" applyFont="1"/>
    <xf numFmtId="0" fontId="126" fillId="0" borderId="0" xfId="0" applyFont="1" applyBorder="1" applyAlignment="1">
      <alignment horizontal="center" vertical="center"/>
    </xf>
    <xf numFmtId="0" fontId="114" fillId="9" borderId="0" xfId="0" applyFont="1" applyFill="1" applyBorder="1"/>
    <xf numFmtId="0" fontId="125" fillId="0" borderId="0" xfId="0" applyFont="1" applyBorder="1" applyAlignment="1">
      <alignment vertical="center"/>
    </xf>
    <xf numFmtId="0" fontId="127" fillId="0" borderId="0" xfId="0" applyFont="1" applyBorder="1" applyAlignment="1">
      <alignment vertical="center"/>
    </xf>
    <xf numFmtId="0" fontId="116" fillId="9" borderId="16" xfId="0" applyFont="1" applyFill="1" applyBorder="1"/>
    <xf numFmtId="43" fontId="128" fillId="9" borderId="8" xfId="1" applyFont="1" applyFill="1" applyBorder="1"/>
    <xf numFmtId="43" fontId="128" fillId="0" borderId="7" xfId="1" applyFont="1" applyBorder="1"/>
    <xf numFmtId="0" fontId="116" fillId="9" borderId="7" xfId="0" applyFont="1" applyFill="1" applyBorder="1"/>
    <xf numFmtId="0" fontId="128" fillId="0" borderId="9" xfId="0" applyFont="1" applyBorder="1"/>
    <xf numFmtId="44" fontId="128" fillId="0" borderId="0" xfId="208" applyFont="1" applyBorder="1"/>
    <xf numFmtId="0" fontId="128" fillId="0" borderId="0" xfId="0" applyFont="1" applyBorder="1"/>
    <xf numFmtId="43" fontId="128" fillId="0" borderId="0" xfId="1" applyFont="1" applyBorder="1"/>
    <xf numFmtId="4" fontId="128" fillId="0" borderId="0" xfId="0" applyNumberFormat="1" applyFont="1" applyBorder="1"/>
    <xf numFmtId="0" fontId="128" fillId="0" borderId="9" xfId="0" applyFont="1" applyBorder="1" applyAlignment="1">
      <alignment vertical="top" wrapText="1"/>
    </xf>
    <xf numFmtId="4" fontId="128" fillId="0" borderId="0" xfId="0" applyNumberFormat="1" applyFont="1" applyBorder="1" applyAlignment="1">
      <alignment vertical="top" shrinkToFit="1"/>
    </xf>
    <xf numFmtId="0" fontId="128" fillId="0" borderId="10" xfId="0" applyFont="1" applyBorder="1"/>
    <xf numFmtId="0" fontId="116" fillId="0" borderId="10" xfId="0" applyFont="1" applyBorder="1"/>
    <xf numFmtId="0" fontId="116" fillId="0" borderId="0" xfId="0" applyFont="1" applyBorder="1"/>
    <xf numFmtId="165" fontId="128" fillId="0" borderId="10" xfId="1" applyNumberFormat="1" applyFont="1" applyFill="1" applyBorder="1" applyAlignment="1">
      <alignment horizontal="center"/>
    </xf>
    <xf numFmtId="165" fontId="128" fillId="0" borderId="0" xfId="1" applyNumberFormat="1" applyFont="1" applyFill="1" applyBorder="1" applyAlignment="1">
      <alignment horizontal="center"/>
    </xf>
    <xf numFmtId="165" fontId="128" fillId="0" borderId="9" xfId="1" applyNumberFormat="1" applyFont="1" applyFill="1" applyBorder="1" applyAlignment="1">
      <alignment horizontal="center"/>
    </xf>
    <xf numFmtId="165" fontId="128" fillId="0" borderId="13" xfId="1" applyNumberFormat="1" applyFont="1" applyFill="1" applyBorder="1" applyAlignment="1">
      <alignment horizontal="center"/>
    </xf>
    <xf numFmtId="165" fontId="128" fillId="0" borderId="12" xfId="1" applyNumberFormat="1" applyFont="1" applyFill="1" applyBorder="1" applyAlignment="1">
      <alignment horizontal="center"/>
    </xf>
    <xf numFmtId="165" fontId="128" fillId="0" borderId="11" xfId="1" applyNumberFormat="1" applyFont="1" applyFill="1" applyBorder="1" applyAlignment="1">
      <alignment horizontal="center"/>
    </xf>
    <xf numFmtId="0" fontId="117" fillId="0" borderId="22" xfId="0" applyFont="1" applyFill="1" applyBorder="1"/>
    <xf numFmtId="0" fontId="118" fillId="0" borderId="23" xfId="0" applyFont="1" applyBorder="1"/>
    <xf numFmtId="0" fontId="117" fillId="0" borderId="0" xfId="0" applyFont="1" applyBorder="1"/>
    <xf numFmtId="0" fontId="118" fillId="0" borderId="0" xfId="0" applyFont="1" applyBorder="1"/>
    <xf numFmtId="165" fontId="117" fillId="0" borderId="0" xfId="1" applyNumberFormat="1" applyFont="1" applyFill="1" applyBorder="1" applyAlignment="1">
      <alignment horizontal="center"/>
    </xf>
    <xf numFmtId="0" fontId="117" fillId="0" borderId="0" xfId="0" applyFont="1"/>
    <xf numFmtId="165" fontId="119" fillId="8" borderId="25" xfId="1" applyNumberFormat="1" applyFont="1" applyFill="1" applyBorder="1" applyAlignment="1">
      <alignment horizontal="center" vertical="center" wrapText="1"/>
    </xf>
    <xf numFmtId="165" fontId="0" fillId="0" borderId="0" xfId="2" applyNumberFormat="1" applyFont="1" applyBorder="1" applyAlignment="1">
      <alignment horizontal="right" wrapText="1"/>
    </xf>
    <xf numFmtId="37" fontId="128" fillId="0" borderId="10" xfId="0" applyNumberFormat="1" applyFont="1" applyBorder="1" applyAlignment="1">
      <alignment vertical="top" shrinkToFit="1"/>
    </xf>
    <xf numFmtId="166" fontId="0" fillId="0" borderId="11" xfId="0" applyNumberFormat="1" applyBorder="1"/>
    <xf numFmtId="166" fontId="0" fillId="0" borderId="0" xfId="0" applyNumberFormat="1" applyBorder="1"/>
    <xf numFmtId="37" fontId="0" fillId="0" borderId="0" xfId="0" applyNumberFormat="1"/>
    <xf numFmtId="37" fontId="93" fillId="0" borderId="0" xfId="0" applyNumberFormat="1" applyFont="1"/>
    <xf numFmtId="44" fontId="0" fillId="0" borderId="1" xfId="0" applyNumberFormat="1" applyBorder="1"/>
    <xf numFmtId="1" fontId="0" fillId="0" borderId="0" xfId="0" applyNumberFormat="1" applyAlignment="1">
      <alignment horizontal="center" vertical="center"/>
    </xf>
    <xf numFmtId="14" fontId="0" fillId="0" borderId="0" xfId="0" applyNumberFormat="1" applyAlignment="1">
      <alignment horizontal="center" vertical="center"/>
    </xf>
    <xf numFmtId="44" fontId="0" fillId="0" borderId="0" xfId="90" applyNumberFormat="1" applyFont="1" applyAlignment="1">
      <alignment horizontal="center" vertical="center"/>
    </xf>
    <xf numFmtId="22" fontId="0" fillId="0" borderId="0" xfId="0" applyNumberFormat="1" applyAlignment="1">
      <alignment horizontal="center" vertical="center"/>
    </xf>
    <xf numFmtId="0" fontId="36" fillId="0" borderId="0" xfId="0" applyFont="1" applyAlignment="1"/>
    <xf numFmtId="0" fontId="130" fillId="0" borderId="9" xfId="0" applyFont="1" applyBorder="1" applyAlignment="1">
      <alignment wrapText="1"/>
    </xf>
    <xf numFmtId="165" fontId="130" fillId="0" borderId="24" xfId="1" applyNumberFormat="1" applyFont="1" applyFill="1" applyBorder="1" applyAlignment="1">
      <alignment horizontal="center"/>
    </xf>
    <xf numFmtId="0" fontId="131" fillId="0" borderId="0" xfId="0" applyFont="1" applyBorder="1" applyAlignment="1">
      <alignment horizontal="left"/>
    </xf>
    <xf numFmtId="165" fontId="130" fillId="0" borderId="21" xfId="1" applyNumberFormat="1" applyFont="1" applyFill="1" applyBorder="1" applyAlignment="1">
      <alignment horizontal="center"/>
    </xf>
    <xf numFmtId="3" fontId="133" fillId="0" borderId="10" xfId="0" applyNumberFormat="1" applyFont="1" applyBorder="1" applyAlignment="1">
      <alignment vertical="top" shrinkToFit="1"/>
    </xf>
    <xf numFmtId="0" fontId="117" fillId="0" borderId="9" xfId="0" applyFont="1" applyBorder="1" applyAlignment="1">
      <alignment horizontal="left"/>
    </xf>
    <xf numFmtId="165" fontId="117" fillId="0" borderId="0" xfId="1" applyNumberFormat="1" applyFont="1" applyBorder="1"/>
    <xf numFmtId="165" fontId="117" fillId="0" borderId="10" xfId="1" applyNumberFormat="1" applyFont="1" applyBorder="1"/>
    <xf numFmtId="0" fontId="114" fillId="11" borderId="0" xfId="0" applyFont="1" applyFill="1" applyBorder="1"/>
    <xf numFmtId="0" fontId="0" fillId="11" borderId="0" xfId="0" applyFill="1"/>
    <xf numFmtId="0" fontId="127" fillId="11" borderId="0" xfId="0" applyFont="1" applyFill="1" applyBorder="1" applyAlignment="1">
      <alignment vertical="center"/>
    </xf>
    <xf numFmtId="0" fontId="125" fillId="11" borderId="0" xfId="0" applyFont="1" applyFill="1" applyBorder="1" applyAlignment="1">
      <alignment vertical="center"/>
    </xf>
    <xf numFmtId="0" fontId="114" fillId="11" borderId="0" xfId="0" applyFont="1" applyFill="1" applyBorder="1" applyAlignment="1"/>
    <xf numFmtId="0" fontId="126" fillId="11" borderId="0" xfId="0" applyFont="1" applyFill="1" applyBorder="1" applyAlignment="1">
      <alignment horizontal="center" vertical="center"/>
    </xf>
    <xf numFmtId="0" fontId="124" fillId="11" borderId="0" xfId="0" applyFont="1" applyFill="1" applyBorder="1" applyAlignment="1">
      <alignment vertical="center" readingOrder="1"/>
    </xf>
    <xf numFmtId="0" fontId="114" fillId="11" borderId="0" xfId="0" applyFont="1" applyFill="1"/>
    <xf numFmtId="3" fontId="0" fillId="0" borderId="13" xfId="1" applyNumberFormat="1" applyFont="1" applyFill="1" applyBorder="1"/>
    <xf numFmtId="167" fontId="93" fillId="0" borderId="0" xfId="0" applyNumberFormat="1" applyFont="1"/>
    <xf numFmtId="3" fontId="0" fillId="0" borderId="0" xfId="0" applyNumberFormat="1"/>
    <xf numFmtId="0" fontId="128" fillId="7" borderId="29" xfId="0" applyFont="1" applyFill="1" applyBorder="1"/>
    <xf numFmtId="0" fontId="128" fillId="7" borderId="30" xfId="0" applyFont="1" applyFill="1" applyBorder="1"/>
    <xf numFmtId="0" fontId="114" fillId="7" borderId="30" xfId="0" applyFont="1" applyFill="1" applyBorder="1"/>
    <xf numFmtId="0" fontId="128" fillId="7" borderId="31" xfId="0" applyFont="1" applyFill="1" applyBorder="1"/>
    <xf numFmtId="0" fontId="114" fillId="7" borderId="28" xfId="0" applyFont="1" applyFill="1" applyBorder="1"/>
    <xf numFmtId="0" fontId="114" fillId="7" borderId="29" xfId="0" applyFont="1" applyFill="1" applyBorder="1"/>
    <xf numFmtId="0" fontId="121" fillId="12" borderId="9" xfId="0" applyFont="1" applyFill="1" applyBorder="1"/>
    <xf numFmtId="0" fontId="116" fillId="13" borderId="9" xfId="0" applyFont="1" applyFill="1" applyBorder="1"/>
    <xf numFmtId="165" fontId="128" fillId="13" borderId="10" xfId="1" applyNumberFormat="1" applyFont="1" applyFill="1" applyBorder="1" applyAlignment="1">
      <alignment horizontal="center"/>
    </xf>
    <xf numFmtId="0" fontId="116" fillId="13" borderId="11" xfId="0" applyFont="1" applyFill="1" applyBorder="1"/>
    <xf numFmtId="165" fontId="128" fillId="13" borderId="13" xfId="1" applyNumberFormat="1" applyFont="1" applyFill="1" applyBorder="1" applyAlignment="1">
      <alignment horizontal="center"/>
    </xf>
    <xf numFmtId="0" fontId="132" fillId="0" borderId="17" xfId="0" applyFont="1" applyBorder="1"/>
    <xf numFmtId="0" fontId="132" fillId="0" borderId="19" xfId="0" applyFont="1" applyBorder="1"/>
    <xf numFmtId="0" fontId="131" fillId="0" borderId="19" xfId="0" applyFont="1" applyBorder="1"/>
    <xf numFmtId="0" fontId="121" fillId="9" borderId="10" xfId="0" applyFont="1" applyFill="1" applyBorder="1"/>
    <xf numFmtId="0" fontId="121" fillId="9" borderId="23" xfId="0" applyFont="1" applyFill="1" applyBorder="1"/>
    <xf numFmtId="0" fontId="133" fillId="0" borderId="16" xfId="0" applyFont="1" applyBorder="1" applyAlignment="1">
      <alignment vertical="top" wrapText="1"/>
    </xf>
    <xf numFmtId="0" fontId="133" fillId="0" borderId="9" xfId="0" applyFont="1" applyBorder="1" applyAlignment="1">
      <alignment vertical="top" wrapText="1"/>
    </xf>
    <xf numFmtId="0" fontId="133" fillId="0" borderId="11" xfId="0" applyFont="1" applyBorder="1" applyAlignment="1">
      <alignment vertical="top" wrapText="1"/>
    </xf>
    <xf numFmtId="3" fontId="133" fillId="0" borderId="13" xfId="0" applyNumberFormat="1" applyFont="1" applyBorder="1" applyAlignment="1">
      <alignment vertical="top" shrinkToFit="1"/>
    </xf>
    <xf numFmtId="168" fontId="130" fillId="0" borderId="18" xfId="208" applyNumberFormat="1" applyFont="1" applyFill="1" applyBorder="1" applyAlignment="1">
      <alignment horizontal="right"/>
    </xf>
    <xf numFmtId="5" fontId="121" fillId="9" borderId="13" xfId="208" applyNumberFormat="1" applyFont="1" applyFill="1" applyBorder="1" applyAlignment="1">
      <alignment horizontal="right"/>
    </xf>
    <xf numFmtId="5" fontId="133" fillId="0" borderId="8" xfId="208" applyNumberFormat="1" applyFont="1" applyBorder="1" applyAlignment="1">
      <alignment vertical="top" shrinkToFit="1"/>
    </xf>
    <xf numFmtId="0" fontId="128" fillId="0" borderId="9" xfId="0" applyFont="1" applyBorder="1" applyAlignment="1">
      <alignment horizontal="left" vertical="center"/>
    </xf>
    <xf numFmtId="0" fontId="128" fillId="0" borderId="9" xfId="0" applyFont="1" applyBorder="1" applyAlignment="1">
      <alignment vertical="center"/>
    </xf>
    <xf numFmtId="0" fontId="128" fillId="0" borderId="0" xfId="0" applyFont="1" applyBorder="1" applyAlignment="1">
      <alignment vertical="center"/>
    </xf>
    <xf numFmtId="43" fontId="0" fillId="0" borderId="0" xfId="1" applyFont="1" applyAlignment="1">
      <alignment wrapText="1"/>
    </xf>
    <xf numFmtId="43" fontId="0" fillId="0" borderId="0" xfId="1" applyFont="1" applyAlignment="1">
      <alignment horizontal="center"/>
    </xf>
    <xf numFmtId="165" fontId="117" fillId="0" borderId="0" xfId="1" applyNumberFormat="1" applyFont="1" applyBorder="1" applyAlignment="1">
      <alignment vertical="center"/>
    </xf>
    <xf numFmtId="165" fontId="117" fillId="0" borderId="10" xfId="1" applyNumberFormat="1" applyFont="1" applyBorder="1" applyAlignment="1">
      <alignment vertical="center"/>
    </xf>
    <xf numFmtId="0" fontId="121" fillId="9" borderId="24" xfId="0" applyFont="1" applyFill="1" applyBorder="1" applyProtection="1"/>
    <xf numFmtId="44" fontId="0" fillId="0" borderId="0" xfId="90" applyNumberFormat="1" applyFont="1" applyFill="1" applyAlignment="1">
      <alignment horizontal="center" vertical="center"/>
    </xf>
    <xf numFmtId="0" fontId="0" fillId="0" borderId="0" xfId="0" quotePrefix="1" applyAlignment="1">
      <alignment wrapText="1"/>
    </xf>
    <xf numFmtId="167" fontId="0" fillId="0" borderId="0" xfId="0" applyNumberFormat="1" applyAlignment="1">
      <alignment vertical="center"/>
    </xf>
    <xf numFmtId="0" fontId="114" fillId="0" borderId="0" xfId="0" applyFont="1" applyFill="1"/>
    <xf numFmtId="166" fontId="0" fillId="0" borderId="12" xfId="0" applyNumberFormat="1" applyBorder="1"/>
    <xf numFmtId="168" fontId="130" fillId="0" borderId="0" xfId="208" applyNumberFormat="1" applyFont="1" applyFill="1" applyBorder="1" applyAlignment="1">
      <alignment horizontal="right"/>
    </xf>
    <xf numFmtId="0" fontId="128" fillId="0" borderId="9" xfId="0" applyFont="1" applyBorder="1" applyAlignment="1"/>
    <xf numFmtId="0" fontId="128" fillId="0" borderId="9" xfId="0" applyFont="1" applyBorder="1" applyAlignment="1">
      <alignment wrapText="1"/>
    </xf>
    <xf numFmtId="3" fontId="130" fillId="0" borderId="0" xfId="208" applyNumberFormat="1" applyFont="1" applyFill="1" applyBorder="1" applyAlignment="1">
      <alignment horizontal="right"/>
    </xf>
    <xf numFmtId="3" fontId="0" fillId="0" borderId="0" xfId="208" applyNumberFormat="1" applyFont="1"/>
    <xf numFmtId="168" fontId="0" fillId="0" borderId="20" xfId="1" applyNumberFormat="1" applyFont="1" applyBorder="1"/>
    <xf numFmtId="167" fontId="114" fillId="0" borderId="0" xfId="0" applyNumberFormat="1" applyFont="1" applyFill="1"/>
    <xf numFmtId="4" fontId="0" fillId="0" borderId="0" xfId="0" applyNumberFormat="1"/>
    <xf numFmtId="0" fontId="134" fillId="9" borderId="17" xfId="0" applyFont="1" applyFill="1" applyBorder="1" applyAlignment="1">
      <alignment horizontal="right" vertical="center"/>
    </xf>
    <xf numFmtId="165" fontId="115" fillId="14" borderId="19" xfId="208" applyNumberFormat="1" applyFont="1" applyFill="1" applyBorder="1"/>
    <xf numFmtId="165" fontId="115" fillId="14" borderId="18" xfId="208" applyNumberFormat="1" applyFont="1" applyFill="1" applyBorder="1"/>
    <xf numFmtId="0" fontId="122" fillId="9" borderId="16" xfId="0" applyFont="1" applyFill="1" applyBorder="1" applyAlignment="1">
      <alignment vertical="center"/>
    </xf>
    <xf numFmtId="0" fontId="134" fillId="9" borderId="7" xfId="0" applyFont="1" applyFill="1" applyBorder="1" applyAlignment="1">
      <alignment vertical="center"/>
    </xf>
    <xf numFmtId="0" fontId="134" fillId="9" borderId="8" xfId="0" applyFont="1" applyFill="1" applyBorder="1" applyAlignment="1">
      <alignment vertical="center"/>
    </xf>
    <xf numFmtId="5" fontId="130" fillId="0" borderId="10" xfId="208" applyNumberFormat="1" applyFont="1" applyBorder="1"/>
    <xf numFmtId="37" fontId="130" fillId="0" borderId="10" xfId="1" applyNumberFormat="1" applyFont="1" applyBorder="1"/>
    <xf numFmtId="3" fontId="130" fillId="0" borderId="10" xfId="0" applyNumberFormat="1" applyFont="1" applyBorder="1" applyAlignment="1">
      <alignment vertical="top" shrinkToFit="1"/>
    </xf>
    <xf numFmtId="37" fontId="130" fillId="0" borderId="10" xfId="0" applyNumberFormat="1" applyFont="1" applyBorder="1" applyAlignment="1">
      <alignment vertical="top" shrinkToFit="1"/>
    </xf>
    <xf numFmtId="5" fontId="130" fillId="0" borderId="10" xfId="208" applyNumberFormat="1" applyFont="1" applyBorder="1" applyAlignment="1">
      <alignment vertical="center" shrinkToFit="1"/>
    </xf>
    <xf numFmtId="3" fontId="130" fillId="0" borderId="10" xfId="0" applyNumberFormat="1" applyFont="1" applyBorder="1" applyAlignment="1">
      <alignment vertical="center" shrinkToFit="1"/>
    </xf>
    <xf numFmtId="0" fontId="129" fillId="0" borderId="0" xfId="0" applyFont="1" applyBorder="1" applyAlignment="1">
      <alignment vertical="center"/>
    </xf>
    <xf numFmtId="0" fontId="132" fillId="9" borderId="17" xfId="0" applyFont="1" applyFill="1" applyBorder="1" applyAlignment="1">
      <alignment vertical="center"/>
    </xf>
    <xf numFmtId="165" fontId="132" fillId="9" borderId="19" xfId="208" applyNumberFormat="1" applyFont="1" applyFill="1" applyBorder="1" applyAlignment="1">
      <alignment vertical="center"/>
    </xf>
    <xf numFmtId="5" fontId="132" fillId="9" borderId="19" xfId="208" applyNumberFormat="1" applyFont="1" applyFill="1" applyBorder="1" applyAlignment="1">
      <alignment vertical="center"/>
    </xf>
    <xf numFmtId="5" fontId="132" fillId="9" borderId="18" xfId="208" applyNumberFormat="1" applyFont="1" applyFill="1" applyBorder="1" applyAlignment="1">
      <alignment vertical="center"/>
    </xf>
    <xf numFmtId="0" fontId="117" fillId="0" borderId="0" xfId="0" applyFont="1" applyFill="1"/>
    <xf numFmtId="165" fontId="38" fillId="0" borderId="0" xfId="1" applyNumberFormat="1" applyFont="1" applyFill="1" applyBorder="1" applyAlignment="1">
      <alignment horizontal="center"/>
    </xf>
    <xf numFmtId="0" fontId="35" fillId="0" borderId="0" xfId="0" applyFont="1" applyAlignment="1">
      <alignment horizontal="center"/>
    </xf>
    <xf numFmtId="0" fontId="38" fillId="3" borderId="0" xfId="0" applyFont="1" applyFill="1" applyAlignment="1">
      <alignment horizontal="center"/>
    </xf>
    <xf numFmtId="0" fontId="38" fillId="5" borderId="0" xfId="0" applyFont="1" applyFill="1" applyAlignment="1">
      <alignment horizontal="center"/>
    </xf>
    <xf numFmtId="14" fontId="36" fillId="0" borderId="0" xfId="0" quotePrefix="1" applyNumberFormat="1" applyFont="1" applyAlignment="1">
      <alignment horizontal="left"/>
    </xf>
    <xf numFmtId="165" fontId="130" fillId="0" borderId="10" xfId="1" applyNumberFormat="1" applyFont="1" applyFill="1" applyBorder="1" applyAlignment="1">
      <alignment horizontal="right"/>
    </xf>
    <xf numFmtId="2" fontId="0" fillId="0" borderId="0" xfId="0" applyNumberFormat="1"/>
    <xf numFmtId="3" fontId="130" fillId="0" borderId="10" xfId="1" applyNumberFormat="1" applyFont="1" applyFill="1" applyBorder="1" applyAlignment="1">
      <alignment horizontal="right"/>
    </xf>
    <xf numFmtId="168" fontId="130" fillId="0" borderId="10" xfId="208" applyNumberFormat="1" applyFont="1" applyFill="1" applyBorder="1" applyAlignment="1">
      <alignment horizontal="right"/>
    </xf>
    <xf numFmtId="165" fontId="38" fillId="0" borderId="0" xfId="1" applyNumberFormat="1" applyFont="1" applyFill="1" applyBorder="1" applyAlignment="1">
      <alignment horizontal="center"/>
    </xf>
    <xf numFmtId="0" fontId="35" fillId="0" borderId="0" xfId="0" applyFont="1" applyAlignment="1">
      <alignment horizontal="center"/>
    </xf>
    <xf numFmtId="0" fontId="38" fillId="3" borderId="0" xfId="0" applyFont="1" applyFill="1" applyAlignment="1">
      <alignment horizontal="center"/>
    </xf>
    <xf numFmtId="0" fontId="38" fillId="5" borderId="0" xfId="0" applyFont="1" applyFill="1" applyAlignment="1">
      <alignment horizontal="center"/>
    </xf>
    <xf numFmtId="0" fontId="122" fillId="15" borderId="16" xfId="0" applyFont="1" applyFill="1" applyBorder="1" applyAlignment="1">
      <alignment horizontal="center"/>
    </xf>
    <xf numFmtId="0" fontId="135" fillId="15" borderId="7" xfId="0" applyFont="1" applyFill="1" applyBorder="1" applyAlignment="1">
      <alignment horizontal="center"/>
    </xf>
    <xf numFmtId="0" fontId="135" fillId="15" borderId="8" xfId="0" applyFont="1" applyFill="1" applyBorder="1" applyAlignment="1">
      <alignment horizontal="center"/>
    </xf>
    <xf numFmtId="0" fontId="135" fillId="15" borderId="11" xfId="0" applyFont="1" applyFill="1" applyBorder="1" applyAlignment="1">
      <alignment horizontal="center"/>
    </xf>
    <xf numFmtId="0" fontId="135" fillId="15" borderId="12" xfId="0" applyFont="1" applyFill="1" applyBorder="1" applyAlignment="1">
      <alignment horizontal="center"/>
    </xf>
    <xf numFmtId="0" fontId="135" fillId="15" borderId="13" xfId="0" applyFont="1" applyFill="1" applyBorder="1" applyAlignment="1">
      <alignment horizontal="center"/>
    </xf>
    <xf numFmtId="43" fontId="130" fillId="0" borderId="9" xfId="0" applyNumberFormat="1" applyFont="1" applyBorder="1" applyAlignment="1">
      <alignment horizontal="left" wrapText="1"/>
    </xf>
    <xf numFmtId="0" fontId="130" fillId="0" borderId="0" xfId="0" applyFont="1" applyBorder="1" applyAlignment="1">
      <alignment horizontal="left" wrapText="1"/>
    </xf>
    <xf numFmtId="0" fontId="129" fillId="0" borderId="0" xfId="0" applyFont="1" applyBorder="1" applyAlignment="1">
      <alignment horizontal="center" vertical="center"/>
    </xf>
    <xf numFmtId="0" fontId="121" fillId="0" borderId="17" xfId="0" applyFont="1" applyBorder="1" applyAlignment="1">
      <alignment horizontal="center" vertical="center" readingOrder="1"/>
    </xf>
    <xf numFmtId="0" fontId="121" fillId="0" borderId="18" xfId="0" applyFont="1" applyBorder="1" applyAlignment="1">
      <alignment horizontal="center" vertical="center" readingOrder="1"/>
    </xf>
    <xf numFmtId="0" fontId="122" fillId="6" borderId="16" xfId="0" applyFont="1" applyFill="1" applyBorder="1" applyAlignment="1">
      <alignment vertical="center"/>
    </xf>
    <xf numFmtId="0" fontId="122" fillId="6" borderId="8" xfId="0" applyFont="1" applyFill="1" applyBorder="1" applyAlignment="1">
      <alignment vertical="center"/>
    </xf>
    <xf numFmtId="0" fontId="122" fillId="6" borderId="11" xfId="0" applyFont="1" applyFill="1" applyBorder="1" applyAlignment="1">
      <alignment vertical="center"/>
    </xf>
    <xf numFmtId="0" fontId="122" fillId="6" borderId="13" xfId="0" applyFont="1" applyFill="1" applyBorder="1" applyAlignment="1">
      <alignment vertical="center"/>
    </xf>
    <xf numFmtId="0" fontId="123" fillId="0" borderId="17" xfId="0" applyFont="1" applyBorder="1" applyAlignment="1">
      <alignment horizontal="left" vertical="center" readingOrder="1"/>
    </xf>
    <xf numFmtId="0" fontId="123" fillId="0" borderId="19" xfId="0" applyFont="1" applyBorder="1" applyAlignment="1">
      <alignment horizontal="left" vertical="center" readingOrder="1"/>
    </xf>
    <xf numFmtId="0" fontId="123" fillId="0" borderId="18" xfId="0" applyFont="1" applyBorder="1" applyAlignment="1">
      <alignment horizontal="left" vertical="center" readingOrder="1"/>
    </xf>
    <xf numFmtId="0" fontId="122" fillId="6" borderId="16" xfId="0" applyFont="1" applyFill="1" applyBorder="1" applyAlignment="1">
      <alignment horizontal="left" vertical="center"/>
    </xf>
    <xf numFmtId="0" fontId="122" fillId="6" borderId="7" xfId="0" applyFont="1" applyFill="1" applyBorder="1" applyAlignment="1">
      <alignment horizontal="left" vertical="center"/>
    </xf>
    <xf numFmtId="0" fontId="122" fillId="6" borderId="8" xfId="0" applyFont="1" applyFill="1" applyBorder="1" applyAlignment="1">
      <alignment horizontal="left" vertical="center"/>
    </xf>
    <xf numFmtId="0" fontId="122" fillId="6" borderId="11" xfId="0" applyFont="1" applyFill="1" applyBorder="1" applyAlignment="1">
      <alignment horizontal="left" vertical="center"/>
    </xf>
    <xf numFmtId="0" fontId="122" fillId="6" borderId="12" xfId="0" applyFont="1" applyFill="1" applyBorder="1" applyAlignment="1">
      <alignment horizontal="left" vertical="center"/>
    </xf>
    <xf numFmtId="0" fontId="122" fillId="6" borderId="13" xfId="0" applyFont="1" applyFill="1" applyBorder="1" applyAlignment="1">
      <alignment horizontal="left" vertical="center"/>
    </xf>
    <xf numFmtId="0" fontId="105" fillId="10" borderId="17" xfId="0" quotePrefix="1" applyFont="1" applyFill="1" applyBorder="1" applyAlignment="1">
      <alignment horizontal="center" vertical="center" wrapText="1"/>
    </xf>
    <xf numFmtId="0" fontId="105" fillId="10" borderId="19" xfId="0" quotePrefix="1" applyFont="1" applyFill="1" applyBorder="1" applyAlignment="1">
      <alignment horizontal="center" vertical="center" wrapText="1"/>
    </xf>
    <xf numFmtId="0" fontId="105" fillId="10" borderId="18" xfId="0" quotePrefix="1" applyFont="1" applyFill="1" applyBorder="1" applyAlignment="1">
      <alignment horizontal="center" vertical="center" wrapText="1"/>
    </xf>
    <xf numFmtId="165" fontId="38" fillId="0" borderId="0" xfId="1" applyNumberFormat="1" applyFont="1" applyFill="1" applyBorder="1" applyAlignment="1">
      <alignment horizontal="center"/>
    </xf>
    <xf numFmtId="0" fontId="35" fillId="0" borderId="0" xfId="0" applyFont="1" applyAlignment="1">
      <alignment horizontal="center"/>
    </xf>
    <xf numFmtId="0" fontId="37" fillId="0" borderId="0" xfId="0" applyFont="1" applyAlignment="1">
      <alignment horizontal="center"/>
    </xf>
    <xf numFmtId="0" fontId="38" fillId="3" borderId="0" xfId="0" applyFont="1" applyFill="1" applyAlignment="1">
      <alignment horizontal="center"/>
    </xf>
    <xf numFmtId="0" fontId="38" fillId="5" borderId="0" xfId="0" applyFont="1" applyFill="1" applyAlignment="1">
      <alignment horizontal="center"/>
    </xf>
    <xf numFmtId="0" fontId="15" fillId="0" borderId="0" xfId="0" applyFont="1" applyAlignment="1">
      <alignment horizontal="center"/>
    </xf>
    <xf numFmtId="43" fontId="130" fillId="0" borderId="9" xfId="0" applyNumberFormat="1" applyFont="1" applyBorder="1" applyAlignment="1">
      <alignment horizontal="left"/>
    </xf>
    <xf numFmtId="0" fontId="130" fillId="0" borderId="0" xfId="0" applyFont="1" applyBorder="1" applyAlignment="1">
      <alignment horizontal="left"/>
    </xf>
  </cellXfs>
  <cellStyles count="209">
    <cellStyle name="Comma" xfId="1" builtinId="3"/>
    <cellStyle name="Comma 10" xfId="19" xr:uid="{00000000-0005-0000-0000-000001000000}"/>
    <cellStyle name="Comma 10 2" xfId="105" xr:uid="{00000000-0005-0000-0000-000002000000}"/>
    <cellStyle name="Comma 11" xfId="21" xr:uid="{00000000-0005-0000-0000-000003000000}"/>
    <cellStyle name="Comma 11 2" xfId="107" xr:uid="{00000000-0005-0000-0000-000004000000}"/>
    <cellStyle name="Comma 11 3" xfId="182" xr:uid="{00000000-0005-0000-0000-000005000000}"/>
    <cellStyle name="Comma 12" xfId="24" xr:uid="{00000000-0005-0000-0000-000006000000}"/>
    <cellStyle name="Comma 12 2" xfId="110" xr:uid="{00000000-0005-0000-0000-000007000000}"/>
    <cellStyle name="Comma 12 3" xfId="184" xr:uid="{00000000-0005-0000-0000-000008000000}"/>
    <cellStyle name="Comma 13" xfId="26" xr:uid="{00000000-0005-0000-0000-000009000000}"/>
    <cellStyle name="Comma 13 2" xfId="112" xr:uid="{00000000-0005-0000-0000-00000A000000}"/>
    <cellStyle name="Comma 13 3" xfId="186" xr:uid="{00000000-0005-0000-0000-00000B000000}"/>
    <cellStyle name="Comma 14" xfId="29" xr:uid="{00000000-0005-0000-0000-00000C000000}"/>
    <cellStyle name="Comma 14 2" xfId="115" xr:uid="{00000000-0005-0000-0000-00000D000000}"/>
    <cellStyle name="Comma 14 3" xfId="188" xr:uid="{00000000-0005-0000-0000-00000E000000}"/>
    <cellStyle name="Comma 15" xfId="32" xr:uid="{00000000-0005-0000-0000-00000F000000}"/>
    <cellStyle name="Comma 15 2" xfId="117" xr:uid="{00000000-0005-0000-0000-000010000000}"/>
    <cellStyle name="Comma 15 3" xfId="190" xr:uid="{00000000-0005-0000-0000-000011000000}"/>
    <cellStyle name="Comma 16" xfId="35" xr:uid="{00000000-0005-0000-0000-000012000000}"/>
    <cellStyle name="Comma 16 2" xfId="120" xr:uid="{00000000-0005-0000-0000-000013000000}"/>
    <cellStyle name="Comma 16 3" xfId="192" xr:uid="{00000000-0005-0000-0000-000014000000}"/>
    <cellStyle name="Comma 17" xfId="38" xr:uid="{00000000-0005-0000-0000-000015000000}"/>
    <cellStyle name="Comma 17 2" xfId="123" xr:uid="{00000000-0005-0000-0000-000016000000}"/>
    <cellStyle name="Comma 17 3" xfId="194" xr:uid="{00000000-0005-0000-0000-000017000000}"/>
    <cellStyle name="Comma 18" xfId="41" xr:uid="{00000000-0005-0000-0000-000018000000}"/>
    <cellStyle name="Comma 18 2" xfId="126" xr:uid="{00000000-0005-0000-0000-000019000000}"/>
    <cellStyle name="Comma 18 3" xfId="199" xr:uid="{00000000-0005-0000-0000-00001A000000}"/>
    <cellStyle name="Comma 19" xfId="43" xr:uid="{00000000-0005-0000-0000-00001B000000}"/>
    <cellStyle name="Comma 19 2" xfId="128" xr:uid="{00000000-0005-0000-0000-00001C000000}"/>
    <cellStyle name="Comma 19 2 2" xfId="201" xr:uid="{00000000-0005-0000-0000-00001D000000}"/>
    <cellStyle name="Comma 19 3" xfId="200" xr:uid="{00000000-0005-0000-0000-00001E000000}"/>
    <cellStyle name="Comma 19 4" xfId="196" xr:uid="{00000000-0005-0000-0000-00001F000000}"/>
    <cellStyle name="Comma 2" xfId="2" xr:uid="{00000000-0005-0000-0000-000020000000}"/>
    <cellStyle name="Comma 2 2" xfId="30" xr:uid="{00000000-0005-0000-0000-000021000000}"/>
    <cellStyle name="Comma 20" xfId="46" xr:uid="{00000000-0005-0000-0000-000022000000}"/>
    <cellStyle name="Comma 20 2" xfId="131" xr:uid="{00000000-0005-0000-0000-000023000000}"/>
    <cellStyle name="Comma 21" xfId="48" xr:uid="{00000000-0005-0000-0000-000024000000}"/>
    <cellStyle name="Comma 21 2" xfId="133" xr:uid="{00000000-0005-0000-0000-000025000000}"/>
    <cellStyle name="Comma 22" xfId="50" xr:uid="{00000000-0005-0000-0000-000026000000}"/>
    <cellStyle name="Comma 22 2" xfId="135" xr:uid="{00000000-0005-0000-0000-000027000000}"/>
    <cellStyle name="Comma 23" xfId="52" xr:uid="{00000000-0005-0000-0000-000028000000}"/>
    <cellStyle name="Comma 23 2" xfId="137" xr:uid="{00000000-0005-0000-0000-000029000000}"/>
    <cellStyle name="Comma 23 3" xfId="198" xr:uid="{00000000-0005-0000-0000-00002A000000}"/>
    <cellStyle name="Comma 24" xfId="54" xr:uid="{00000000-0005-0000-0000-00002B000000}"/>
    <cellStyle name="Comma 24 2" xfId="139" xr:uid="{00000000-0005-0000-0000-00002C000000}"/>
    <cellStyle name="Comma 25" xfId="56" xr:uid="{00000000-0005-0000-0000-00002D000000}"/>
    <cellStyle name="Comma 25 2" xfId="141" xr:uid="{00000000-0005-0000-0000-00002E000000}"/>
    <cellStyle name="Comma 26" xfId="58" xr:uid="{00000000-0005-0000-0000-00002F000000}"/>
    <cellStyle name="Comma 26 2" xfId="143" xr:uid="{00000000-0005-0000-0000-000030000000}"/>
    <cellStyle name="Comma 27" xfId="60" xr:uid="{00000000-0005-0000-0000-000031000000}"/>
    <cellStyle name="Comma 27 2" xfId="145" xr:uid="{00000000-0005-0000-0000-000032000000}"/>
    <cellStyle name="Comma 28" xfId="62" xr:uid="{00000000-0005-0000-0000-000033000000}"/>
    <cellStyle name="Comma 28 2" xfId="147" xr:uid="{00000000-0005-0000-0000-000034000000}"/>
    <cellStyle name="Comma 29" xfId="64" xr:uid="{00000000-0005-0000-0000-000035000000}"/>
    <cellStyle name="Comma 29 2" xfId="149" xr:uid="{00000000-0005-0000-0000-000036000000}"/>
    <cellStyle name="Comma 3" xfId="3" xr:uid="{00000000-0005-0000-0000-000037000000}"/>
    <cellStyle name="Comma 3 3" xfId="207" xr:uid="{397D4379-D312-4298-954F-264C27BBDEF2}"/>
    <cellStyle name="Comma 30" xfId="66" xr:uid="{00000000-0005-0000-0000-000038000000}"/>
    <cellStyle name="Comma 30 2" xfId="151" xr:uid="{00000000-0005-0000-0000-000039000000}"/>
    <cellStyle name="Comma 31" xfId="68" xr:uid="{00000000-0005-0000-0000-00003A000000}"/>
    <cellStyle name="Comma 31 2" xfId="153" xr:uid="{00000000-0005-0000-0000-00003B000000}"/>
    <cellStyle name="Comma 32" xfId="70" xr:uid="{00000000-0005-0000-0000-00003C000000}"/>
    <cellStyle name="Comma 32 2" xfId="155" xr:uid="{00000000-0005-0000-0000-00003D000000}"/>
    <cellStyle name="Comma 33" xfId="72" xr:uid="{00000000-0005-0000-0000-00003E000000}"/>
    <cellStyle name="Comma 33 2" xfId="157" xr:uid="{00000000-0005-0000-0000-00003F000000}"/>
    <cellStyle name="Comma 33 3" xfId="178" xr:uid="{00000000-0005-0000-0000-000040000000}"/>
    <cellStyle name="Comma 34" xfId="74" xr:uid="{00000000-0005-0000-0000-000041000000}"/>
    <cellStyle name="Comma 34 2" xfId="159" xr:uid="{00000000-0005-0000-0000-000042000000}"/>
    <cellStyle name="Comma 35" xfId="76" xr:uid="{00000000-0005-0000-0000-000043000000}"/>
    <cellStyle name="Comma 35 2" xfId="161" xr:uid="{00000000-0005-0000-0000-000044000000}"/>
    <cellStyle name="Comma 36" xfId="78" xr:uid="{00000000-0005-0000-0000-000045000000}"/>
    <cellStyle name="Comma 36 2" xfId="163" xr:uid="{00000000-0005-0000-0000-000046000000}"/>
    <cellStyle name="Comma 37" xfId="80" xr:uid="{00000000-0005-0000-0000-000047000000}"/>
    <cellStyle name="Comma 37 2" xfId="165" xr:uid="{00000000-0005-0000-0000-000048000000}"/>
    <cellStyle name="Comma 37 3" xfId="202" xr:uid="{00000000-0005-0000-0000-000049000000}"/>
    <cellStyle name="Comma 38" xfId="82" xr:uid="{00000000-0005-0000-0000-00004A000000}"/>
    <cellStyle name="Comma 38 2" xfId="167" xr:uid="{00000000-0005-0000-0000-00004B000000}"/>
    <cellStyle name="Comma 39" xfId="84" xr:uid="{00000000-0005-0000-0000-00004C000000}"/>
    <cellStyle name="Comma 39 2" xfId="169" xr:uid="{00000000-0005-0000-0000-00004D000000}"/>
    <cellStyle name="Comma 4" xfId="4" xr:uid="{00000000-0005-0000-0000-00004E000000}"/>
    <cellStyle name="Comma 4 2" xfId="91" xr:uid="{00000000-0005-0000-0000-00004F000000}"/>
    <cellStyle name="Comma 40" xfId="86" xr:uid="{00000000-0005-0000-0000-000050000000}"/>
    <cellStyle name="Comma 40 2" xfId="171" xr:uid="{00000000-0005-0000-0000-000051000000}"/>
    <cellStyle name="Comma 41" xfId="88" xr:uid="{00000000-0005-0000-0000-000052000000}"/>
    <cellStyle name="Comma 41 2" xfId="173" xr:uid="{00000000-0005-0000-0000-000053000000}"/>
    <cellStyle name="Comma 42" xfId="90" xr:uid="{00000000-0005-0000-0000-000054000000}"/>
    <cellStyle name="Comma 43" xfId="176" xr:uid="{00000000-0005-0000-0000-000055000000}"/>
    <cellStyle name="Comma 5" xfId="5" xr:uid="{00000000-0005-0000-0000-000056000000}"/>
    <cellStyle name="Comma 5 2" xfId="92" xr:uid="{00000000-0005-0000-0000-000057000000}"/>
    <cellStyle name="Comma 5 3" xfId="179" xr:uid="{00000000-0005-0000-0000-000058000000}"/>
    <cellStyle name="Comma 6" xfId="6" xr:uid="{00000000-0005-0000-0000-000059000000}"/>
    <cellStyle name="Comma 6 2" xfId="93" xr:uid="{00000000-0005-0000-0000-00005A000000}"/>
    <cellStyle name="Comma 7" xfId="7" xr:uid="{00000000-0005-0000-0000-00005B000000}"/>
    <cellStyle name="Comma 7 2" xfId="94" xr:uid="{00000000-0005-0000-0000-00005C000000}"/>
    <cellStyle name="Comma 8" xfId="8" xr:uid="{00000000-0005-0000-0000-00005D000000}"/>
    <cellStyle name="Comma 8 2" xfId="95" xr:uid="{00000000-0005-0000-0000-00005E000000}"/>
    <cellStyle name="Comma 9" xfId="17" xr:uid="{00000000-0005-0000-0000-00005F000000}"/>
    <cellStyle name="Comma 9 2" xfId="103" xr:uid="{00000000-0005-0000-0000-000060000000}"/>
    <cellStyle name="Currency" xfId="208" builtinId="4"/>
    <cellStyle name="Currency 2" xfId="175" xr:uid="{00000000-0005-0000-0000-000061000000}"/>
    <cellStyle name="Hyperlink 2" xfId="203" xr:uid="{00000000-0005-0000-0000-000062000000}"/>
    <cellStyle name="Normal" xfId="0" builtinId="0"/>
    <cellStyle name="Normal 10" xfId="20" xr:uid="{00000000-0005-0000-0000-000064000000}"/>
    <cellStyle name="Normal 10 2" xfId="106" xr:uid="{00000000-0005-0000-0000-000065000000}"/>
    <cellStyle name="Normal 10 3" xfId="181" xr:uid="{00000000-0005-0000-0000-000066000000}"/>
    <cellStyle name="Normal 11" xfId="23" xr:uid="{00000000-0005-0000-0000-000067000000}"/>
    <cellStyle name="Normal 11 2" xfId="109" xr:uid="{00000000-0005-0000-0000-000068000000}"/>
    <cellStyle name="Normal 11 3" xfId="183" xr:uid="{00000000-0005-0000-0000-000069000000}"/>
    <cellStyle name="Normal 12" xfId="25" xr:uid="{00000000-0005-0000-0000-00006A000000}"/>
    <cellStyle name="Normal 12 2" xfId="111" xr:uid="{00000000-0005-0000-0000-00006B000000}"/>
    <cellStyle name="Normal 12 3" xfId="185" xr:uid="{00000000-0005-0000-0000-00006C000000}"/>
    <cellStyle name="Normal 13" xfId="28" xr:uid="{00000000-0005-0000-0000-00006D000000}"/>
    <cellStyle name="Normal 13 2" xfId="114" xr:uid="{00000000-0005-0000-0000-00006E000000}"/>
    <cellStyle name="Normal 13 3" xfId="187" xr:uid="{00000000-0005-0000-0000-00006F000000}"/>
    <cellStyle name="Normal 14" xfId="31" xr:uid="{00000000-0005-0000-0000-000070000000}"/>
    <cellStyle name="Normal 14 2" xfId="116" xr:uid="{00000000-0005-0000-0000-000071000000}"/>
    <cellStyle name="Normal 14 3" xfId="189" xr:uid="{00000000-0005-0000-0000-000072000000}"/>
    <cellStyle name="Normal 15" xfId="34" xr:uid="{00000000-0005-0000-0000-000073000000}"/>
    <cellStyle name="Normal 15 2" xfId="119" xr:uid="{00000000-0005-0000-0000-000074000000}"/>
    <cellStyle name="Normal 15 3" xfId="191" xr:uid="{00000000-0005-0000-0000-000075000000}"/>
    <cellStyle name="Normal 16" xfId="37" xr:uid="{00000000-0005-0000-0000-000076000000}"/>
    <cellStyle name="Normal 16 2" xfId="122" xr:uid="{00000000-0005-0000-0000-000077000000}"/>
    <cellStyle name="Normal 16 3" xfId="193" xr:uid="{00000000-0005-0000-0000-000078000000}"/>
    <cellStyle name="Normal 17" xfId="40" xr:uid="{00000000-0005-0000-0000-000079000000}"/>
    <cellStyle name="Normal 17 2" xfId="125" xr:uid="{00000000-0005-0000-0000-00007A000000}"/>
    <cellStyle name="Normal 18" xfId="42" xr:uid="{00000000-0005-0000-0000-00007B000000}"/>
    <cellStyle name="Normal 18 2" xfId="127" xr:uid="{00000000-0005-0000-0000-00007C000000}"/>
    <cellStyle name="Normal 18 2 2" xfId="205" xr:uid="{00000000-0005-0000-0000-00007D000000}"/>
    <cellStyle name="Normal 18 3" xfId="204" xr:uid="{00000000-0005-0000-0000-00007E000000}"/>
    <cellStyle name="Normal 18 4" xfId="195" xr:uid="{00000000-0005-0000-0000-00007F000000}"/>
    <cellStyle name="Normal 19" xfId="45" xr:uid="{00000000-0005-0000-0000-000080000000}"/>
    <cellStyle name="Normal 19 2" xfId="130" xr:uid="{00000000-0005-0000-0000-000081000000}"/>
    <cellStyle name="Normal 2" xfId="9" xr:uid="{00000000-0005-0000-0000-000082000000}"/>
    <cellStyle name="Normal 2 2" xfId="10" xr:uid="{00000000-0005-0000-0000-000083000000}"/>
    <cellStyle name="Normal 2 2 2" xfId="96" xr:uid="{00000000-0005-0000-0000-000084000000}"/>
    <cellStyle name="Normal 2 3" xfId="22" xr:uid="{00000000-0005-0000-0000-000085000000}"/>
    <cellStyle name="Normal 2 3 2" xfId="108" xr:uid="{00000000-0005-0000-0000-000086000000}"/>
    <cellStyle name="Normal 2 4" xfId="27" xr:uid="{00000000-0005-0000-0000-000087000000}"/>
    <cellStyle name="Normal 2 4 2" xfId="113" xr:uid="{00000000-0005-0000-0000-000088000000}"/>
    <cellStyle name="Normal 2 5" xfId="33" xr:uid="{00000000-0005-0000-0000-000089000000}"/>
    <cellStyle name="Normal 2 5 2" xfId="118" xr:uid="{00000000-0005-0000-0000-00008A000000}"/>
    <cellStyle name="Normal 2 6" xfId="36" xr:uid="{00000000-0005-0000-0000-00008B000000}"/>
    <cellStyle name="Normal 2 6 2" xfId="121" xr:uid="{00000000-0005-0000-0000-00008C000000}"/>
    <cellStyle name="Normal 2 7" xfId="39" xr:uid="{00000000-0005-0000-0000-00008D000000}"/>
    <cellStyle name="Normal 2 7 2" xfId="124" xr:uid="{00000000-0005-0000-0000-00008E000000}"/>
    <cellStyle name="Normal 2 8" xfId="44" xr:uid="{00000000-0005-0000-0000-00008F000000}"/>
    <cellStyle name="Normal 2 8 2" xfId="129" xr:uid="{00000000-0005-0000-0000-000090000000}"/>
    <cellStyle name="Normal 20" xfId="47" xr:uid="{00000000-0005-0000-0000-000091000000}"/>
    <cellStyle name="Normal 20 2" xfId="132" xr:uid="{00000000-0005-0000-0000-000092000000}"/>
    <cellStyle name="Normal 21" xfId="49" xr:uid="{00000000-0005-0000-0000-000093000000}"/>
    <cellStyle name="Normal 21 2" xfId="134" xr:uid="{00000000-0005-0000-0000-000094000000}"/>
    <cellStyle name="Normal 22" xfId="51" xr:uid="{00000000-0005-0000-0000-000095000000}"/>
    <cellStyle name="Normal 22 2" xfId="136" xr:uid="{00000000-0005-0000-0000-000096000000}"/>
    <cellStyle name="Normal 22 3" xfId="197" xr:uid="{00000000-0005-0000-0000-000097000000}"/>
    <cellStyle name="Normal 23" xfId="53" xr:uid="{00000000-0005-0000-0000-000098000000}"/>
    <cellStyle name="Normal 23 2" xfId="138" xr:uid="{00000000-0005-0000-0000-000099000000}"/>
    <cellStyle name="Normal 24" xfId="55" xr:uid="{00000000-0005-0000-0000-00009A000000}"/>
    <cellStyle name="Normal 24 2" xfId="140" xr:uid="{00000000-0005-0000-0000-00009B000000}"/>
    <cellStyle name="Normal 25" xfId="57" xr:uid="{00000000-0005-0000-0000-00009C000000}"/>
    <cellStyle name="Normal 25 2" xfId="142" xr:uid="{00000000-0005-0000-0000-00009D000000}"/>
    <cellStyle name="Normal 26" xfId="59" xr:uid="{00000000-0005-0000-0000-00009E000000}"/>
    <cellStyle name="Normal 26 2" xfId="144" xr:uid="{00000000-0005-0000-0000-00009F000000}"/>
    <cellStyle name="Normal 27" xfId="61" xr:uid="{00000000-0005-0000-0000-0000A0000000}"/>
    <cellStyle name="Normal 27 2" xfId="146" xr:uid="{00000000-0005-0000-0000-0000A1000000}"/>
    <cellStyle name="Normal 28" xfId="63" xr:uid="{00000000-0005-0000-0000-0000A2000000}"/>
    <cellStyle name="Normal 28 2" xfId="148" xr:uid="{00000000-0005-0000-0000-0000A3000000}"/>
    <cellStyle name="Normal 29" xfId="65" xr:uid="{00000000-0005-0000-0000-0000A4000000}"/>
    <cellStyle name="Normal 29 2" xfId="150" xr:uid="{00000000-0005-0000-0000-0000A5000000}"/>
    <cellStyle name="Normal 3" xfId="11" xr:uid="{00000000-0005-0000-0000-0000A6000000}"/>
    <cellStyle name="Normal 3 2" xfId="97" xr:uid="{00000000-0005-0000-0000-0000A7000000}"/>
    <cellStyle name="Normal 30" xfId="67" xr:uid="{00000000-0005-0000-0000-0000A8000000}"/>
    <cellStyle name="Normal 30 2" xfId="152" xr:uid="{00000000-0005-0000-0000-0000A9000000}"/>
    <cellStyle name="Normal 31" xfId="69" xr:uid="{00000000-0005-0000-0000-0000AA000000}"/>
    <cellStyle name="Normal 31 2" xfId="154" xr:uid="{00000000-0005-0000-0000-0000AB000000}"/>
    <cellStyle name="Normal 32" xfId="71" xr:uid="{00000000-0005-0000-0000-0000AC000000}"/>
    <cellStyle name="Normal 32 2" xfId="156" xr:uid="{00000000-0005-0000-0000-0000AD000000}"/>
    <cellStyle name="Normal 32 3" xfId="177" xr:uid="{00000000-0005-0000-0000-0000AE000000}"/>
    <cellStyle name="Normal 33" xfId="73" xr:uid="{00000000-0005-0000-0000-0000AF000000}"/>
    <cellStyle name="Normal 33 2" xfId="158" xr:uid="{00000000-0005-0000-0000-0000B0000000}"/>
    <cellStyle name="Normal 34" xfId="75" xr:uid="{00000000-0005-0000-0000-0000B1000000}"/>
    <cellStyle name="Normal 34 2" xfId="160" xr:uid="{00000000-0005-0000-0000-0000B2000000}"/>
    <cellStyle name="Normal 35" xfId="77" xr:uid="{00000000-0005-0000-0000-0000B3000000}"/>
    <cellStyle name="Normal 35 2" xfId="162" xr:uid="{00000000-0005-0000-0000-0000B4000000}"/>
    <cellStyle name="Normal 36" xfId="79" xr:uid="{00000000-0005-0000-0000-0000B5000000}"/>
    <cellStyle name="Normal 36 2" xfId="164" xr:uid="{00000000-0005-0000-0000-0000B6000000}"/>
    <cellStyle name="Normal 36 3" xfId="206" xr:uid="{00000000-0005-0000-0000-0000B7000000}"/>
    <cellStyle name="Normal 37" xfId="81" xr:uid="{00000000-0005-0000-0000-0000B8000000}"/>
    <cellStyle name="Normal 37 2" xfId="166" xr:uid="{00000000-0005-0000-0000-0000B9000000}"/>
    <cellStyle name="Normal 38" xfId="83" xr:uid="{00000000-0005-0000-0000-0000BA000000}"/>
    <cellStyle name="Normal 38 2" xfId="168" xr:uid="{00000000-0005-0000-0000-0000BB000000}"/>
    <cellStyle name="Normal 39" xfId="85" xr:uid="{00000000-0005-0000-0000-0000BC000000}"/>
    <cellStyle name="Normal 39 2" xfId="170" xr:uid="{00000000-0005-0000-0000-0000BD000000}"/>
    <cellStyle name="Normal 4" xfId="12" xr:uid="{00000000-0005-0000-0000-0000BE000000}"/>
    <cellStyle name="Normal 4 2" xfId="98" xr:uid="{00000000-0005-0000-0000-0000BF000000}"/>
    <cellStyle name="Normal 40" xfId="87" xr:uid="{00000000-0005-0000-0000-0000C0000000}"/>
    <cellStyle name="Normal 40 2" xfId="172" xr:uid="{00000000-0005-0000-0000-0000C1000000}"/>
    <cellStyle name="Normal 41" xfId="89" xr:uid="{00000000-0005-0000-0000-0000C2000000}"/>
    <cellStyle name="Normal 42" xfId="174" xr:uid="{00000000-0005-0000-0000-0000C3000000}"/>
    <cellStyle name="Normal 5" xfId="13" xr:uid="{00000000-0005-0000-0000-0000C4000000}"/>
    <cellStyle name="Normal 5 2" xfId="99" xr:uid="{00000000-0005-0000-0000-0000C5000000}"/>
    <cellStyle name="Normal 5 3" xfId="180" xr:uid="{00000000-0005-0000-0000-0000C6000000}"/>
    <cellStyle name="Normal 6" xfId="14" xr:uid="{00000000-0005-0000-0000-0000C7000000}"/>
    <cellStyle name="Normal 6 2" xfId="100" xr:uid="{00000000-0005-0000-0000-0000C8000000}"/>
    <cellStyle name="Normal 7" xfId="15" xr:uid="{00000000-0005-0000-0000-0000C9000000}"/>
    <cellStyle name="Normal 7 2" xfId="101" xr:uid="{00000000-0005-0000-0000-0000CA000000}"/>
    <cellStyle name="Normal 8" xfId="16" xr:uid="{00000000-0005-0000-0000-0000CB000000}"/>
    <cellStyle name="Normal 8 2" xfId="102" xr:uid="{00000000-0005-0000-0000-0000CC000000}"/>
    <cellStyle name="Normal 9" xfId="18" xr:uid="{00000000-0005-0000-0000-0000CD000000}"/>
    <cellStyle name="Normal 9 2" xfId="104" xr:uid="{00000000-0005-0000-0000-0000CE000000}"/>
  </cellStyles>
  <dxfs count="33">
    <dxf>
      <numFmt numFmtId="35" formatCode="_(* #,##0.00_);_(* \(#,##0.00\);_(* &quot;-&quot;??_);_(@_)"/>
    </dxf>
    <dxf>
      <numFmt numFmtId="35" formatCode="_(* #,##0.00_);_(* \(#,##0.00\);_(* &quot;-&quot;??_);_(@_)"/>
    </dxf>
    <dxf>
      <numFmt numFmtId="165" formatCode="_(* #,##0_);_(* \(#,##0\);_(* &quot;-&quot;??_);_(@_)"/>
    </dxf>
    <dxf>
      <numFmt numFmtId="165" formatCode="_(* #,##0_);_(* \(#,##0\);_(* &quot;-&quot;??_);_(@_)"/>
    </dxf>
    <dxf>
      <font>
        <sz val="8"/>
      </font>
      <numFmt numFmtId="5" formatCode="#,##0_);\(#,##0\)"/>
    </dxf>
    <dxf>
      <numFmt numFmtId="34" formatCode="_(&quot;$&quot;* #,##0.00_);_(&quot;$&quot;* \(#,##0.00\);_(&quot;$&quot;* &quot;-&quot;??_);_(@_)"/>
    </dxf>
    <dxf>
      <font>
        <sz val="10"/>
      </font>
    </dxf>
    <dxf>
      <alignment vertical="center"/>
    </dxf>
    <dxf>
      <numFmt numFmtId="167" formatCode="_(&quot;$&quot;* #,##0_);_(&quot;$&quot;* \(#,##0\);_(&quot;$&quot;* &quot;-&quot;??_);_(@_)"/>
    </dxf>
    <dxf>
      <font>
        <sz val="8"/>
      </font>
    </dxf>
    <dxf>
      <font>
        <sz val="8"/>
      </font>
    </dxf>
    <dxf>
      <numFmt numFmtId="167" formatCode="_(&quot;$&quot;* #,##0_);_(&quot;$&quot;* \(#,##0\);_(&quot;$&quot;* &quot;-&quot;??_);_(@_)"/>
    </dxf>
    <dxf>
      <font>
        <sz val="8"/>
      </font>
    </dxf>
    <dxf>
      <numFmt numFmtId="5" formatCode="#,##0_);\(#,##0\)"/>
    </dxf>
    <dxf>
      <numFmt numFmtId="5" formatCode="#,##0_);\(#,##0\)"/>
    </dxf>
    <dxf>
      <numFmt numFmtId="3" formatCode="#,##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numFmt numFmtId="165" formatCode="_(* #,##0_);_(* \(#,##0\);_(* &quot;-&quot;??_);_(@_)"/>
    </dxf>
    <dxf>
      <numFmt numFmtId="165" formatCode="_(* #,##0_);_(* \(#,##0\);_(* &quot;-&quot;??_);_(@_)"/>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numFmt numFmtId="167" formatCode="_(&quot;$&quot;* #,##0_);_(&quot;$&quot;* \(#,##0\);_(&quot;$&quot;* &quot;-&quot;??_);_(@_)"/>
    </dxf>
    <dxf>
      <numFmt numFmtId="167" formatCode="_(&quot;$&quot;* #,##0_);_(&quot;$&quot;* \(#,##0\);_(&quot;$&quot;* &quot;-&quot;??_);_(@_)"/>
    </dxf>
    <dxf>
      <numFmt numFmtId="165" formatCode="_(* #,##0_);_(* \(#,##0\);_(* &quot;-&quot;??_);_(@_)"/>
    </dxf>
  </dxfs>
  <tableStyles count="0" defaultTableStyle="TableStyleMedium9" defaultPivotStyle="PivotStyleLight16"/>
  <colors>
    <mruColors>
      <color rgb="FFFF00FF"/>
      <color rgb="FFFFCC00"/>
      <color rgb="FF99FF66"/>
      <color rgb="FF0033CC"/>
      <color rgb="FF008000"/>
      <color rgb="FF0066FF"/>
      <color rgb="FF663300"/>
      <color rgb="FFFF9900"/>
      <color rgb="FFCC9900"/>
      <color rgb="FFFEFE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pivotCacheDefinition" Target="pivotCache/pivotCacheDefinition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pivotCacheDefinition" Target="pivotCache/pivotCacheDefinition6.xml"/><Relationship Id="rId2" Type="http://schemas.openxmlformats.org/officeDocument/2006/relationships/worksheet" Target="worksheets/sheet2.xml"/><Relationship Id="rId16" Type="http://schemas.openxmlformats.org/officeDocument/2006/relationships/pivotCacheDefinition" Target="pivotCache/pivotCacheDefinition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pivotCacheDefinition" Target="pivotCache/pivotCacheDefinition4.xml"/><Relationship Id="rId10" Type="http://schemas.openxmlformats.org/officeDocument/2006/relationships/externalLink" Target="externalLinks/externalLink3.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pivotCacheDefinition" Target="pivotCache/pivotCacheDefinition3.xml"/></Relationships>
</file>

<file path=xl/charts/_rels/chart1.xml.rels><?xml version="1.0" encoding="UTF-8" standalone="yes"?>
<Relationships xmlns="http://schemas.openxmlformats.org/package/2006/relationships"><Relationship Id="rId3" Type="http://schemas.openxmlformats.org/officeDocument/2006/relationships/image" Target="../media/image1.jpg"/><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[General Fund Daily Cash Balance.xlsx]Data!PivotTable9</c:name>
    <c:fmtId val="3"/>
  </c:pivotSource>
  <c:chart>
    <c:title>
      <c:tx>
        <c:rich>
          <a:bodyPr rot="0" spcFirstLastPara="1" vertOverflow="ellipsis" vert="horz" wrap="square" anchor="ctr" anchorCtr="1"/>
          <a:lstStyle/>
          <a:p>
            <a:pPr>
              <a:defRPr sz="3600" b="1" i="0" u="none" strike="noStrike" kern="1200" baseline="0">
                <a:solidFill>
                  <a:schemeClr val="tx1">
                    <a:lumMod val="65000"/>
                    <a:lumOff val="35000"/>
                  </a:schemeClr>
                </a:solidFill>
                <a:latin typeface="+mn-lt"/>
                <a:ea typeface="+mn-ea"/>
                <a:cs typeface="+mn-cs"/>
              </a:defRPr>
            </a:pPr>
            <a:r>
              <a:rPr lang="en-US" sz="3600"/>
              <a:t>General Fund Balance for Last 30 Days</a:t>
            </a:r>
          </a:p>
        </c:rich>
      </c:tx>
      <c:layout>
        <c:manualLayout>
          <c:xMode val="edge"/>
          <c:yMode val="edge"/>
          <c:x val="0.35668299965357741"/>
          <c:y val="2.1234604957365004E-2"/>
        </c:manualLayout>
      </c:layout>
      <c:overlay val="0"/>
      <c:spPr>
        <a:noFill/>
        <a:ln>
          <a:noFill/>
        </a:ln>
        <a:effectLst/>
      </c:spPr>
      <c:txPr>
        <a:bodyPr rot="0" spcFirstLastPara="1" vertOverflow="ellipsis" vert="horz" wrap="square" anchor="ctr" anchorCtr="1"/>
        <a:lstStyle/>
        <a:p>
          <a:pPr>
            <a:defRPr sz="3600" b="1" i="0" u="none" strike="noStrike" kern="1200" baseline="0">
              <a:solidFill>
                <a:schemeClr val="tx1">
                  <a:lumMod val="65000"/>
                  <a:lumOff val="35000"/>
                </a:schemeClr>
              </a:solidFill>
              <a:latin typeface="+mn-lt"/>
              <a:ea typeface="+mn-ea"/>
              <a:cs typeface="+mn-cs"/>
            </a:defRPr>
          </a:pPr>
          <a:endParaRPr lang="en-US"/>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6.1024848876893224E-2"/>
          <c:y val="0.11559208602698311"/>
          <c:w val="0.92204166759608319"/>
          <c:h val="0.67446238499325151"/>
        </c:manualLayout>
      </c:layout>
      <c:barChart>
        <c:barDir val="col"/>
        <c:grouping val="clustered"/>
        <c:varyColors val="0"/>
        <c:ser>
          <c:idx val="0"/>
          <c:order val="0"/>
          <c:tx>
            <c:strRef>
              <c:f>Data!$J$3</c:f>
              <c:strCache>
                <c:ptCount val="1"/>
                <c:pt idx="0">
                  <c:v>Total</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multiLvlStrRef>
              <c:f>Data!$H$4:$I$33</c:f>
              <c:multiLvlStrCache>
                <c:ptCount val="30"/>
                <c:lvl>
                  <c:pt idx="0">
                    <c:v>2-May</c:v>
                  </c:pt>
                  <c:pt idx="1">
                    <c:v>3-May</c:v>
                  </c:pt>
                  <c:pt idx="2">
                    <c:v>4-May</c:v>
                  </c:pt>
                  <c:pt idx="3">
                    <c:v>5-May</c:v>
                  </c:pt>
                  <c:pt idx="4">
                    <c:v>6-May</c:v>
                  </c:pt>
                  <c:pt idx="5">
                    <c:v>7-May</c:v>
                  </c:pt>
                  <c:pt idx="6">
                    <c:v>8-May</c:v>
                  </c:pt>
                  <c:pt idx="7">
                    <c:v>9-May</c:v>
                  </c:pt>
                  <c:pt idx="8">
                    <c:v>10-May</c:v>
                  </c:pt>
                  <c:pt idx="9">
                    <c:v>11-May</c:v>
                  </c:pt>
                  <c:pt idx="10">
                    <c:v>12-May</c:v>
                  </c:pt>
                  <c:pt idx="11">
                    <c:v>13-May</c:v>
                  </c:pt>
                  <c:pt idx="12">
                    <c:v>14-May</c:v>
                  </c:pt>
                  <c:pt idx="13">
                    <c:v>15-May</c:v>
                  </c:pt>
                  <c:pt idx="14">
                    <c:v>16-May</c:v>
                  </c:pt>
                  <c:pt idx="15">
                    <c:v>17-May</c:v>
                  </c:pt>
                  <c:pt idx="16">
                    <c:v>18-May</c:v>
                  </c:pt>
                  <c:pt idx="17">
                    <c:v>19-May</c:v>
                  </c:pt>
                  <c:pt idx="18">
                    <c:v>20-May</c:v>
                  </c:pt>
                  <c:pt idx="19">
                    <c:v>21-May</c:v>
                  </c:pt>
                  <c:pt idx="20">
                    <c:v>22-May</c:v>
                  </c:pt>
                  <c:pt idx="21">
                    <c:v>23-May</c:v>
                  </c:pt>
                  <c:pt idx="22">
                    <c:v>24-May</c:v>
                  </c:pt>
                  <c:pt idx="23">
                    <c:v>25-May</c:v>
                  </c:pt>
                  <c:pt idx="24">
                    <c:v>26-May</c:v>
                  </c:pt>
                  <c:pt idx="25">
                    <c:v>27-May</c:v>
                  </c:pt>
                  <c:pt idx="26">
                    <c:v>28-May</c:v>
                  </c:pt>
                  <c:pt idx="27">
                    <c:v>29-May</c:v>
                  </c:pt>
                  <c:pt idx="28">
                    <c:v>30-May</c:v>
                  </c:pt>
                  <c:pt idx="29">
                    <c:v>31-May</c:v>
                  </c:pt>
                </c:lvl>
                <c:lvl>
                  <c:pt idx="0">
                    <c:v>May</c:v>
                  </c:pt>
                </c:lvl>
              </c:multiLvlStrCache>
            </c:multiLvlStrRef>
          </c:cat>
          <c:val>
            <c:numRef>
              <c:f>Data!$J$4:$J$33</c:f>
              <c:numCache>
                <c:formatCode>_(* #,##0_);_(* \(#,##0\);_(* "-"??_);_(@_)</c:formatCode>
                <c:ptCount val="30"/>
                <c:pt idx="0">
                  <c:v>207213711.55499941</c:v>
                </c:pt>
                <c:pt idx="1">
                  <c:v>202382376.38499939</c:v>
                </c:pt>
                <c:pt idx="2">
                  <c:v>199589017.70499939</c:v>
                </c:pt>
                <c:pt idx="3">
                  <c:v>206715665.48499939</c:v>
                </c:pt>
                <c:pt idx="4">
                  <c:v>207384540.0949994</c:v>
                </c:pt>
                <c:pt idx="5">
                  <c:v>207384540.0949994</c:v>
                </c:pt>
                <c:pt idx="6">
                  <c:v>207384540.0949994</c:v>
                </c:pt>
                <c:pt idx="7">
                  <c:v>269106156.25499934</c:v>
                </c:pt>
                <c:pt idx="8">
                  <c:v>204319626.70499933</c:v>
                </c:pt>
                <c:pt idx="9">
                  <c:v>239022644.54499936</c:v>
                </c:pt>
                <c:pt idx="10">
                  <c:v>163636558.59499934</c:v>
                </c:pt>
                <c:pt idx="11">
                  <c:v>163041262.49499932</c:v>
                </c:pt>
                <c:pt idx="12">
                  <c:v>163041262.49499932</c:v>
                </c:pt>
                <c:pt idx="13">
                  <c:v>163041262.49499932</c:v>
                </c:pt>
                <c:pt idx="14">
                  <c:v>168628655.50499934</c:v>
                </c:pt>
                <c:pt idx="15">
                  <c:v>148977259.63499933</c:v>
                </c:pt>
                <c:pt idx="16">
                  <c:v>137740549.47499934</c:v>
                </c:pt>
                <c:pt idx="17">
                  <c:v>181876660.72499934</c:v>
                </c:pt>
                <c:pt idx="18">
                  <c:v>176661281.26499933</c:v>
                </c:pt>
                <c:pt idx="19">
                  <c:v>176661281.26499933</c:v>
                </c:pt>
                <c:pt idx="20">
                  <c:v>176661281.26499933</c:v>
                </c:pt>
                <c:pt idx="21">
                  <c:v>409412873.11499935</c:v>
                </c:pt>
                <c:pt idx="22">
                  <c:v>362019049.96499932</c:v>
                </c:pt>
                <c:pt idx="23">
                  <c:v>324281021.6049993</c:v>
                </c:pt>
                <c:pt idx="24">
                  <c:v>186394946.45499933</c:v>
                </c:pt>
                <c:pt idx="25">
                  <c:v>185877183.08499932</c:v>
                </c:pt>
                <c:pt idx="26">
                  <c:v>185877183.08499932</c:v>
                </c:pt>
                <c:pt idx="27">
                  <c:v>185877183.08499932</c:v>
                </c:pt>
                <c:pt idx="28">
                  <c:v>185877183.08499932</c:v>
                </c:pt>
                <c:pt idx="29">
                  <c:v>185669132.40499932</c:v>
                </c:pt>
              </c:numCache>
            </c:numRef>
          </c:val>
          <c:extLst>
            <c:ext xmlns:c16="http://schemas.microsoft.com/office/drawing/2014/chart" uri="{C3380CC4-5D6E-409C-BE32-E72D297353CC}">
              <c16:uniqueId val="{00000000-3CD5-4F3E-AF05-C2A927614EAE}"/>
            </c:ext>
          </c:extLst>
        </c:ser>
        <c:dLbls>
          <c:showLegendKey val="0"/>
          <c:showVal val="0"/>
          <c:showCatName val="0"/>
          <c:showSerName val="0"/>
          <c:showPercent val="0"/>
          <c:showBubbleSize val="0"/>
        </c:dLbls>
        <c:gapWidth val="100"/>
        <c:overlap val="-24"/>
        <c:axId val="581364352"/>
        <c:axId val="581364680"/>
      </c:barChart>
      <c:catAx>
        <c:axId val="581364352"/>
        <c:scaling>
          <c:orientation val="minMax"/>
        </c:scaling>
        <c:delete val="0"/>
        <c:axPos val="b"/>
        <c:numFmt formatCode="m/d/yyyy" sourceLinked="0"/>
        <c:majorTickMark val="none"/>
        <c:minorTickMark val="none"/>
        <c:tickLblPos val="low"/>
        <c:spPr>
          <a:noFill/>
          <a:ln w="12700" cap="flat" cmpd="sng" algn="ctr">
            <a:solidFill>
              <a:schemeClr val="tx1">
                <a:lumMod val="15000"/>
                <a:lumOff val="85000"/>
              </a:schemeClr>
            </a:solidFill>
            <a:round/>
          </a:ln>
          <a:effectLst/>
        </c:spPr>
        <c:txPr>
          <a:bodyPr rot="-5400000" spcFirstLastPara="1" vertOverflow="ellipsis" wrap="square" anchor="ctr" anchorCtr="1"/>
          <a:lstStyle/>
          <a:p>
            <a:pPr>
              <a:defRPr sz="2400" b="1" i="0" u="none" strike="noStrike" kern="1200" baseline="0">
                <a:solidFill>
                  <a:schemeClr val="tx1"/>
                </a:solidFill>
                <a:latin typeface="+mn-lt"/>
                <a:ea typeface="+mn-ea"/>
                <a:cs typeface="+mn-cs"/>
              </a:defRPr>
            </a:pPr>
            <a:endParaRPr lang="en-US"/>
          </a:p>
        </c:txPr>
        <c:crossAx val="581364680"/>
        <c:crosses val="autoZero"/>
        <c:auto val="0"/>
        <c:lblAlgn val="ctr"/>
        <c:lblOffset val="100"/>
        <c:noMultiLvlLbl val="0"/>
      </c:catAx>
      <c:valAx>
        <c:axId val="581364680"/>
        <c:scaling>
          <c:orientation val="minMax"/>
        </c:scaling>
        <c:delete val="0"/>
        <c:axPos val="l"/>
        <c:majorGridlines>
          <c:spPr>
            <a:ln w="9525" cap="flat" cmpd="sng" algn="ctr">
              <a:solidFill>
                <a:schemeClr val="tx1"/>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crossAx val="581364352"/>
        <c:crosses val="autoZero"/>
        <c:crossBetween val="between"/>
        <c:dispUnits>
          <c:builtInUnit val="millions"/>
          <c:dispUnitsLbl>
            <c:layout>
              <c:manualLayout>
                <c:xMode val="edge"/>
                <c:yMode val="edge"/>
                <c:x val="9.6903509115714732E-3"/>
                <c:y val="0.30287124870592452"/>
              </c:manualLayout>
            </c:layout>
            <c:spPr>
              <a:noFill/>
              <a:ln>
                <a:noFill/>
              </a:ln>
              <a:effectLst/>
            </c:spPr>
            <c:txPr>
              <a:bodyPr rot="-5400000" spcFirstLastPara="1" vertOverflow="ellipsis" vert="horz" wrap="square" anchor="ctr" anchorCtr="1"/>
              <a:lstStyle/>
              <a:p>
                <a:pPr>
                  <a:defRPr sz="2800" b="0" i="0" u="none" strike="noStrike" kern="1200" baseline="0">
                    <a:solidFill>
                      <a:schemeClr val="tx1">
                        <a:lumMod val="65000"/>
                        <a:lumOff val="35000"/>
                      </a:schemeClr>
                    </a:solidFill>
                    <a:latin typeface="+mn-lt"/>
                    <a:ea typeface="+mn-ea"/>
                    <a:cs typeface="+mn-cs"/>
                  </a:defRPr>
                </a:pPr>
                <a:endParaRPr lang="en-US"/>
              </a:p>
            </c:txPr>
          </c:dispUnitsLbl>
        </c:dispUnits>
      </c:valAx>
      <c:spPr>
        <a:blipFill>
          <a:blip xmlns:r="http://schemas.openxmlformats.org/officeDocument/2006/relationships" r:embed="rId3">
            <a:alphaModFix amt="49000"/>
          </a:blip>
          <a:tile tx="0" ty="0" sx="100000" sy="100000" flip="none" algn="tl"/>
        </a:blipFill>
        <a:ln>
          <a:solidFill>
            <a:srgbClr val="0033CC">
              <a:alpha val="46000"/>
            </a:srgb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solidFill>
        <a:srgbClr val="0033CC"/>
      </a:solidFill>
      <a:round/>
    </a:ln>
    <a:effectLst/>
  </c:spPr>
  <c:txPr>
    <a:bodyPr/>
    <a:lstStyle/>
    <a:p>
      <a:pPr>
        <a:defRPr sz="1200"/>
      </a:pPr>
      <a:endParaRPr lang="en-US"/>
    </a:p>
  </c:txPr>
  <c:printSettings>
    <c:headerFooter/>
    <c:pageMargins b="0.75" l="0.7" r="0.7" t="0.75" header="0.3" footer="0.3"/>
    <c:pageSetup orientation="portrait"/>
  </c:printSettings>
  <c:userShapes r:id="rId4"/>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pivotSource>
    <c:name>[General Fund Daily Cash Balance.xlsx]Data!PivotTable2</c:name>
    <c:fmtId val="6"/>
  </c:pivotSource>
  <c:chart>
    <c:title>
      <c:tx>
        <c:rich>
          <a:bodyPr rot="0" spcFirstLastPara="1" vertOverflow="ellipsis" vert="horz" wrap="square" anchor="ctr" anchorCtr="1"/>
          <a:lstStyle/>
          <a:p>
            <a:pPr algn="l">
              <a:defRPr sz="3600" b="1" i="0" u="none" strike="noStrike" kern="1200" cap="none" spc="20" baseline="0">
                <a:solidFill>
                  <a:schemeClr val="tx1"/>
                </a:solidFill>
                <a:latin typeface="+mn-lt"/>
                <a:ea typeface="+mn-ea"/>
                <a:cs typeface="+mn-cs"/>
              </a:defRPr>
            </a:pPr>
            <a:r>
              <a:rPr lang="en-US" sz="3600" b="1">
                <a:solidFill>
                  <a:schemeClr val="tx1"/>
                </a:solidFill>
              </a:rPr>
              <a:t>Summary of Funds Available for Borrowing</a:t>
            </a:r>
          </a:p>
        </c:rich>
      </c:tx>
      <c:layout>
        <c:manualLayout>
          <c:xMode val="edge"/>
          <c:yMode val="edge"/>
          <c:x val="0.29644778107431824"/>
          <c:y val="7.790991626019074E-2"/>
        </c:manualLayout>
      </c:layout>
      <c:overlay val="0"/>
      <c:spPr>
        <a:noFill/>
        <a:ln>
          <a:noFill/>
        </a:ln>
        <a:effectLst/>
      </c:spPr>
      <c:txPr>
        <a:bodyPr rot="0" spcFirstLastPara="1" vertOverflow="ellipsis" vert="horz" wrap="square" anchor="ctr" anchorCtr="1"/>
        <a:lstStyle/>
        <a:p>
          <a:pPr algn="l">
            <a:defRPr sz="3600" b="1" i="0" u="none" strike="noStrike" kern="1200" cap="none" spc="20" baseline="0">
              <a:solidFill>
                <a:schemeClr val="tx1"/>
              </a:solidFill>
              <a:latin typeface="+mn-lt"/>
              <a:ea typeface="+mn-ea"/>
              <a:cs typeface="+mn-cs"/>
            </a:defRPr>
          </a:pPr>
          <a:endParaRPr lang="en-US"/>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pivotFmt>
      <c:pivotFmt>
        <c:idx val="3"/>
      </c:pivotFmt>
      <c:pivotFmt>
        <c:idx val="4"/>
      </c:pivotFmt>
      <c:pivotFmt>
        <c:idx val="5"/>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marker>
          <c:symbol val="none"/>
        </c:marker>
        <c:dLbl>
          <c:idx val="0"/>
          <c:numFmt formatCode="_(&quot;$&quot;* #,##0.00_);_(&quot;$&quot;* \(#,##0.00\);_(&quot;$&quot;* &quot;-&quot;??_);_(@_)" sourceLinked="0"/>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solidFill>
                  <a:latin typeface="+mn-lt"/>
                  <a:ea typeface="+mn-ea"/>
                  <a:cs typeface="+mn-cs"/>
                </a:defRPr>
              </a:pPr>
              <a:endParaRPr lang="en-US"/>
            </a:p>
          </c:txPr>
          <c:showLegendKey val="0"/>
          <c:showVal val="1"/>
          <c:showCatName val="0"/>
          <c:showSerName val="1"/>
          <c:showPercent val="0"/>
          <c:showBubbleSize val="0"/>
          <c:extLst>
            <c:ext xmlns:c15="http://schemas.microsoft.com/office/drawing/2012/chart" uri="{CE6537A1-D6FC-4f65-9D91-7224C49458BB}"/>
          </c:extLst>
        </c:dLbl>
      </c:pivotFmt>
      <c:pivotFmt>
        <c:idx val="6"/>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pivotFmt>
      <c:pivotFmt>
        <c:idx val="7"/>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pivotFmt>
      <c:pivotFmt>
        <c:idx val="8"/>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pivotFmt>
    </c:pivotFmts>
    <c:plotArea>
      <c:layout>
        <c:manualLayout>
          <c:layoutTarget val="inner"/>
          <c:xMode val="edge"/>
          <c:yMode val="edge"/>
          <c:x val="0.12865095257802164"/>
          <c:y val="0.17448452713846582"/>
          <c:w val="0.87134904742197838"/>
          <c:h val="0.59021683996116936"/>
        </c:manualLayout>
      </c:layout>
      <c:barChart>
        <c:barDir val="col"/>
        <c:grouping val="clustered"/>
        <c:varyColors val="0"/>
        <c:ser>
          <c:idx val="0"/>
          <c:order val="0"/>
          <c:tx>
            <c:strRef>
              <c:f>Data!$E$53</c:f>
              <c:strCache>
                <c:ptCount val="1"/>
                <c:pt idx="0">
                  <c:v>Total</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numFmt formatCode="_(&quot;$&quot;* #,##0.00_);_(&quot;$&quot;* \(#,##0.00\);_(&quot;$&quot;* &quot;-&quot;??_);_(@_)" sourceLinked="0"/>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solidFill>
                    <a:latin typeface="+mn-lt"/>
                    <a:ea typeface="+mn-ea"/>
                    <a:cs typeface="+mn-cs"/>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Data!$D$54:$D$57</c:f>
              <c:strCache>
                <c:ptCount val="3"/>
                <c:pt idx="0">
                  <c:v>General Fund Balance</c:v>
                </c:pt>
                <c:pt idx="1">
                  <c:v>Total Available Funds for Borrowing</c:v>
                </c:pt>
                <c:pt idx="2">
                  <c:v>Total Funds with Borrowing Restrictions</c:v>
                </c:pt>
              </c:strCache>
            </c:strRef>
          </c:cat>
          <c:val>
            <c:numRef>
              <c:f>Data!$E$54:$E$57</c:f>
              <c:numCache>
                <c:formatCode>_("$"* #,##0_);_("$"* \(#,##0\);_("$"* "-"??_);_(@_)</c:formatCode>
                <c:ptCount val="3"/>
                <c:pt idx="0">
                  <c:v>185669132.40499932</c:v>
                </c:pt>
                <c:pt idx="1">
                  <c:v>2510489567.4249973</c:v>
                </c:pt>
                <c:pt idx="2">
                  <c:v>11799536555.140001</c:v>
                </c:pt>
              </c:numCache>
            </c:numRef>
          </c:val>
          <c:extLst>
            <c:ext xmlns:c16="http://schemas.microsoft.com/office/drawing/2014/chart" uri="{C3380CC4-5D6E-409C-BE32-E72D297353CC}">
              <c16:uniqueId val="{00000006-DB26-4CAC-9ED8-2B1BE76C1783}"/>
            </c:ext>
          </c:extLst>
        </c:ser>
        <c:dLbls>
          <c:showLegendKey val="0"/>
          <c:showVal val="1"/>
          <c:showCatName val="0"/>
          <c:showSerName val="0"/>
          <c:showPercent val="0"/>
          <c:showBubbleSize val="0"/>
        </c:dLbls>
        <c:gapWidth val="115"/>
        <c:axId val="677370960"/>
        <c:axId val="677373256"/>
      </c:barChart>
      <c:catAx>
        <c:axId val="677370960"/>
        <c:scaling>
          <c:orientation val="minMax"/>
        </c:scaling>
        <c:delete val="0"/>
        <c:axPos val="b"/>
        <c:minorGridlines>
          <c:spPr>
            <a:ln>
              <a:solidFill>
                <a:schemeClr val="tx1">
                  <a:lumMod val="5000"/>
                  <a:lumOff val="95000"/>
                </a:schemeClr>
              </a:solidFill>
            </a:ln>
            <a:effectLst/>
          </c:spPr>
        </c:min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0"/>
          <a:lstStyle/>
          <a:p>
            <a:pPr>
              <a:defRPr sz="2400" b="0" i="0" u="none" strike="noStrike" kern="1200" baseline="0">
                <a:solidFill>
                  <a:schemeClr val="tx1"/>
                </a:solidFill>
                <a:latin typeface="+mn-lt"/>
                <a:ea typeface="+mn-ea"/>
                <a:cs typeface="+mn-cs"/>
              </a:defRPr>
            </a:pPr>
            <a:endParaRPr lang="en-US"/>
          </a:p>
        </c:txPr>
        <c:crossAx val="677373256"/>
        <c:crosses val="autoZero"/>
        <c:auto val="0"/>
        <c:lblAlgn val="ctr"/>
        <c:lblOffset val="100"/>
        <c:noMultiLvlLbl val="0"/>
      </c:catAx>
      <c:valAx>
        <c:axId val="67737325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677370960"/>
        <c:crosses val="autoZero"/>
        <c:crossBetween val="between"/>
        <c:dispUnits>
          <c:builtInUnit val="billions"/>
          <c:dispUnitsLbl>
            <c:layout>
              <c:manualLayout>
                <c:xMode val="edge"/>
                <c:yMode val="edge"/>
                <c:x val="9.6200118688353434E-3"/>
                <c:y val="0.33334548858464558"/>
              </c:manualLayout>
            </c:layout>
            <c:spPr>
              <a:noFill/>
              <a:ln>
                <a:noFill/>
              </a:ln>
              <a:effectLst/>
            </c:spPr>
            <c:txPr>
              <a:bodyPr rot="-5400000" spcFirstLastPara="1" vertOverflow="ellipsis" vert="horz" wrap="square" anchor="ctr" anchorCtr="1"/>
              <a:lstStyle/>
              <a:p>
                <a:pPr>
                  <a:defRPr sz="2800" b="0" i="0" u="none" strike="noStrike" kern="1200" cap="all" baseline="0">
                    <a:solidFill>
                      <a:schemeClr val="tx1"/>
                    </a:solidFill>
                    <a:latin typeface="+mn-lt"/>
                    <a:ea typeface="+mn-ea"/>
                    <a:cs typeface="+mn-cs"/>
                  </a:defRPr>
                </a:pPr>
                <a:endParaRPr lang="en-US"/>
              </a:p>
            </c:txPr>
          </c:dispUnitsLbl>
        </c:dispUnits>
      </c:valAx>
      <c:spPr>
        <a:noFill/>
        <a:ln w="1905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1">
        <a:lumMod val="20000"/>
        <a:lumOff val="80000"/>
      </a:schemeClr>
    </a:solidFill>
    <a:ln w="9525" cap="flat" cmpd="sng" algn="ctr">
      <a:solidFill>
        <a:srgbClr val="0033CC"/>
      </a:solidFill>
      <a:round/>
    </a:ln>
    <a:effectLst/>
  </c:spPr>
  <c:txPr>
    <a:bodyPr/>
    <a:lstStyle/>
    <a:p>
      <a:pPr>
        <a:defRPr/>
      </a:pPr>
      <a:endParaRPr lang="en-US"/>
    </a:p>
  </c:txPr>
  <c:printSettings>
    <c:headerFooter/>
    <c:pageMargins b="0.75" l="0.7" r="0.7" t="0.75" header="0.3" footer="0.3"/>
    <c:pageSetup orientation="portrait"/>
  </c:printSettings>
  <c:userShapes r:id="rId3"/>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[General Fund Daily Cash Balance.xlsx]Data!PivotTable7</c:name>
    <c:fmtId val="10"/>
  </c:pivotSource>
  <c:chart>
    <c:title>
      <c:tx>
        <c:rich>
          <a:bodyPr rot="0" spcFirstLastPara="1" vertOverflow="ellipsis" vert="horz" wrap="square" anchor="ctr" anchorCtr="1"/>
          <a:lstStyle/>
          <a:p>
            <a:pPr>
              <a:defRPr sz="2400" b="1" i="0" u="none" strike="noStrike" kern="1200" spc="0" baseline="0">
                <a:solidFill>
                  <a:schemeClr val="tx1"/>
                </a:solidFill>
                <a:latin typeface="+mn-lt"/>
                <a:ea typeface="+mn-ea"/>
                <a:cs typeface="+mn-cs"/>
              </a:defRPr>
            </a:pPr>
            <a:r>
              <a:rPr lang="en-US" sz="2400" b="1" i="0" u="none" strike="noStrike" kern="1200" spc="0" baseline="0">
                <a:solidFill>
                  <a:schemeClr val="tx1"/>
                </a:solidFill>
                <a:latin typeface="+mn-lt"/>
                <a:ea typeface="+mn-ea"/>
                <a:cs typeface="+mn-cs"/>
              </a:rPr>
              <a:t>Breakdown by Cash </a:t>
            </a:r>
            <a:r>
              <a:rPr lang="en-US" sz="2400" b="1">
                <a:solidFill>
                  <a:schemeClr val="tx1"/>
                </a:solidFill>
              </a:rPr>
              <a:t>Accounts</a:t>
            </a:r>
          </a:p>
        </c:rich>
      </c:tx>
      <c:layout>
        <c:manualLayout>
          <c:xMode val="edge"/>
          <c:yMode val="edge"/>
          <c:x val="0.29602698446477976"/>
          <c:y val="3.0789322066449014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solidFill>
              <a:latin typeface="+mn-lt"/>
              <a:ea typeface="+mn-ea"/>
              <a:cs typeface="+mn-cs"/>
            </a:defRPr>
          </a:pPr>
          <a:endParaRPr lang="en-US"/>
        </a:p>
      </c:txPr>
    </c:title>
    <c:autoTitleDeleted val="0"/>
    <c:pivotFmts>
      <c:pivotFmt>
        <c:idx val="0"/>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1"/>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2"/>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3"/>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Data!$H$104</c:f>
              <c:strCache>
                <c:ptCount val="1"/>
                <c:pt idx="0">
                  <c:v>Total</c:v>
                </c:pt>
              </c:strCache>
            </c:strRef>
          </c:tx>
          <c:spPr>
            <a:solidFill>
              <a:schemeClr val="accent1"/>
            </a:solidFill>
            <a:ln>
              <a:noFill/>
            </a:ln>
            <a:effectLst/>
          </c:spPr>
          <c:invertIfNegative val="0"/>
          <c:cat>
            <c:strRef>
              <c:f>Data!$G$105:$G$109</c:f>
              <c:strCache>
                <c:ptCount val="4"/>
                <c:pt idx="0">
                  <c:v>Cash </c:v>
                </c:pt>
                <c:pt idx="1">
                  <c:v>Imprest Cash</c:v>
                </c:pt>
                <c:pt idx="2">
                  <c:v>Investments In Lieu Of Cash</c:v>
                </c:pt>
                <c:pt idx="3">
                  <c:v>Restricted Cash</c:v>
                </c:pt>
              </c:strCache>
            </c:strRef>
          </c:cat>
          <c:val>
            <c:numRef>
              <c:f>Data!$H$105:$H$109</c:f>
              <c:numCache>
                <c:formatCode>_(* #,##0_);_(* \(#,##0\);_(* "-"??_);_(@_)</c:formatCode>
                <c:ptCount val="4"/>
                <c:pt idx="0">
                  <c:v>14382091359.340029</c:v>
                </c:pt>
                <c:pt idx="1">
                  <c:v>693047.33</c:v>
                </c:pt>
                <c:pt idx="2">
                  <c:v>986080</c:v>
                </c:pt>
                <c:pt idx="3">
                  <c:v>111924768.11</c:v>
                </c:pt>
              </c:numCache>
            </c:numRef>
          </c:val>
          <c:extLst>
            <c:ext xmlns:c16="http://schemas.microsoft.com/office/drawing/2014/chart" uri="{C3380CC4-5D6E-409C-BE32-E72D297353CC}">
              <c16:uniqueId val="{00000000-1BD1-44CD-8AE1-A1A4E877713C}"/>
            </c:ext>
          </c:extLst>
        </c:ser>
        <c:dLbls>
          <c:showLegendKey val="0"/>
          <c:showVal val="0"/>
          <c:showCatName val="0"/>
          <c:showSerName val="0"/>
          <c:showPercent val="0"/>
          <c:showBubbleSize val="0"/>
        </c:dLbls>
        <c:gapWidth val="219"/>
        <c:overlap val="-27"/>
        <c:axId val="679795160"/>
        <c:axId val="679800080"/>
      </c:barChart>
      <c:catAx>
        <c:axId val="679795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679800080"/>
        <c:crossesAt val="0"/>
        <c:auto val="1"/>
        <c:lblAlgn val="ctr"/>
        <c:lblOffset val="100"/>
        <c:noMultiLvlLbl val="0"/>
      </c:catAx>
      <c:valAx>
        <c:axId val="67980008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en-US"/>
          </a:p>
        </c:txPr>
        <c:crossAx val="679795160"/>
        <c:crosses val="autoZero"/>
        <c:crossBetween val="between"/>
        <c:dispUnits>
          <c:builtInUnit val="billions"/>
          <c:dispUnitsLbl>
            <c:layout>
              <c:manualLayout>
                <c:xMode val="edge"/>
                <c:yMode val="edge"/>
                <c:x val="1.4054054054054054E-2"/>
                <c:y val="0.37513577875936233"/>
              </c:manualLayout>
            </c:layout>
            <c:spPr>
              <a:noFill/>
              <a:ln>
                <a:noFill/>
              </a:ln>
              <a:effectLst/>
            </c:spPr>
            <c:txPr>
              <a:bodyPr rot="-540000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en-US"/>
              </a:p>
            </c:txPr>
          </c:dispUnitsLbl>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33CC"/>
      </a:solidFill>
      <a:round/>
    </a:ln>
    <a:effectLst/>
  </c:spPr>
  <c:txPr>
    <a:bodyPr/>
    <a:lstStyle/>
    <a:p>
      <a:pPr>
        <a:defRPr/>
      </a:pPr>
      <a:endParaRPr lang="en-US"/>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[General Fund Daily Cash Balance.xlsx]Data!PivotTable10</c:name>
    <c:fmtId val="9"/>
  </c:pivotSource>
  <c:chart>
    <c:title>
      <c:tx>
        <c:rich>
          <a:bodyPr rot="0" spcFirstLastPara="1" vertOverflow="ellipsis" vert="horz" wrap="square" anchor="ctr" anchorCtr="1"/>
          <a:lstStyle/>
          <a:p>
            <a:pPr algn="ctr">
              <a:defRPr sz="3200" b="1" i="0" u="none" strike="noStrike" kern="1200" baseline="0">
                <a:solidFill>
                  <a:schemeClr val="tx2"/>
                </a:solidFill>
                <a:latin typeface="+mn-lt"/>
                <a:ea typeface="+mn-ea"/>
                <a:cs typeface="+mn-cs"/>
              </a:defRPr>
            </a:pPr>
            <a:r>
              <a:rPr lang="en-US" sz="3200"/>
              <a:t>General Fund Cash Balance</a:t>
            </a:r>
          </a:p>
        </c:rich>
      </c:tx>
      <c:layout>
        <c:manualLayout>
          <c:xMode val="edge"/>
          <c:yMode val="edge"/>
          <c:x val="0.26777575250940561"/>
          <c:y val="6.8590153530867573E-2"/>
        </c:manualLayout>
      </c:layout>
      <c:overlay val="0"/>
      <c:spPr>
        <a:noFill/>
        <a:ln>
          <a:noFill/>
        </a:ln>
        <a:effectLst/>
      </c:spPr>
      <c:txPr>
        <a:bodyPr rot="0" spcFirstLastPara="1" vertOverflow="ellipsis" vert="horz" wrap="square" anchor="ctr" anchorCtr="1"/>
        <a:lstStyle/>
        <a:p>
          <a:pPr algn="ctr">
            <a:defRPr sz="3200" b="1" i="0" u="none" strike="noStrike" kern="1200" baseline="0">
              <a:solidFill>
                <a:schemeClr val="tx2"/>
              </a:solidFill>
              <a:latin typeface="+mn-lt"/>
              <a:ea typeface="+mn-ea"/>
              <a:cs typeface="+mn-cs"/>
            </a:defRPr>
          </a:pPr>
          <a:endParaRPr lang="en-US"/>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p3d/>
        </c:spPr>
        <c:marker>
          <c:symbol val="circle"/>
          <c:size val="6"/>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lumMod val="40000"/>
              <a:lumOff val="60000"/>
            </a:schemeClr>
          </a:solidFill>
          <a:ln>
            <a:noFill/>
          </a:ln>
          <a:effectLst>
            <a:outerShdw blurRad="40000" dist="23000" dir="5400000" rotWithShape="0">
              <a:srgbClr val="000000">
                <a:alpha val="35000"/>
              </a:srgbClr>
            </a:outerShdw>
          </a:effectLst>
          <a:sp3d/>
        </c:spPr>
        <c:dLbl>
          <c:idx val="0"/>
          <c:layout>
            <c:manualLayout>
              <c:x val="1.7113661397639517E-2"/>
              <c:y val="-0.42476404725173755"/>
            </c:manualLayout>
          </c:layout>
          <c:tx>
            <c:rich>
              <a:bodyPr rot="0" spcFirstLastPara="1" vertOverflow="ellipsis" vert="horz" wrap="square" lIns="38100" tIns="19050" rIns="38100" bIns="19050" anchor="ctr" anchorCtr="1">
                <a:spAutoFit/>
              </a:bodyPr>
              <a:lstStyle/>
              <a:p>
                <a:pPr>
                  <a:defRPr sz="5800" b="1" i="0" u="none" strike="noStrike" kern="1200" baseline="0">
                    <a:solidFill>
                      <a:schemeClr val="tx1"/>
                    </a:solidFill>
                    <a:latin typeface="+mn-lt"/>
                    <a:ea typeface="+mn-ea"/>
                    <a:cs typeface="+mn-cs"/>
                  </a:defRPr>
                </a:pPr>
                <a:fld id="{292583B6-C817-4400-927B-37B782C4DB5D}" type="VALUE">
                  <a:rPr lang="en-US" sz="5800" b="1"/>
                  <a:pPr>
                    <a:defRPr sz="5800" b="1" i="0" u="none" strike="noStrike" kern="1200" baseline="0">
                      <a:solidFill>
                        <a:schemeClr val="tx1"/>
                      </a:solidFill>
                      <a:latin typeface="+mn-lt"/>
                      <a:ea typeface="+mn-ea"/>
                      <a:cs typeface="+mn-cs"/>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5800" b="1" i="0" u="none" strike="noStrike" kern="1200" baseline="0">
                  <a:solidFill>
                    <a:schemeClr val="tx1"/>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63004537530080007"/>
                  <c:h val="0.16371948902431455"/>
                </c:manualLayout>
              </c15:layout>
              <c15:dlblFieldTable/>
              <c15:showDataLabelsRange val="0"/>
            </c:ext>
          </c:extLst>
        </c:dLbl>
      </c:pivotFmt>
      <c:pivotFmt>
        <c:idx val="4"/>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lumMod val="40000"/>
              <a:lumOff val="60000"/>
            </a:schemeClr>
          </a:solidFill>
          <a:ln>
            <a:noFill/>
          </a:ln>
          <a:effectLst>
            <a:outerShdw blurRad="40000" dist="23000" dir="5400000" rotWithShape="0">
              <a:srgbClr val="000000">
                <a:alpha val="35000"/>
              </a:srgbClr>
            </a:outerShdw>
          </a:effectLst>
          <a:sp3d/>
        </c:spPr>
        <c:dLbl>
          <c:idx val="0"/>
          <c:layout>
            <c:manualLayout>
              <c:x val="1.7113661397639517E-2"/>
              <c:y val="-0.42476404725173755"/>
            </c:manualLayout>
          </c:layout>
          <c:tx>
            <c:rich>
              <a:bodyPr rot="0" spcFirstLastPara="1" vertOverflow="ellipsis" vert="horz" wrap="square" lIns="38100" tIns="19050" rIns="38100" bIns="19050" anchor="ctr" anchorCtr="1">
                <a:spAutoFit/>
              </a:bodyPr>
              <a:lstStyle/>
              <a:p>
                <a:pPr>
                  <a:defRPr sz="5800" b="1" i="0" u="none" strike="noStrike" kern="1200" baseline="0">
                    <a:solidFill>
                      <a:schemeClr val="tx1"/>
                    </a:solidFill>
                    <a:latin typeface="+mn-lt"/>
                    <a:ea typeface="+mn-ea"/>
                    <a:cs typeface="+mn-cs"/>
                  </a:defRPr>
                </a:pPr>
                <a:fld id="{292583B6-C817-4400-927B-37B782C4DB5D}" type="VALUE">
                  <a:rPr lang="en-US" sz="5800" b="1"/>
                  <a:pPr>
                    <a:defRPr sz="5800" b="1" i="0" u="none" strike="noStrike" kern="1200" baseline="0">
                      <a:solidFill>
                        <a:schemeClr val="tx1"/>
                      </a:solidFill>
                      <a:latin typeface="+mn-lt"/>
                      <a:ea typeface="+mn-ea"/>
                      <a:cs typeface="+mn-cs"/>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5800" b="1" i="0" u="none" strike="noStrike" kern="1200" baseline="0">
                  <a:solidFill>
                    <a:schemeClr val="tx1"/>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63004537530080007"/>
                  <c:h val="0.16371948902431455"/>
                </c:manualLayout>
              </c15:layout>
              <c15:dlblFieldTable/>
              <c15:showDataLabelsRange val="0"/>
            </c:ext>
          </c:extLst>
        </c:dLbl>
      </c:pivotFmt>
      <c:pivotFmt>
        <c:idx val="6"/>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lumMod val="40000"/>
              <a:lumOff val="60000"/>
            </a:schemeClr>
          </a:solidFill>
          <a:ln>
            <a:noFill/>
          </a:ln>
          <a:effectLst>
            <a:outerShdw blurRad="40000" dist="23000" dir="5400000" rotWithShape="0">
              <a:srgbClr val="000000">
                <a:alpha val="35000"/>
              </a:srgbClr>
            </a:outerShdw>
          </a:effectLst>
          <a:sp3d/>
        </c:spPr>
        <c:dLbl>
          <c:idx val="0"/>
          <c:layout>
            <c:manualLayout>
              <c:x val="1.7113661397639517E-2"/>
              <c:y val="-0.42476404725173755"/>
            </c:manualLayout>
          </c:layout>
          <c:tx>
            <c:rich>
              <a:bodyPr rot="0" spcFirstLastPara="1" vertOverflow="ellipsis" vert="horz" wrap="square" lIns="38100" tIns="19050" rIns="38100" bIns="19050" anchor="ctr" anchorCtr="1">
                <a:spAutoFit/>
              </a:bodyPr>
              <a:lstStyle/>
              <a:p>
                <a:pPr>
                  <a:defRPr sz="5800" b="1" i="0" u="none" strike="noStrike" kern="1200" baseline="0">
                    <a:solidFill>
                      <a:schemeClr val="tx1"/>
                    </a:solidFill>
                    <a:latin typeface="+mn-lt"/>
                    <a:ea typeface="+mn-ea"/>
                    <a:cs typeface="+mn-cs"/>
                  </a:defRPr>
                </a:pPr>
                <a:fld id="{292583B6-C817-4400-927B-37B782C4DB5D}" type="VALUE">
                  <a:rPr lang="en-US" sz="5800" b="1"/>
                  <a:pPr>
                    <a:defRPr sz="5800" b="1" i="0" u="none" strike="noStrike" kern="1200" baseline="0">
                      <a:solidFill>
                        <a:schemeClr val="tx1"/>
                      </a:solidFill>
                      <a:latin typeface="+mn-lt"/>
                      <a:ea typeface="+mn-ea"/>
                      <a:cs typeface="+mn-cs"/>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5800" b="1" i="0" u="none" strike="noStrike" kern="1200" baseline="0">
                  <a:solidFill>
                    <a:schemeClr val="tx1"/>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63004537530080007"/>
                  <c:h val="0.16371948902431455"/>
                </c:manualLayout>
              </c15:layout>
              <c15:dlblFieldTable/>
              <c15:showDataLabelsRange val="0"/>
            </c:ext>
          </c:extLst>
        </c:dLbl>
      </c:pivotFmt>
      <c:pivotFmt>
        <c:idx val="8"/>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40000"/>
              <a:lumOff val="60000"/>
            </a:schemeClr>
          </a:solidFill>
          <a:ln>
            <a:noFill/>
          </a:ln>
          <a:effectLst>
            <a:outerShdw blurRad="40000" dist="23000" dir="5400000" rotWithShape="0">
              <a:srgbClr val="000000">
                <a:alpha val="35000"/>
              </a:srgbClr>
            </a:outerShdw>
          </a:effectLst>
          <a:sp3d/>
        </c:spPr>
        <c:dLbl>
          <c:idx val="0"/>
          <c:layout>
            <c:manualLayout>
              <c:x val="1.7113661397639517E-2"/>
              <c:y val="-0.42476404725173755"/>
            </c:manualLayout>
          </c:layout>
          <c:tx>
            <c:rich>
              <a:bodyPr rot="0" spcFirstLastPara="1" vertOverflow="ellipsis" vert="horz" wrap="square" lIns="38100" tIns="19050" rIns="38100" bIns="19050" anchor="ctr" anchorCtr="1">
                <a:spAutoFit/>
              </a:bodyPr>
              <a:lstStyle/>
              <a:p>
                <a:pPr>
                  <a:defRPr sz="5800" b="1" i="0" u="none" strike="noStrike" kern="1200" baseline="0">
                    <a:solidFill>
                      <a:schemeClr val="tx1"/>
                    </a:solidFill>
                    <a:latin typeface="+mn-lt"/>
                    <a:ea typeface="+mn-ea"/>
                    <a:cs typeface="+mn-cs"/>
                  </a:defRPr>
                </a:pPr>
                <a:fld id="{292583B6-C817-4400-927B-37B782C4DB5D}" type="VALUE">
                  <a:rPr lang="en-US" sz="5800" b="1"/>
                  <a:pPr>
                    <a:defRPr sz="5800" b="1" i="0" u="none" strike="noStrike" kern="1200" baseline="0">
                      <a:solidFill>
                        <a:schemeClr val="tx1"/>
                      </a:solidFill>
                      <a:latin typeface="+mn-lt"/>
                      <a:ea typeface="+mn-ea"/>
                      <a:cs typeface="+mn-cs"/>
                    </a:defRPr>
                  </a:pPr>
                  <a:t>[VALUE]</a:t>
                </a:fld>
                <a:endParaRPr lang="en-US"/>
              </a:p>
            </c:rich>
          </c:tx>
          <c:spPr>
            <a:noFill/>
            <a:ln>
              <a:noFill/>
            </a:ln>
            <a:effectLst/>
          </c:spPr>
          <c:txPr>
            <a:bodyPr rot="0" spcFirstLastPara="1" vertOverflow="ellipsis" vert="horz" wrap="square" lIns="38100" tIns="19050" rIns="38100" bIns="19050" anchor="ctr" anchorCtr="1">
              <a:spAutoFit/>
            </a:bodyPr>
            <a:lstStyle/>
            <a:p>
              <a:pPr>
                <a:defRPr sz="5800" b="1" i="0" u="none" strike="noStrike" kern="1200" baseline="0">
                  <a:solidFill>
                    <a:schemeClr val="tx1"/>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63004537530080007"/>
                  <c:h val="0.16371948902431455"/>
                </c:manualLayout>
              </c15:layout>
              <c15:dlblFieldTable/>
              <c15:showDataLabelsRange val="0"/>
            </c:ext>
          </c:extLst>
        </c:dLbl>
      </c:pivotFmt>
      <c:pivotFmt>
        <c:idx val="1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p3d/>
        </c:spPr>
        <c:marker>
          <c:symbol val="none"/>
        </c:marker>
        <c:dLbl>
          <c:idx val="0"/>
          <c:numFmt formatCode="&quot;$&quot;#,##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lumMod val="40000"/>
              <a:lumOff val="60000"/>
            </a:schemeClr>
          </a:solidFill>
          <a:ln>
            <a:noFill/>
          </a:ln>
          <a:effectLst>
            <a:outerShdw blurRad="40000" dist="23000" dir="5400000" rotWithShape="0">
              <a:srgbClr val="000000">
                <a:alpha val="35000"/>
              </a:srgbClr>
            </a:outerShdw>
          </a:effectLst>
          <a:sp3d/>
        </c:spPr>
        <c:dLbl>
          <c:idx val="0"/>
          <c:layout>
            <c:manualLayout>
              <c:x val="1.9699119386644551E-2"/>
              <c:y val="-0.42993292665893984"/>
            </c:manualLayout>
          </c:layout>
          <c:tx>
            <c:rich>
              <a:bodyPr rot="0" spcFirstLastPara="1" vertOverflow="ellipsis" vert="horz" wrap="square" lIns="38100" tIns="19050" rIns="38100" bIns="19050" anchor="ctr" anchorCtr="1">
                <a:noAutofit/>
              </a:bodyPr>
              <a:lstStyle/>
              <a:p>
                <a:pPr>
                  <a:defRPr sz="2400" b="1" i="0" u="none" strike="noStrike" kern="1200" baseline="0">
                    <a:solidFill>
                      <a:schemeClr val="tx1"/>
                    </a:solidFill>
                    <a:latin typeface="+mn-lt"/>
                    <a:ea typeface="+mn-ea"/>
                    <a:cs typeface="+mn-cs"/>
                  </a:defRPr>
                </a:pPr>
                <a:fld id="{292583B6-C817-4400-927B-37B782C4DB5D}" type="VALUE">
                  <a:rPr lang="en-US" sz="4800" b="1"/>
                  <a:pPr>
                    <a:defRPr sz="2400" b="1">
                      <a:solidFill>
                        <a:schemeClr val="tx1"/>
                      </a:solidFill>
                    </a:defRPr>
                  </a:pPr>
                  <a:t>[VALUE]</a:t>
                </a:fld>
                <a:endParaRPr lang="en-US"/>
              </a:p>
            </c:rich>
          </c:tx>
          <c:numFmt formatCode="&quot;$&quot;#,##0" sourceLinked="0"/>
          <c:spPr>
            <a:noFill/>
            <a:ln>
              <a:noFill/>
            </a:ln>
            <a:effectLst/>
          </c:spPr>
          <c:txPr>
            <a:bodyPr rot="0" spcFirstLastPara="1" vertOverflow="ellipsis" vert="horz" wrap="square" lIns="38100" tIns="19050" rIns="38100" bIns="19050" anchor="ctr" anchorCtr="1">
              <a:noAutofit/>
            </a:bodyPr>
            <a:lstStyle/>
            <a:p>
              <a:pPr>
                <a:defRPr sz="2400" b="1" i="0" u="none" strike="noStrike" kern="1200" baseline="0">
                  <a:solidFill>
                    <a:schemeClr val="tx1"/>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70370298934305286"/>
                  <c:h val="0.26840281005564337"/>
                </c:manualLayout>
              </c15:layout>
              <c15:dlblFieldTable/>
              <c15:showDataLabelsRange val="0"/>
            </c:ext>
          </c:extLst>
        </c:dLbl>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4185864839747184E-2"/>
          <c:y val="0.14027408291578886"/>
          <c:w val="0.87928668654216013"/>
          <c:h val="0.77165560033803715"/>
        </c:manualLayout>
      </c:layout>
      <c:pie3DChart>
        <c:varyColors val="1"/>
        <c:ser>
          <c:idx val="0"/>
          <c:order val="0"/>
          <c:tx>
            <c:strRef>
              <c:f>Data!$M$4</c:f>
              <c:strCache>
                <c:ptCount val="1"/>
                <c:pt idx="0">
                  <c:v>Total</c:v>
                </c:pt>
              </c:strCache>
            </c:strRef>
          </c:tx>
          <c:dPt>
            <c:idx val="0"/>
            <c:bubble3D val="0"/>
            <c:spPr>
              <a:solidFill>
                <a:schemeClr val="accent1">
                  <a:lumMod val="40000"/>
                  <a:lumOff val="60000"/>
                </a:schemeClr>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5EDF-47EC-872E-0C8F8A4B3DD0}"/>
              </c:ext>
            </c:extLst>
          </c:dPt>
          <c:dLbls>
            <c:dLbl>
              <c:idx val="0"/>
              <c:layout>
                <c:manualLayout>
                  <c:x val="1.9699119386644551E-2"/>
                  <c:y val="-0.42993292665893984"/>
                </c:manualLayout>
              </c:layout>
              <c:tx>
                <c:rich>
                  <a:bodyPr rot="0" spcFirstLastPara="1" vertOverflow="ellipsis" vert="horz" wrap="square" lIns="38100" tIns="19050" rIns="38100" bIns="19050" anchor="ctr" anchorCtr="1">
                    <a:noAutofit/>
                  </a:bodyPr>
                  <a:lstStyle/>
                  <a:p>
                    <a:pPr>
                      <a:defRPr sz="2400" b="1" i="0" u="none" strike="noStrike" kern="1200" baseline="0">
                        <a:solidFill>
                          <a:schemeClr val="tx1"/>
                        </a:solidFill>
                        <a:latin typeface="+mn-lt"/>
                        <a:ea typeface="+mn-ea"/>
                        <a:cs typeface="+mn-cs"/>
                      </a:defRPr>
                    </a:pPr>
                    <a:fld id="{292583B6-C817-4400-927B-37B782C4DB5D}" type="VALUE">
                      <a:rPr lang="en-US" sz="4800" b="1"/>
                      <a:pPr>
                        <a:defRPr sz="2400" b="1">
                          <a:solidFill>
                            <a:schemeClr val="tx1"/>
                          </a:solidFill>
                        </a:defRPr>
                      </a:pPr>
                      <a:t>[VALUE]</a:t>
                    </a:fld>
                    <a:endParaRPr lang="en-US"/>
                  </a:p>
                </c:rich>
              </c:tx>
              <c:numFmt formatCode="&quot;$&quot;#,##0" sourceLinked="0"/>
              <c:spPr>
                <a:noFill/>
                <a:ln>
                  <a:noFill/>
                </a:ln>
                <a:effectLst/>
              </c:spPr>
              <c:txPr>
                <a:bodyPr rot="0" spcFirstLastPara="1" vertOverflow="ellipsis" vert="horz" wrap="square" lIns="38100" tIns="19050" rIns="38100" bIns="19050" anchor="ctr" anchorCtr="1">
                  <a:noAutofit/>
                </a:bodyPr>
                <a:lstStyle/>
                <a:p>
                  <a:pPr>
                    <a:defRPr sz="2400" b="1" i="0" u="none" strike="noStrike" kern="1200" baseline="0">
                      <a:solidFill>
                        <a:schemeClr val="tx1"/>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70370298934305286"/>
                      <c:h val="0.26840281005564337"/>
                    </c:manualLayout>
                  </c15:layout>
                  <c15:dlblFieldTable/>
                  <c15:showDataLabelsRange val="0"/>
                </c:ext>
                <c:ext xmlns:c16="http://schemas.microsoft.com/office/drawing/2014/chart" uri="{C3380CC4-5D6E-409C-BE32-E72D297353CC}">
                  <c16:uniqueId val="{00000001-5EDF-47EC-872E-0C8F8A4B3DD0}"/>
                </c:ext>
              </c:extLst>
            </c:dLbl>
            <c:numFmt formatCode="&quot;$&quot;#,##0.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extLst>
          </c:dLbls>
          <c:cat>
            <c:strRef>
              <c:f>Data!$L$5</c:f>
              <c:strCache>
                <c:ptCount val="1"/>
                <c:pt idx="0">
                  <c:v>5/31/23</c:v>
                </c:pt>
              </c:strCache>
            </c:strRef>
          </c:cat>
          <c:val>
            <c:numRef>
              <c:f>Data!$M$5</c:f>
              <c:numCache>
                <c:formatCode>_("$"* #,##0_);_("$"* \(#,##0\);_("$"* "-"??_);_(@_)</c:formatCode>
                <c:ptCount val="1"/>
                <c:pt idx="0">
                  <c:v>185669132.40499932</c:v>
                </c:pt>
              </c:numCache>
            </c:numRef>
          </c:val>
          <c:extLst>
            <c:ext xmlns:c16="http://schemas.microsoft.com/office/drawing/2014/chart" uri="{C3380CC4-5D6E-409C-BE32-E72D297353CC}">
              <c16:uniqueId val="{00000002-5EDF-47EC-872E-0C8F8A4B3DD0}"/>
            </c:ext>
          </c:extLst>
        </c:ser>
        <c:dLbls>
          <c:dLblPos val="inEnd"/>
          <c:showLegendKey val="0"/>
          <c:showVal val="0"/>
          <c:showCatName val="0"/>
          <c:showSerName val="0"/>
          <c:showPercent val="1"/>
          <c:showBubbleSize val="0"/>
          <c:showLeaderLines val="0"/>
        </c:dLbls>
      </c:pie3DChart>
      <c:spPr>
        <a:noFill/>
        <a:ln>
          <a:noFill/>
        </a:ln>
        <a:effectLst/>
      </c:spPr>
    </c:plotArea>
    <c:legend>
      <c:legendPos val="b"/>
      <c:legendEntry>
        <c:idx val="0"/>
        <c:txPr>
          <a:bodyPr rot="0" spcFirstLastPara="1" vertOverflow="ellipsis" vert="horz" wrap="square" anchor="ctr" anchorCtr="1"/>
          <a:lstStyle/>
          <a:p>
            <a:pPr>
              <a:defRPr sz="4000" b="1" i="0" u="none" strike="noStrike" kern="1200" baseline="0">
                <a:solidFill>
                  <a:schemeClr val="tx2"/>
                </a:solidFill>
                <a:latin typeface="+mn-lt"/>
                <a:ea typeface="+mn-ea"/>
                <a:cs typeface="+mn-cs"/>
              </a:defRPr>
            </a:pPr>
            <a:endParaRPr lang="en-US"/>
          </a:p>
        </c:txPr>
      </c:legendEntry>
      <c:layout>
        <c:manualLayout>
          <c:xMode val="edge"/>
          <c:yMode val="edge"/>
          <c:x val="0"/>
          <c:y val="0.82444278419595607"/>
          <c:w val="0.58561411694010823"/>
          <c:h val="0.14530013858266799"/>
        </c:manualLayout>
      </c:layout>
      <c:overlay val="1"/>
      <c:spPr>
        <a:noFill/>
        <a:ln>
          <a:noFill/>
        </a:ln>
        <a:effectLst/>
      </c:spPr>
      <c:txPr>
        <a:bodyPr rot="0" spcFirstLastPara="1" vertOverflow="ellipsis" vert="horz" wrap="square" anchor="ctr" anchorCtr="1"/>
        <a:lstStyle/>
        <a:p>
          <a:pPr>
            <a:defRPr sz="4000" b="1"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solidFill>
        <a:srgbClr val="0033CC"/>
      </a:solidFill>
      <a:round/>
    </a:ln>
    <a:effectLst/>
  </c:spPr>
  <c:txPr>
    <a:bodyPr/>
    <a:lstStyle/>
    <a:p>
      <a:pPr>
        <a:defRPr/>
      </a:pPr>
      <a:endParaRPr lang="en-US"/>
    </a:p>
  </c:txPr>
  <c:printSettings>
    <c:headerFooter/>
    <c:pageMargins b="0.75" l="0.7" r="0.7" t="0.75" header="0.3" footer="0.3"/>
    <c:pageSetup orientation="portrait"/>
  </c:printSettings>
  <c:userShapes r:id="rId3"/>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6">
  <a:schemeClr val="accent3"/>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80">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jpeg"/><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2098726</xdr:colOff>
      <xdr:row>6</xdr:row>
      <xdr:rowOff>133800</xdr:rowOff>
    </xdr:from>
    <xdr:to>
      <xdr:col>14</xdr:col>
      <xdr:colOff>3119437</xdr:colOff>
      <xdr:row>13</xdr:row>
      <xdr:rowOff>2940326</xdr:rowOff>
    </xdr:to>
    <xdr:graphicFrame macro="">
      <xdr:nvGraphicFramePr>
        <xdr:cNvPr id="5" name="Chart 4">
          <a:extLst>
            <a:ext uri="{FF2B5EF4-FFF2-40B4-BE49-F238E27FC236}">
              <a16:creationId xmlns:a16="http://schemas.microsoft.com/office/drawing/2014/main" id="{314BB537-C487-445A-8C5E-A6181D740D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190500</xdr:colOff>
      <xdr:row>14</xdr:row>
      <xdr:rowOff>9426</xdr:rowOff>
    </xdr:from>
    <xdr:to>
      <xdr:col>14</xdr:col>
      <xdr:colOff>3095624</xdr:colOff>
      <xdr:row>37</xdr:row>
      <xdr:rowOff>23812</xdr:rowOff>
    </xdr:to>
    <xdr:graphicFrame macro="">
      <xdr:nvGraphicFramePr>
        <xdr:cNvPr id="3" name="Chart 2">
          <a:extLst>
            <a:ext uri="{FF2B5EF4-FFF2-40B4-BE49-F238E27FC236}">
              <a16:creationId xmlns:a16="http://schemas.microsoft.com/office/drawing/2014/main" id="{F37EA58E-A728-4BDD-92A7-F977480092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272144</xdr:colOff>
      <xdr:row>2</xdr:row>
      <xdr:rowOff>217714</xdr:rowOff>
    </xdr:from>
    <xdr:to>
      <xdr:col>0</xdr:col>
      <xdr:colOff>5467350</xdr:colOff>
      <xdr:row>5</xdr:row>
      <xdr:rowOff>1090766</xdr:rowOff>
    </xdr:to>
    <xdr:pic>
      <xdr:nvPicPr>
        <xdr:cNvPr id="10" name="Picture 9" descr="Auditor Controller County of Riverside Logo">
          <a:extLst>
            <a:ext uri="{FF2B5EF4-FFF2-40B4-BE49-F238E27FC236}">
              <a16:creationId xmlns:a16="http://schemas.microsoft.com/office/drawing/2014/main" id="{5E20EC85-F3B5-6B6F-E7B5-EDC62E2D28B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2144" y="293914"/>
          <a:ext cx="5195206" cy="15779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164420</xdr:colOff>
      <xdr:row>53</xdr:row>
      <xdr:rowOff>190500</xdr:rowOff>
    </xdr:from>
    <xdr:to>
      <xdr:col>10</xdr:col>
      <xdr:colOff>2309813</xdr:colOff>
      <xdr:row>66</xdr:row>
      <xdr:rowOff>119063</xdr:rowOff>
    </xdr:to>
    <xdr:graphicFrame macro="">
      <xdr:nvGraphicFramePr>
        <xdr:cNvPr id="13" name="Chart 12">
          <a:extLst>
            <a:ext uri="{FF2B5EF4-FFF2-40B4-BE49-F238E27FC236}">
              <a16:creationId xmlns:a16="http://schemas.microsoft.com/office/drawing/2014/main" id="{9118732B-F163-478E-A231-0E2077E6E2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54429</xdr:colOff>
      <xdr:row>6</xdr:row>
      <xdr:rowOff>126352</xdr:rowOff>
    </xdr:from>
    <xdr:to>
      <xdr:col>1</xdr:col>
      <xdr:colOff>1905000</xdr:colOff>
      <xdr:row>13</xdr:row>
      <xdr:rowOff>2954130</xdr:rowOff>
    </xdr:to>
    <xdr:graphicFrame macro="">
      <xdr:nvGraphicFramePr>
        <xdr:cNvPr id="14" name="Chart 13">
          <a:extLst>
            <a:ext uri="{FF2B5EF4-FFF2-40B4-BE49-F238E27FC236}">
              <a16:creationId xmlns:a16="http://schemas.microsoft.com/office/drawing/2014/main" id="{D7F2DFBE-A3FB-465D-AB10-884B2D84D8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14</xdr:col>
      <xdr:colOff>336778</xdr:colOff>
      <xdr:row>3</xdr:row>
      <xdr:rowOff>26622</xdr:rowOff>
    </xdr:from>
    <xdr:to>
      <xdr:col>14</xdr:col>
      <xdr:colOff>2277157</xdr:colOff>
      <xdr:row>6</xdr:row>
      <xdr:rowOff>19050</xdr:rowOff>
    </xdr:to>
    <xdr:pic>
      <xdr:nvPicPr>
        <xdr:cNvPr id="17" name="Picture 16" descr="Image result for county of riverside logo">
          <a:extLst>
            <a:ext uri="{FF2B5EF4-FFF2-40B4-BE49-F238E27FC236}">
              <a16:creationId xmlns:a16="http://schemas.microsoft.com/office/drawing/2014/main" id="{1D928AF6-172F-4CA0-81CF-715B6D31C248}"/>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1769278" y="312372"/>
          <a:ext cx="1940379" cy="18259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0.88388</cdr:x>
      <cdr:y>0.01474</cdr:y>
    </cdr:from>
    <cdr:to>
      <cdr:x>0.96913</cdr:x>
      <cdr:y>0.10235</cdr:y>
    </cdr:to>
    <cdr:pic>
      <cdr:nvPicPr>
        <cdr:cNvPr id="2" name="Picture 1" descr="Auditor Controller County of Riverside Logo">
          <a:extLst xmlns:a="http://schemas.openxmlformats.org/drawingml/2006/main">
            <a:ext uri="{FF2B5EF4-FFF2-40B4-BE49-F238E27FC236}">
              <a16:creationId xmlns:a16="http://schemas.microsoft.com/office/drawing/2014/main" id="{56F6BFC4-EBB3-8C38-970E-E692BA4AA29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260536" y="84605"/>
          <a:ext cx="1568325" cy="5027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3.xml><?xml version="1.0" encoding="utf-8"?>
<c:userShapes xmlns:c="http://schemas.openxmlformats.org/drawingml/2006/chart">
  <cdr:relSizeAnchor xmlns:cdr="http://schemas.openxmlformats.org/drawingml/2006/chartDrawing">
    <cdr:from>
      <cdr:x>0.88128</cdr:x>
      <cdr:y>0.0203</cdr:y>
    </cdr:from>
    <cdr:to>
      <cdr:x>0.98104</cdr:x>
      <cdr:y>0.12409</cdr:y>
    </cdr:to>
    <cdr:pic>
      <cdr:nvPicPr>
        <cdr:cNvPr id="2" name="Picture 1" descr="Auditor Controller County of Riverside Logo">
          <a:extLst xmlns:a="http://schemas.openxmlformats.org/drawingml/2006/main">
            <a:ext uri="{FF2B5EF4-FFF2-40B4-BE49-F238E27FC236}">
              <a16:creationId xmlns:a16="http://schemas.microsoft.com/office/drawing/2014/main" id="{42B14088-69AE-C35D-F083-4C22A2FD940A}"/>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952437" y="118249"/>
          <a:ext cx="2032199" cy="60452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4.xml><?xml version="1.0" encoding="utf-8"?>
<c:userShapes xmlns:c="http://schemas.openxmlformats.org/drawingml/2006/chart">
  <cdr:relSizeAnchor xmlns:cdr="http://schemas.openxmlformats.org/drawingml/2006/chartDrawing">
    <cdr:from>
      <cdr:x>0.661</cdr:x>
      <cdr:y>0.8822</cdr:y>
    </cdr:from>
    <cdr:to>
      <cdr:x>0.98751</cdr:x>
      <cdr:y>0.98074</cdr:y>
    </cdr:to>
    <cdr:pic>
      <cdr:nvPicPr>
        <cdr:cNvPr id="2" name="Picture 1" descr="Auditor Controller County of Riverside Logo">
          <a:extLst xmlns:a="http://schemas.openxmlformats.org/drawingml/2006/main">
            <a:ext uri="{FF2B5EF4-FFF2-40B4-BE49-F238E27FC236}">
              <a16:creationId xmlns:a16="http://schemas.microsoft.com/office/drawing/2014/main" id="{B7301BEC-6AAF-4CBF-89FC-885B92F8D772}"/>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900083" y="5822209"/>
          <a:ext cx="2420488" cy="6503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youn\Downloads\GF_DAILY_ACTIVITY_WO_DEPID_195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youn\Desktop\General%20Fund%20Daily%20Cash%20Balanc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ROUPS/CASHFLOW/FY23/Daily%20Cash/0223/022423%20General%20Fund%20Daily%20Cash%20Balanc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ROUPS/CASHFLOW/FY23/Daily%20Cash/0323/032323%20General%20Fund%20Daily%20Cash%20Bala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ow r="42">
          <cell r="H42">
            <v>-3493822.5199999996</v>
          </cell>
        </row>
        <row r="67">
          <cell r="H67">
            <v>5187764.42</v>
          </cell>
        </row>
        <row r="104">
          <cell r="H104">
            <v>-1240420.3500000008</v>
          </cell>
        </row>
        <row r="121">
          <cell r="H121">
            <v>3959811.64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Cash Balance Chart"/>
      <sheetName val="Activity"/>
      <sheetName val="Detail"/>
      <sheetName val="Monthly Projections June"/>
      <sheetName val="Monthly Projections August"/>
      <sheetName val="Source Codes"/>
    </sheetNames>
    <sheetDataSet>
      <sheetData sheetId="0"/>
      <sheetData sheetId="1"/>
      <sheetData sheetId="2"/>
      <sheetData sheetId="3"/>
      <sheetData sheetId="4"/>
      <sheetData sheetId="5">
        <row r="6">
          <cell r="A6" t="str">
            <v>AAA</v>
          </cell>
          <cell r="B6" t="str">
            <v>ACO Adjust for Fixed Assets</v>
          </cell>
        </row>
        <row r="7">
          <cell r="A7" t="str">
            <v>AAJ</v>
          </cell>
          <cell r="B7" t="str">
            <v>AUDITOR-ONLY Cash Recon Adj</v>
          </cell>
        </row>
        <row r="8">
          <cell r="A8" t="str">
            <v>AJ</v>
          </cell>
          <cell r="B8" t="str">
            <v>CAFR ONLY - Auditor Audit Adj</v>
          </cell>
        </row>
        <row r="9">
          <cell r="A9" t="str">
            <v>ALI</v>
          </cell>
          <cell r="B9" t="str">
            <v>Interfund Allocations</v>
          </cell>
        </row>
        <row r="10">
          <cell r="A10" t="str">
            <v>ALO</v>
          </cell>
          <cell r="B10" t="str">
            <v>Allocations</v>
          </cell>
        </row>
        <row r="11">
          <cell r="A11" t="str">
            <v>AM</v>
          </cell>
          <cell r="B11" t="str">
            <v>AM Module Journals</v>
          </cell>
        </row>
        <row r="12">
          <cell r="A12" t="str">
            <v>AMA</v>
          </cell>
          <cell r="B12" t="str">
            <v>AM Additions</v>
          </cell>
        </row>
        <row r="13">
          <cell r="A13" t="str">
            <v>AMC</v>
          </cell>
          <cell r="B13" t="str">
            <v>AM Re-Categorizations</v>
          </cell>
        </row>
        <row r="14">
          <cell r="A14" t="str">
            <v>AMD</v>
          </cell>
          <cell r="B14" t="str">
            <v>AM Depreciation Expense</v>
          </cell>
        </row>
        <row r="15">
          <cell r="A15" t="str">
            <v>AMR</v>
          </cell>
          <cell r="B15" t="str">
            <v>AM Retirements</v>
          </cell>
        </row>
        <row r="16">
          <cell r="A16" t="str">
            <v>AMT</v>
          </cell>
          <cell r="B16" t="str">
            <v>AM Adjustments &amp; Transfers</v>
          </cell>
        </row>
        <row r="17">
          <cell r="A17" t="str">
            <v>AP</v>
          </cell>
          <cell r="B17" t="str">
            <v>AP Module Journals</v>
          </cell>
        </row>
        <row r="18">
          <cell r="A18" t="str">
            <v>APC</v>
          </cell>
          <cell r="B18" t="str">
            <v>AP Closure</v>
          </cell>
        </row>
        <row r="19">
          <cell r="A19" t="str">
            <v>APV</v>
          </cell>
          <cell r="B19" t="str">
            <v>AP Voucher Accrual</v>
          </cell>
        </row>
        <row r="20">
          <cell r="A20" t="str">
            <v>APW</v>
          </cell>
          <cell r="B20" t="str">
            <v>AP Warrant Issuance</v>
          </cell>
        </row>
        <row r="21">
          <cell r="A21" t="str">
            <v>APX</v>
          </cell>
          <cell r="B21" t="str">
            <v>AP Cancellation</v>
          </cell>
        </row>
        <row r="22">
          <cell r="A22" t="str">
            <v>APZ</v>
          </cell>
          <cell r="B22" t="str">
            <v>Warrant Cash Reclass</v>
          </cell>
        </row>
        <row r="23">
          <cell r="A23" t="str">
            <v>AR</v>
          </cell>
          <cell r="B23" t="str">
            <v>AR Module Journals</v>
          </cell>
        </row>
        <row r="24">
          <cell r="A24" t="str">
            <v>ARB</v>
          </cell>
          <cell r="B24" t="str">
            <v>AR Billing</v>
          </cell>
        </row>
        <row r="25">
          <cell r="A25" t="str">
            <v>ARD</v>
          </cell>
          <cell r="B25" t="str">
            <v>AR Direct Cash Journal</v>
          </cell>
        </row>
        <row r="26">
          <cell r="A26" t="str">
            <v>ARM</v>
          </cell>
          <cell r="B26" t="str">
            <v>AR Maintenance</v>
          </cell>
        </row>
        <row r="27">
          <cell r="A27" t="str">
            <v>ARP</v>
          </cell>
          <cell r="B27" t="str">
            <v>AR Payments</v>
          </cell>
        </row>
        <row r="28">
          <cell r="A28" t="str">
            <v>AT</v>
          </cell>
          <cell r="B28" t="str">
            <v>Property Tax Interface</v>
          </cell>
        </row>
        <row r="29">
          <cell r="A29" t="str">
            <v>BFD</v>
          </cell>
          <cell r="B29" t="str">
            <v>Balance Forwards</v>
          </cell>
        </row>
        <row r="30">
          <cell r="A30" t="str">
            <v>BI</v>
          </cell>
          <cell r="B30" t="str">
            <v>BI Module Journal</v>
          </cell>
        </row>
        <row r="31">
          <cell r="A31" t="str">
            <v>BIB</v>
          </cell>
          <cell r="B31" t="str">
            <v>BI Billing</v>
          </cell>
        </row>
        <row r="32">
          <cell r="A32" t="str">
            <v>BIU</v>
          </cell>
          <cell r="B32" t="str">
            <v>BI Accrual of Unbilled Revenue</v>
          </cell>
        </row>
        <row r="33">
          <cell r="A33" t="str">
            <v>CHA</v>
          </cell>
          <cell r="B33" t="str">
            <v>Health Interface Journals</v>
          </cell>
        </row>
        <row r="34">
          <cell r="A34" t="str">
            <v>CIV</v>
          </cell>
          <cell r="B34" t="str">
            <v>C-IV Voucher/Payments/EBT</v>
          </cell>
        </row>
        <row r="35">
          <cell r="A35" t="str">
            <v>CJ</v>
          </cell>
          <cell r="B35" t="str">
            <v>CAFR ONLY - Client Audit Adj</v>
          </cell>
        </row>
        <row r="36">
          <cell r="A36" t="str">
            <v>DBC</v>
          </cell>
          <cell r="B36" t="str">
            <v>Deposit Based Closures</v>
          </cell>
        </row>
        <row r="37">
          <cell r="A37" t="str">
            <v>DBF</v>
          </cell>
          <cell r="B37" t="str">
            <v>Deposit Based Fees</v>
          </cell>
        </row>
        <row r="38">
          <cell r="A38" t="str">
            <v>FFC</v>
          </cell>
          <cell r="B38" t="str">
            <v>Flood Control Projt Conversion</v>
          </cell>
        </row>
        <row r="39">
          <cell r="A39" t="str">
            <v>FIX</v>
          </cell>
          <cell r="B39" t="str">
            <v>Year-End Fix Up</v>
          </cell>
        </row>
        <row r="40">
          <cell r="A40" t="str">
            <v>FLD</v>
          </cell>
          <cell r="B40" t="str">
            <v>Flood-Online Interface Files</v>
          </cell>
        </row>
        <row r="41">
          <cell r="A41" t="str">
            <v>FNP</v>
          </cell>
          <cell r="B41" t="str">
            <v>Flood Non-Project Payroll</v>
          </cell>
        </row>
        <row r="42">
          <cell r="A42" t="str">
            <v>GW</v>
          </cell>
          <cell r="B42" t="str">
            <v>Government-Wide(GASB34)GAAP2</v>
          </cell>
        </row>
        <row r="43">
          <cell r="A43" t="str">
            <v>HAC</v>
          </cell>
          <cell r="B43" t="str">
            <v>RCRMC Hospital Accruals</v>
          </cell>
        </row>
        <row r="44">
          <cell r="A44" t="str">
            <v>HAM</v>
          </cell>
          <cell r="B44" t="str">
            <v>Hospital Accruals Manual</v>
          </cell>
        </row>
        <row r="45">
          <cell r="A45" t="str">
            <v>IN</v>
          </cell>
          <cell r="B45" t="str">
            <v>IN Module Journals</v>
          </cell>
        </row>
        <row r="46">
          <cell r="A46" t="str">
            <v>INT</v>
          </cell>
          <cell r="B46" t="str">
            <v>Inventory Transactions</v>
          </cell>
        </row>
        <row r="47">
          <cell r="A47" t="str">
            <v>IT</v>
          </cell>
          <cell r="B47" t="str">
            <v>Treasurers Interest Apportion</v>
          </cell>
        </row>
        <row r="48">
          <cell r="A48" t="str">
            <v>ITA</v>
          </cell>
          <cell r="B48" t="str">
            <v>IT Applications Dev Support</v>
          </cell>
        </row>
        <row r="49">
          <cell r="A49" t="str">
            <v>ITD</v>
          </cell>
          <cell r="B49" t="str">
            <v>IT Data Communications Svcs</v>
          </cell>
        </row>
        <row r="50">
          <cell r="A50" t="str">
            <v>ITM</v>
          </cell>
          <cell r="B50" t="str">
            <v>IT Miscellaneous Services</v>
          </cell>
        </row>
        <row r="51">
          <cell r="A51" t="str">
            <v>ITO</v>
          </cell>
          <cell r="B51" t="str">
            <v>IT Operations Support</v>
          </cell>
        </row>
        <row r="52">
          <cell r="A52" t="str">
            <v>ITP</v>
          </cell>
          <cell r="B52" t="str">
            <v>IT Phone Journals</v>
          </cell>
        </row>
        <row r="53">
          <cell r="A53" t="str">
            <v>ITR</v>
          </cell>
          <cell r="B53" t="str">
            <v>IT Radio &amp; Electronics Svcs</v>
          </cell>
        </row>
        <row r="54">
          <cell r="A54" t="str">
            <v>ITS</v>
          </cell>
          <cell r="B54" t="str">
            <v>IT Systems Support</v>
          </cell>
        </row>
        <row r="55">
          <cell r="A55" t="str">
            <v>ITT</v>
          </cell>
          <cell r="B55" t="str">
            <v>IT Telephone Services</v>
          </cell>
        </row>
        <row r="56">
          <cell r="A56" t="str">
            <v>ITZ</v>
          </cell>
          <cell r="B56" t="str">
            <v>IT Planning &amp; Research Support</v>
          </cell>
        </row>
        <row r="57">
          <cell r="A57" t="str">
            <v>OCJ</v>
          </cell>
          <cell r="B57" t="str">
            <v>2002 CAJE(CAFR Audit Adjust)</v>
          </cell>
        </row>
        <row r="58">
          <cell r="A58" t="str">
            <v>ONL</v>
          </cell>
          <cell r="B58" t="str">
            <v>On Line Journal Entries</v>
          </cell>
        </row>
        <row r="59">
          <cell r="A59" t="str">
            <v>PC</v>
          </cell>
          <cell r="B59" t="str">
            <v>Project Costing</v>
          </cell>
        </row>
        <row r="60">
          <cell r="A60" t="str">
            <v>PCA</v>
          </cell>
          <cell r="B60" t="str">
            <v>Project Cost Adjustments</v>
          </cell>
        </row>
        <row r="61">
          <cell r="A61" t="str">
            <v>PCC</v>
          </cell>
          <cell r="B61" t="str">
            <v>Project Costing</v>
          </cell>
        </row>
        <row r="62">
          <cell r="A62" t="str">
            <v>PDW</v>
          </cell>
          <cell r="B62" t="str">
            <v>Paid Warrants Non PS</v>
          </cell>
        </row>
        <row r="63">
          <cell r="A63" t="str">
            <v>PEC</v>
          </cell>
          <cell r="B63" t="str">
            <v>PO Encumbrance Closure</v>
          </cell>
        </row>
        <row r="64">
          <cell r="A64" t="str">
            <v>PER</v>
          </cell>
          <cell r="B64" t="str">
            <v>PO Encumbrance Reversal</v>
          </cell>
        </row>
        <row r="65">
          <cell r="A65" t="str">
            <v>PO</v>
          </cell>
          <cell r="B65" t="str">
            <v>PO Module Journals</v>
          </cell>
        </row>
        <row r="66">
          <cell r="A66" t="str">
            <v>POE</v>
          </cell>
          <cell r="B66" t="str">
            <v>PO Encumbrance</v>
          </cell>
        </row>
        <row r="67">
          <cell r="A67" t="str">
            <v>PPC</v>
          </cell>
          <cell r="B67" t="str">
            <v>PO Pre-Encumbrance Closure</v>
          </cell>
        </row>
        <row r="68">
          <cell r="A68" t="str">
            <v>PPE</v>
          </cell>
          <cell r="B68" t="str">
            <v>PO Pre-Encumbrance</v>
          </cell>
        </row>
        <row r="69">
          <cell r="A69" t="str">
            <v>PPR</v>
          </cell>
          <cell r="B69" t="str">
            <v>PO Pre-Encumbrance Reversal</v>
          </cell>
        </row>
        <row r="70">
          <cell r="A70" t="str">
            <v>PR</v>
          </cell>
          <cell r="B70" t="str">
            <v>HRMS Interface Journals</v>
          </cell>
        </row>
        <row r="71">
          <cell r="A71" t="str">
            <v>PRA</v>
          </cell>
          <cell r="B71" t="str">
            <v>Payroll Adjustments ACO</v>
          </cell>
        </row>
        <row r="72">
          <cell r="A72" t="str">
            <v>PRT</v>
          </cell>
          <cell r="B72" t="str">
            <v>Printing Services</v>
          </cell>
        </row>
        <row r="73">
          <cell r="A73" t="str">
            <v>PT</v>
          </cell>
          <cell r="B73" t="str">
            <v>Property Tax Interface Refunds</v>
          </cell>
        </row>
        <row r="74">
          <cell r="A74" t="str">
            <v>PTR</v>
          </cell>
          <cell r="B74" t="str">
            <v>Property Tax  RONES</v>
          </cell>
        </row>
        <row r="75">
          <cell r="A75" t="str">
            <v>PTT</v>
          </cell>
          <cell r="B75" t="str">
            <v>Property Tax  TEETER</v>
          </cell>
        </row>
        <row r="76">
          <cell r="A76" t="str">
            <v>PUR</v>
          </cell>
          <cell r="B76" t="str">
            <v>Prch,Cntrl Mail,Flt,Prntg,Sply</v>
          </cell>
        </row>
        <row r="77">
          <cell r="A77" t="str">
            <v>RMC</v>
          </cell>
          <cell r="B77" t="str">
            <v>Medical Center Interface JE's</v>
          </cell>
        </row>
        <row r="78">
          <cell r="A78" t="str">
            <v>SPD</v>
          </cell>
          <cell r="B78" t="str">
            <v>Spreadsheet Journal Entries</v>
          </cell>
        </row>
        <row r="79">
          <cell r="A79" t="str">
            <v>STL</v>
          </cell>
          <cell r="B79" t="str">
            <v>Stale Dated Warrants</v>
          </cell>
        </row>
        <row r="80">
          <cell r="A80" t="str">
            <v>SUP</v>
          </cell>
          <cell r="B80" t="str">
            <v>Supply Services</v>
          </cell>
        </row>
        <row r="81">
          <cell r="A81" t="str">
            <v>TLC</v>
          </cell>
          <cell r="B81" t="str">
            <v>TLMA Project Conversion</v>
          </cell>
        </row>
        <row r="82">
          <cell r="A82" t="str">
            <v>TSC</v>
          </cell>
          <cell r="B82" t="str">
            <v>Treasurer School Journals</v>
          </cell>
        </row>
        <row r="83">
          <cell r="A83" t="str">
            <v>UPG</v>
          </cell>
          <cell r="B83" t="str">
            <v>Upgrade-Controlled Budget Jrnl</v>
          </cell>
        </row>
        <row r="84">
          <cell r="A84" t="str">
            <v>WAC</v>
          </cell>
          <cell r="B84" t="str">
            <v>Waste Accrual Entries</v>
          </cell>
        </row>
        <row r="85">
          <cell r="A85" t="str">
            <v>WTP</v>
          </cell>
          <cell r="B85" t="str">
            <v>Warrants Paid</v>
          </cell>
        </row>
        <row r="86">
          <cell r="A86" t="str">
            <v>YE</v>
          </cell>
          <cell r="B86" t="str">
            <v>Year-End Package Journals</v>
          </cell>
        </row>
        <row r="87">
          <cell r="A87" t="str">
            <v>FMI</v>
          </cell>
          <cell r="B87" t="str">
            <v>Facilities Mngmnt Intfc Jrnls</v>
          </cell>
        </row>
        <row r="88">
          <cell r="A88" t="str">
            <v xml:space="preserve">TTC </v>
          </cell>
          <cell r="B88" t="str">
            <v>Treasurer Tax Collector</v>
          </cell>
        </row>
        <row r="89">
          <cell r="A89" t="str">
            <v xml:space="preserve">PRS </v>
          </cell>
          <cell r="B89" t="str">
            <v>Payroll TAP Service Fees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Cash Balance Chart"/>
      <sheetName val="Activity"/>
      <sheetName val="Detail"/>
      <sheetName val="Monthly Projections June"/>
      <sheetName val="Monthly Projections February"/>
      <sheetName val="Source Codes"/>
    </sheetNames>
    <sheetDataSet>
      <sheetData sheetId="0"/>
      <sheetData sheetId="1"/>
      <sheetData sheetId="2"/>
      <sheetData sheetId="3"/>
      <sheetData sheetId="4"/>
      <sheetData sheetId="5">
        <row r="6">
          <cell r="A6" t="str">
            <v>AAA</v>
          </cell>
          <cell r="B6" t="str">
            <v>ACO Adjust for Fixed Assets</v>
          </cell>
        </row>
        <row r="7">
          <cell r="A7" t="str">
            <v>AAJ</v>
          </cell>
          <cell r="B7" t="str">
            <v>AUDITOR-ONLY Cash Recon Adj</v>
          </cell>
        </row>
        <row r="8">
          <cell r="A8" t="str">
            <v>AJ</v>
          </cell>
          <cell r="B8" t="str">
            <v>CAFR ONLY - Auditor Audit Adj</v>
          </cell>
        </row>
        <row r="9">
          <cell r="A9" t="str">
            <v>ALI</v>
          </cell>
          <cell r="B9" t="str">
            <v>Interfund Allocations</v>
          </cell>
        </row>
        <row r="10">
          <cell r="A10" t="str">
            <v>ALO</v>
          </cell>
          <cell r="B10" t="str">
            <v>Allocations</v>
          </cell>
        </row>
        <row r="11">
          <cell r="A11" t="str">
            <v>AM</v>
          </cell>
          <cell r="B11" t="str">
            <v>AM Module Journals</v>
          </cell>
        </row>
        <row r="12">
          <cell r="A12" t="str">
            <v>AMA</v>
          </cell>
          <cell r="B12" t="str">
            <v>AM Additions</v>
          </cell>
        </row>
        <row r="13">
          <cell r="A13" t="str">
            <v>AMC</v>
          </cell>
          <cell r="B13" t="str">
            <v>AM Re-Categorizations</v>
          </cell>
        </row>
        <row r="14">
          <cell r="A14" t="str">
            <v>AMD</v>
          </cell>
          <cell r="B14" t="str">
            <v>AM Depreciation Expense</v>
          </cell>
        </row>
        <row r="15">
          <cell r="A15" t="str">
            <v>AMR</v>
          </cell>
          <cell r="B15" t="str">
            <v>AM Retirements</v>
          </cell>
        </row>
        <row r="16">
          <cell r="A16" t="str">
            <v>AMT</v>
          </cell>
          <cell r="B16" t="str">
            <v>AM Adjustments &amp; Transfers</v>
          </cell>
        </row>
        <row r="17">
          <cell r="A17" t="str">
            <v>AP</v>
          </cell>
          <cell r="B17" t="str">
            <v>AP Module Journals</v>
          </cell>
        </row>
        <row r="18">
          <cell r="A18" t="str">
            <v>APC</v>
          </cell>
          <cell r="B18" t="str">
            <v>AP Closure</v>
          </cell>
        </row>
        <row r="19">
          <cell r="A19" t="str">
            <v>APV</v>
          </cell>
          <cell r="B19" t="str">
            <v>AP Voucher Accrual</v>
          </cell>
        </row>
        <row r="20">
          <cell r="A20" t="str">
            <v>APW</v>
          </cell>
          <cell r="B20" t="str">
            <v>AP Warrant Issuance</v>
          </cell>
        </row>
        <row r="21">
          <cell r="A21" t="str">
            <v>APX</v>
          </cell>
          <cell r="B21" t="str">
            <v>AP Cancellation</v>
          </cell>
        </row>
        <row r="22">
          <cell r="A22" t="str">
            <v>APZ</v>
          </cell>
          <cell r="B22" t="str">
            <v>Warrant Cash Reclass</v>
          </cell>
        </row>
        <row r="23">
          <cell r="A23" t="str">
            <v>AR</v>
          </cell>
          <cell r="B23" t="str">
            <v>AR Module Journals</v>
          </cell>
        </row>
        <row r="24">
          <cell r="A24" t="str">
            <v>ARB</v>
          </cell>
          <cell r="B24" t="str">
            <v>AR Billing</v>
          </cell>
        </row>
        <row r="25">
          <cell r="A25" t="str">
            <v>ARD</v>
          </cell>
          <cell r="B25" t="str">
            <v>AR Direct Cash Journal</v>
          </cell>
        </row>
        <row r="26">
          <cell r="A26" t="str">
            <v>ARM</v>
          </cell>
          <cell r="B26" t="str">
            <v>AR Maintenance</v>
          </cell>
        </row>
        <row r="27">
          <cell r="A27" t="str">
            <v>ARP</v>
          </cell>
          <cell r="B27" t="str">
            <v>AR Payments</v>
          </cell>
        </row>
        <row r="28">
          <cell r="A28" t="str">
            <v>AT</v>
          </cell>
          <cell r="B28" t="str">
            <v>Property Tax Interface</v>
          </cell>
        </row>
        <row r="29">
          <cell r="A29" t="str">
            <v>BFD</v>
          </cell>
          <cell r="B29" t="str">
            <v>Balance Forwards</v>
          </cell>
        </row>
        <row r="30">
          <cell r="A30" t="str">
            <v>BI</v>
          </cell>
          <cell r="B30" t="str">
            <v>BI Module Journal</v>
          </cell>
        </row>
        <row r="31">
          <cell r="A31" t="str">
            <v>BIB</v>
          </cell>
          <cell r="B31" t="str">
            <v>BI Billing</v>
          </cell>
        </row>
        <row r="32">
          <cell r="A32" t="str">
            <v>BIU</v>
          </cell>
          <cell r="B32" t="str">
            <v>BI Accrual of Unbilled Revenue</v>
          </cell>
        </row>
        <row r="33">
          <cell r="A33" t="str">
            <v>CHA</v>
          </cell>
          <cell r="B33" t="str">
            <v>Health Interface Journals</v>
          </cell>
        </row>
        <row r="34">
          <cell r="A34" t="str">
            <v>CIV</v>
          </cell>
          <cell r="B34" t="str">
            <v>C-IV Voucher/Payments/EBT</v>
          </cell>
        </row>
        <row r="35">
          <cell r="A35" t="str">
            <v>CJ</v>
          </cell>
          <cell r="B35" t="str">
            <v>CAFR ONLY - Client Audit Adj</v>
          </cell>
        </row>
        <row r="36">
          <cell r="A36" t="str">
            <v>DBC</v>
          </cell>
          <cell r="B36" t="str">
            <v>Deposit Based Closures</v>
          </cell>
        </row>
        <row r="37">
          <cell r="A37" t="str">
            <v>DBF</v>
          </cell>
          <cell r="B37" t="str">
            <v>Deposit Based Fees</v>
          </cell>
        </row>
        <row r="38">
          <cell r="A38" t="str">
            <v>FFC</v>
          </cell>
          <cell r="B38" t="str">
            <v>Flood Control Projt Conversion</v>
          </cell>
        </row>
        <row r="39">
          <cell r="A39" t="str">
            <v>FIX</v>
          </cell>
          <cell r="B39" t="str">
            <v>Year-End Fix Up</v>
          </cell>
        </row>
        <row r="40">
          <cell r="A40" t="str">
            <v>FLD</v>
          </cell>
          <cell r="B40" t="str">
            <v>Flood-Online Interface Files</v>
          </cell>
        </row>
        <row r="41">
          <cell r="A41" t="str">
            <v>FNP</v>
          </cell>
          <cell r="B41" t="str">
            <v>Flood Non-Project Payroll</v>
          </cell>
        </row>
        <row r="42">
          <cell r="A42" t="str">
            <v>GW</v>
          </cell>
          <cell r="B42" t="str">
            <v>Government-Wide(GASB34)GAAP2</v>
          </cell>
        </row>
        <row r="43">
          <cell r="A43" t="str">
            <v>HAC</v>
          </cell>
          <cell r="B43" t="str">
            <v>RCRMC Hospital Accruals</v>
          </cell>
        </row>
        <row r="44">
          <cell r="A44" t="str">
            <v>HAM</v>
          </cell>
          <cell r="B44" t="str">
            <v>Hospital Accruals Manual</v>
          </cell>
        </row>
        <row r="45">
          <cell r="A45" t="str">
            <v>IN</v>
          </cell>
          <cell r="B45" t="str">
            <v>IN Module Journals</v>
          </cell>
        </row>
        <row r="46">
          <cell r="A46" t="str">
            <v>INT</v>
          </cell>
          <cell r="B46" t="str">
            <v>Inventory Transactions</v>
          </cell>
        </row>
        <row r="47">
          <cell r="A47" t="str">
            <v>IT</v>
          </cell>
          <cell r="B47" t="str">
            <v>Treasurers Interest Apportion</v>
          </cell>
        </row>
        <row r="48">
          <cell r="A48" t="str">
            <v>ITA</v>
          </cell>
          <cell r="B48" t="str">
            <v>IT Applications Dev Support</v>
          </cell>
        </row>
        <row r="49">
          <cell r="A49" t="str">
            <v>ITD</v>
          </cell>
          <cell r="B49" t="str">
            <v>IT Data Communications Svcs</v>
          </cell>
        </row>
        <row r="50">
          <cell r="A50" t="str">
            <v>ITM</v>
          </cell>
          <cell r="B50" t="str">
            <v>IT Miscellaneous Services</v>
          </cell>
        </row>
        <row r="51">
          <cell r="A51" t="str">
            <v>ITO</v>
          </cell>
          <cell r="B51" t="str">
            <v>IT Operations Support</v>
          </cell>
        </row>
        <row r="52">
          <cell r="A52" t="str">
            <v>ITP</v>
          </cell>
          <cell r="B52" t="str">
            <v>IT Phone Journals</v>
          </cell>
        </row>
        <row r="53">
          <cell r="A53" t="str">
            <v>ITR</v>
          </cell>
          <cell r="B53" t="str">
            <v>IT Radio &amp; Electronics Svcs</v>
          </cell>
        </row>
        <row r="54">
          <cell r="A54" t="str">
            <v>ITS</v>
          </cell>
          <cell r="B54" t="str">
            <v>IT Systems Support</v>
          </cell>
        </row>
        <row r="55">
          <cell r="A55" t="str">
            <v>ITT</v>
          </cell>
          <cell r="B55" t="str">
            <v>IT Telephone Services</v>
          </cell>
        </row>
        <row r="56">
          <cell r="A56" t="str">
            <v>ITZ</v>
          </cell>
          <cell r="B56" t="str">
            <v>IT Planning &amp; Research Support</v>
          </cell>
        </row>
        <row r="57">
          <cell r="A57" t="str">
            <v>OCJ</v>
          </cell>
          <cell r="B57" t="str">
            <v>2002 CAJE(CAFR Audit Adjust)</v>
          </cell>
        </row>
        <row r="58">
          <cell r="A58" t="str">
            <v>ONL</v>
          </cell>
          <cell r="B58" t="str">
            <v>On Line Journal Entries</v>
          </cell>
        </row>
        <row r="59">
          <cell r="A59" t="str">
            <v>PC</v>
          </cell>
          <cell r="B59" t="str">
            <v>Project Costing</v>
          </cell>
        </row>
        <row r="60">
          <cell r="A60" t="str">
            <v>PCA</v>
          </cell>
          <cell r="B60" t="str">
            <v>Project Cost Adjustments</v>
          </cell>
        </row>
        <row r="61">
          <cell r="A61" t="str">
            <v>PCC</v>
          </cell>
          <cell r="B61" t="str">
            <v>Project Costing</v>
          </cell>
        </row>
        <row r="62">
          <cell r="A62" t="str">
            <v>PDW</v>
          </cell>
          <cell r="B62" t="str">
            <v>Paid Warrants Non PS</v>
          </cell>
        </row>
        <row r="63">
          <cell r="A63" t="str">
            <v>PEC</v>
          </cell>
          <cell r="B63" t="str">
            <v>PO Encumbrance Closure</v>
          </cell>
        </row>
        <row r="64">
          <cell r="A64" t="str">
            <v>PER</v>
          </cell>
          <cell r="B64" t="str">
            <v>PO Encumbrance Reversal</v>
          </cell>
        </row>
        <row r="65">
          <cell r="A65" t="str">
            <v>PO</v>
          </cell>
          <cell r="B65" t="str">
            <v>PO Module Journals</v>
          </cell>
        </row>
        <row r="66">
          <cell r="A66" t="str">
            <v>POE</v>
          </cell>
          <cell r="B66" t="str">
            <v>PO Encumbrance</v>
          </cell>
        </row>
        <row r="67">
          <cell r="A67" t="str">
            <v>PPC</v>
          </cell>
          <cell r="B67" t="str">
            <v>PO Pre-Encumbrance Closure</v>
          </cell>
        </row>
        <row r="68">
          <cell r="A68" t="str">
            <v>PPE</v>
          </cell>
          <cell r="B68" t="str">
            <v>PO Pre-Encumbrance</v>
          </cell>
        </row>
        <row r="69">
          <cell r="A69" t="str">
            <v>PPR</v>
          </cell>
          <cell r="B69" t="str">
            <v>PO Pre-Encumbrance Reversal</v>
          </cell>
        </row>
        <row r="70">
          <cell r="A70" t="str">
            <v>PR</v>
          </cell>
          <cell r="B70" t="str">
            <v>HRMS Interface Journals</v>
          </cell>
        </row>
        <row r="71">
          <cell r="A71" t="str">
            <v>PRA</v>
          </cell>
          <cell r="B71" t="str">
            <v>Payroll Adjustments ACO</v>
          </cell>
        </row>
        <row r="72">
          <cell r="A72" t="str">
            <v>PRT</v>
          </cell>
          <cell r="B72" t="str">
            <v>Printing Services</v>
          </cell>
        </row>
        <row r="73">
          <cell r="A73" t="str">
            <v>PT</v>
          </cell>
          <cell r="B73" t="str">
            <v>Property Tax Interface Refunds</v>
          </cell>
        </row>
        <row r="74">
          <cell r="A74" t="str">
            <v>PTR</v>
          </cell>
          <cell r="B74" t="str">
            <v>Property Tax  RONES</v>
          </cell>
        </row>
        <row r="75">
          <cell r="A75" t="str">
            <v>PTT</v>
          </cell>
          <cell r="B75" t="str">
            <v>Property Tax  TEETER</v>
          </cell>
        </row>
        <row r="76">
          <cell r="A76" t="str">
            <v>PUR</v>
          </cell>
          <cell r="B76" t="str">
            <v>Prch,Cntrl Mail,Flt,Prntg,Sply</v>
          </cell>
        </row>
        <row r="77">
          <cell r="A77" t="str">
            <v>RMC</v>
          </cell>
          <cell r="B77" t="str">
            <v>Medical Center Interface JE's</v>
          </cell>
        </row>
        <row r="78">
          <cell r="A78" t="str">
            <v>SPD</v>
          </cell>
          <cell r="B78" t="str">
            <v>Spreadsheet Journal Entries</v>
          </cell>
        </row>
        <row r="79">
          <cell r="A79" t="str">
            <v>STL</v>
          </cell>
          <cell r="B79" t="str">
            <v>Stale Dated Warrants</v>
          </cell>
        </row>
        <row r="80">
          <cell r="A80" t="str">
            <v>SUP</v>
          </cell>
          <cell r="B80" t="str">
            <v>Supply Services</v>
          </cell>
        </row>
        <row r="81">
          <cell r="A81" t="str">
            <v>TLC</v>
          </cell>
          <cell r="B81" t="str">
            <v>TLMA Project Conversion</v>
          </cell>
        </row>
        <row r="82">
          <cell r="A82" t="str">
            <v>TSC</v>
          </cell>
          <cell r="B82" t="str">
            <v>Treasurer School Journals</v>
          </cell>
        </row>
        <row r="83">
          <cell r="A83" t="str">
            <v>UPG</v>
          </cell>
          <cell r="B83" t="str">
            <v>Upgrade-Controlled Budget Jrnl</v>
          </cell>
        </row>
        <row r="84">
          <cell r="A84" t="str">
            <v>WAC</v>
          </cell>
          <cell r="B84" t="str">
            <v>Waste Accrual Entries</v>
          </cell>
        </row>
        <row r="85">
          <cell r="A85" t="str">
            <v>WTP</v>
          </cell>
          <cell r="B85" t="str">
            <v>Warrants Paid</v>
          </cell>
        </row>
        <row r="86">
          <cell r="A86" t="str">
            <v>YE</v>
          </cell>
          <cell r="B86" t="str">
            <v>Year-End Package Journals</v>
          </cell>
        </row>
        <row r="87">
          <cell r="A87" t="str">
            <v>FMI</v>
          </cell>
          <cell r="B87" t="str">
            <v>Facilities Mngmnt Intfc Jrnls</v>
          </cell>
        </row>
        <row r="88">
          <cell r="A88" t="str">
            <v xml:space="preserve">TTC </v>
          </cell>
          <cell r="B88" t="str">
            <v>Treasurer Tax Collector</v>
          </cell>
        </row>
        <row r="89">
          <cell r="A89" t="str">
            <v xml:space="preserve">PRS </v>
          </cell>
          <cell r="B89" t="str">
            <v>Payroll TAP Service Fees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Cash Balance Chart"/>
      <sheetName val="Activity"/>
      <sheetName val="Detail"/>
      <sheetName val="Monthly Projections June"/>
      <sheetName val="Monthly Projections March"/>
      <sheetName val="Source Codes"/>
    </sheetNames>
    <sheetDataSet>
      <sheetData sheetId="0"/>
      <sheetData sheetId="1"/>
      <sheetData sheetId="2"/>
      <sheetData sheetId="3"/>
      <sheetData sheetId="4"/>
      <sheetData sheetId="5">
        <row r="6">
          <cell r="A6" t="str">
            <v>AAA</v>
          </cell>
          <cell r="B6" t="str">
            <v>ACO Adjust for Fixed Assets</v>
          </cell>
        </row>
        <row r="7">
          <cell r="A7" t="str">
            <v>AAJ</v>
          </cell>
          <cell r="B7" t="str">
            <v>AUDITOR-ONLY Cash Recon Adj</v>
          </cell>
        </row>
        <row r="8">
          <cell r="A8" t="str">
            <v>AJ</v>
          </cell>
          <cell r="B8" t="str">
            <v>CAFR ONLY - Auditor Audit Adj</v>
          </cell>
        </row>
        <row r="9">
          <cell r="A9" t="str">
            <v>ALI</v>
          </cell>
          <cell r="B9" t="str">
            <v>Interfund Allocations</v>
          </cell>
        </row>
        <row r="10">
          <cell r="A10" t="str">
            <v>ALO</v>
          </cell>
          <cell r="B10" t="str">
            <v>Allocations</v>
          </cell>
        </row>
        <row r="11">
          <cell r="A11" t="str">
            <v>AM</v>
          </cell>
          <cell r="B11" t="str">
            <v>AM Module Journals</v>
          </cell>
        </row>
        <row r="12">
          <cell r="A12" t="str">
            <v>AMA</v>
          </cell>
          <cell r="B12" t="str">
            <v>AM Additions</v>
          </cell>
        </row>
        <row r="13">
          <cell r="A13" t="str">
            <v>AMC</v>
          </cell>
          <cell r="B13" t="str">
            <v>AM Re-Categorizations</v>
          </cell>
        </row>
        <row r="14">
          <cell r="A14" t="str">
            <v>AMD</v>
          </cell>
          <cell r="B14" t="str">
            <v>AM Depreciation Expense</v>
          </cell>
        </row>
        <row r="15">
          <cell r="A15" t="str">
            <v>AMR</v>
          </cell>
          <cell r="B15" t="str">
            <v>AM Retirements</v>
          </cell>
        </row>
        <row r="16">
          <cell r="A16" t="str">
            <v>AMT</v>
          </cell>
          <cell r="B16" t="str">
            <v>AM Adjustments &amp; Transfers</v>
          </cell>
        </row>
        <row r="17">
          <cell r="A17" t="str">
            <v>AP</v>
          </cell>
          <cell r="B17" t="str">
            <v>AP Module Journals</v>
          </cell>
        </row>
        <row r="18">
          <cell r="A18" t="str">
            <v>APC</v>
          </cell>
          <cell r="B18" t="str">
            <v>AP Closure</v>
          </cell>
        </row>
        <row r="19">
          <cell r="A19" t="str">
            <v>APV</v>
          </cell>
          <cell r="B19" t="str">
            <v>AP Voucher Accrual</v>
          </cell>
        </row>
        <row r="20">
          <cell r="A20" t="str">
            <v>APW</v>
          </cell>
          <cell r="B20" t="str">
            <v>AP Warrant Issuance</v>
          </cell>
        </row>
        <row r="21">
          <cell r="A21" t="str">
            <v>APX</v>
          </cell>
          <cell r="B21" t="str">
            <v>AP Cancellation</v>
          </cell>
        </row>
        <row r="22">
          <cell r="A22" t="str">
            <v>APZ</v>
          </cell>
          <cell r="B22" t="str">
            <v>Warrant Cash Reclass</v>
          </cell>
        </row>
        <row r="23">
          <cell r="A23" t="str">
            <v>AR</v>
          </cell>
          <cell r="B23" t="str">
            <v>AR Module Journals</v>
          </cell>
        </row>
        <row r="24">
          <cell r="A24" t="str">
            <v>ARB</v>
          </cell>
          <cell r="B24" t="str">
            <v>AR Billing</v>
          </cell>
        </row>
        <row r="25">
          <cell r="A25" t="str">
            <v>ARD</v>
          </cell>
          <cell r="B25" t="str">
            <v>AR Direct Cash Journal</v>
          </cell>
        </row>
        <row r="26">
          <cell r="A26" t="str">
            <v>ARM</v>
          </cell>
          <cell r="B26" t="str">
            <v>AR Maintenance</v>
          </cell>
        </row>
        <row r="27">
          <cell r="A27" t="str">
            <v>ARP</v>
          </cell>
          <cell r="B27" t="str">
            <v>AR Payments</v>
          </cell>
        </row>
        <row r="28">
          <cell r="A28" t="str">
            <v>AT</v>
          </cell>
          <cell r="B28" t="str">
            <v>Property Tax Interface</v>
          </cell>
        </row>
        <row r="29">
          <cell r="A29" t="str">
            <v>BFD</v>
          </cell>
          <cell r="B29" t="str">
            <v>Balance Forwards</v>
          </cell>
        </row>
        <row r="30">
          <cell r="A30" t="str">
            <v>BI</v>
          </cell>
          <cell r="B30" t="str">
            <v>BI Module Journal</v>
          </cell>
        </row>
        <row r="31">
          <cell r="A31" t="str">
            <v>BIB</v>
          </cell>
          <cell r="B31" t="str">
            <v>BI Billing</v>
          </cell>
        </row>
        <row r="32">
          <cell r="A32" t="str">
            <v>BIU</v>
          </cell>
          <cell r="B32" t="str">
            <v>BI Accrual of Unbilled Revenue</v>
          </cell>
        </row>
        <row r="33">
          <cell r="A33" t="str">
            <v>CHA</v>
          </cell>
          <cell r="B33" t="str">
            <v>Health Interface Journals</v>
          </cell>
        </row>
        <row r="34">
          <cell r="A34" t="str">
            <v>CIV</v>
          </cell>
          <cell r="B34" t="str">
            <v>C-IV Voucher/Payments/EBT</v>
          </cell>
        </row>
        <row r="35">
          <cell r="A35" t="str">
            <v>CJ</v>
          </cell>
          <cell r="B35" t="str">
            <v>CAFR ONLY - Client Audit Adj</v>
          </cell>
        </row>
        <row r="36">
          <cell r="A36" t="str">
            <v>DBC</v>
          </cell>
          <cell r="B36" t="str">
            <v>Deposit Based Closures</v>
          </cell>
        </row>
        <row r="37">
          <cell r="A37" t="str">
            <v>DBF</v>
          </cell>
          <cell r="B37" t="str">
            <v>Deposit Based Fees</v>
          </cell>
        </row>
        <row r="38">
          <cell r="A38" t="str">
            <v>FFC</v>
          </cell>
          <cell r="B38" t="str">
            <v>Flood Control Projt Conversion</v>
          </cell>
        </row>
        <row r="39">
          <cell r="A39" t="str">
            <v>FIX</v>
          </cell>
          <cell r="B39" t="str">
            <v>Year-End Fix Up</v>
          </cell>
        </row>
        <row r="40">
          <cell r="A40" t="str">
            <v>FLD</v>
          </cell>
          <cell r="B40" t="str">
            <v>Flood-Online Interface Files</v>
          </cell>
        </row>
        <row r="41">
          <cell r="A41" t="str">
            <v>FNP</v>
          </cell>
          <cell r="B41" t="str">
            <v>Flood Non-Project Payroll</v>
          </cell>
        </row>
        <row r="42">
          <cell r="A42" t="str">
            <v>GW</v>
          </cell>
          <cell r="B42" t="str">
            <v>Government-Wide(GASB34)GAAP2</v>
          </cell>
        </row>
        <row r="43">
          <cell r="A43" t="str">
            <v>HAC</v>
          </cell>
          <cell r="B43" t="str">
            <v>RCRMC Hospital Accruals</v>
          </cell>
        </row>
        <row r="44">
          <cell r="A44" t="str">
            <v>HAM</v>
          </cell>
          <cell r="B44" t="str">
            <v>Hospital Accruals Manual</v>
          </cell>
        </row>
        <row r="45">
          <cell r="A45" t="str">
            <v>IN</v>
          </cell>
          <cell r="B45" t="str">
            <v>IN Module Journals</v>
          </cell>
        </row>
        <row r="46">
          <cell r="A46" t="str">
            <v>INT</v>
          </cell>
          <cell r="B46" t="str">
            <v>Inventory Transactions</v>
          </cell>
        </row>
        <row r="47">
          <cell r="A47" t="str">
            <v>IT</v>
          </cell>
          <cell r="B47" t="str">
            <v>Treasurers Interest Apportion</v>
          </cell>
        </row>
        <row r="48">
          <cell r="A48" t="str">
            <v>ITA</v>
          </cell>
          <cell r="B48" t="str">
            <v>IT Applications Dev Support</v>
          </cell>
        </row>
        <row r="49">
          <cell r="A49" t="str">
            <v>ITD</v>
          </cell>
          <cell r="B49" t="str">
            <v>IT Data Communications Svcs</v>
          </cell>
        </row>
        <row r="50">
          <cell r="A50" t="str">
            <v>ITM</v>
          </cell>
          <cell r="B50" t="str">
            <v>IT Miscellaneous Services</v>
          </cell>
        </row>
        <row r="51">
          <cell r="A51" t="str">
            <v>ITO</v>
          </cell>
          <cell r="B51" t="str">
            <v>IT Operations Support</v>
          </cell>
        </row>
        <row r="52">
          <cell r="A52" t="str">
            <v>ITP</v>
          </cell>
          <cell r="B52" t="str">
            <v>IT Phone Journals</v>
          </cell>
        </row>
        <row r="53">
          <cell r="A53" t="str">
            <v>ITR</v>
          </cell>
          <cell r="B53" t="str">
            <v>IT Radio &amp; Electronics Svcs</v>
          </cell>
        </row>
        <row r="54">
          <cell r="A54" t="str">
            <v>ITS</v>
          </cell>
          <cell r="B54" t="str">
            <v>IT Systems Support</v>
          </cell>
        </row>
        <row r="55">
          <cell r="A55" t="str">
            <v>ITT</v>
          </cell>
          <cell r="B55" t="str">
            <v>IT Telephone Services</v>
          </cell>
        </row>
        <row r="56">
          <cell r="A56" t="str">
            <v>ITZ</v>
          </cell>
          <cell r="B56" t="str">
            <v>IT Planning &amp; Research Support</v>
          </cell>
        </row>
        <row r="57">
          <cell r="A57" t="str">
            <v>OCJ</v>
          </cell>
          <cell r="B57" t="str">
            <v>2002 CAJE(CAFR Audit Adjust)</v>
          </cell>
        </row>
        <row r="58">
          <cell r="A58" t="str">
            <v>ONL</v>
          </cell>
          <cell r="B58" t="str">
            <v>On Line Journal Entries</v>
          </cell>
        </row>
        <row r="59">
          <cell r="A59" t="str">
            <v>PC</v>
          </cell>
          <cell r="B59" t="str">
            <v>Project Costing</v>
          </cell>
        </row>
        <row r="60">
          <cell r="A60" t="str">
            <v>PCA</v>
          </cell>
          <cell r="B60" t="str">
            <v>Project Cost Adjustments</v>
          </cell>
        </row>
        <row r="61">
          <cell r="A61" t="str">
            <v>PCC</v>
          </cell>
          <cell r="B61" t="str">
            <v>Project Costing</v>
          </cell>
        </row>
        <row r="62">
          <cell r="A62" t="str">
            <v>PDW</v>
          </cell>
          <cell r="B62" t="str">
            <v>Paid Warrants Non PS</v>
          </cell>
        </row>
        <row r="63">
          <cell r="A63" t="str">
            <v>PEC</v>
          </cell>
          <cell r="B63" t="str">
            <v>PO Encumbrance Closure</v>
          </cell>
        </row>
        <row r="64">
          <cell r="A64" t="str">
            <v>PER</v>
          </cell>
          <cell r="B64" t="str">
            <v>PO Encumbrance Reversal</v>
          </cell>
        </row>
        <row r="65">
          <cell r="A65" t="str">
            <v>PO</v>
          </cell>
          <cell r="B65" t="str">
            <v>PO Module Journals</v>
          </cell>
        </row>
        <row r="66">
          <cell r="A66" t="str">
            <v>POE</v>
          </cell>
          <cell r="B66" t="str">
            <v>PO Encumbrance</v>
          </cell>
        </row>
        <row r="67">
          <cell r="A67" t="str">
            <v>PPC</v>
          </cell>
          <cell r="B67" t="str">
            <v>PO Pre-Encumbrance Closure</v>
          </cell>
        </row>
        <row r="68">
          <cell r="A68" t="str">
            <v>PPE</v>
          </cell>
          <cell r="B68" t="str">
            <v>PO Pre-Encumbrance</v>
          </cell>
        </row>
        <row r="69">
          <cell r="A69" t="str">
            <v>PPR</v>
          </cell>
          <cell r="B69" t="str">
            <v>PO Pre-Encumbrance Reversal</v>
          </cell>
        </row>
        <row r="70">
          <cell r="A70" t="str">
            <v>PR</v>
          </cell>
          <cell r="B70" t="str">
            <v>HRMS Interface Journals</v>
          </cell>
        </row>
        <row r="71">
          <cell r="A71" t="str">
            <v>PRA</v>
          </cell>
          <cell r="B71" t="str">
            <v>Payroll Adjustments ACO</v>
          </cell>
        </row>
        <row r="72">
          <cell r="A72" t="str">
            <v>PRT</v>
          </cell>
          <cell r="B72" t="str">
            <v>Printing Services</v>
          </cell>
        </row>
        <row r="73">
          <cell r="A73" t="str">
            <v>PT</v>
          </cell>
          <cell r="B73" t="str">
            <v>Property Tax Interface Refunds</v>
          </cell>
        </row>
        <row r="74">
          <cell r="A74" t="str">
            <v>PTR</v>
          </cell>
          <cell r="B74" t="str">
            <v>Property Tax  RONES</v>
          </cell>
        </row>
        <row r="75">
          <cell r="A75" t="str">
            <v>PTT</v>
          </cell>
          <cell r="B75" t="str">
            <v>Property Tax  TEETER</v>
          </cell>
        </row>
        <row r="76">
          <cell r="A76" t="str">
            <v>PUR</v>
          </cell>
          <cell r="B76" t="str">
            <v>Prch,Cntrl Mail,Flt,Prntg,Sply</v>
          </cell>
        </row>
        <row r="77">
          <cell r="A77" t="str">
            <v>RMC</v>
          </cell>
          <cell r="B77" t="str">
            <v>Medical Center Interface JE's</v>
          </cell>
        </row>
        <row r="78">
          <cell r="A78" t="str">
            <v>SPD</v>
          </cell>
          <cell r="B78" t="str">
            <v>Spreadsheet Journal Entries</v>
          </cell>
        </row>
        <row r="79">
          <cell r="A79" t="str">
            <v>STL</v>
          </cell>
          <cell r="B79" t="str">
            <v>Stale Dated Warrants</v>
          </cell>
        </row>
        <row r="80">
          <cell r="A80" t="str">
            <v>SUP</v>
          </cell>
          <cell r="B80" t="str">
            <v>Supply Services</v>
          </cell>
        </row>
        <row r="81">
          <cell r="A81" t="str">
            <v>TLC</v>
          </cell>
          <cell r="B81" t="str">
            <v>TLMA Project Conversion</v>
          </cell>
        </row>
        <row r="82">
          <cell r="A82" t="str">
            <v>TSC</v>
          </cell>
          <cell r="B82" t="str">
            <v>Treasurer School Journals</v>
          </cell>
        </row>
        <row r="83">
          <cell r="A83" t="str">
            <v>UPG</v>
          </cell>
          <cell r="B83" t="str">
            <v>Upgrade-Controlled Budget Jrnl</v>
          </cell>
        </row>
        <row r="84">
          <cell r="A84" t="str">
            <v>WAC</v>
          </cell>
          <cell r="B84" t="str">
            <v>Waste Accrual Entries</v>
          </cell>
        </row>
        <row r="85">
          <cell r="A85" t="str">
            <v>WTP</v>
          </cell>
          <cell r="B85" t="str">
            <v>Warrants Paid</v>
          </cell>
        </row>
        <row r="86">
          <cell r="A86" t="str">
            <v>YE</v>
          </cell>
          <cell r="B86" t="str">
            <v>Year-End Package Journals</v>
          </cell>
        </row>
        <row r="87">
          <cell r="A87" t="str">
            <v>FMI</v>
          </cell>
          <cell r="B87" t="str">
            <v>Facilities Mngmnt Intfc Jrnls</v>
          </cell>
        </row>
        <row r="88">
          <cell r="A88" t="str">
            <v xml:space="preserve">TTC </v>
          </cell>
          <cell r="B88" t="str">
            <v>Treasurer Tax Collector</v>
          </cell>
        </row>
        <row r="89">
          <cell r="A89" t="str">
            <v xml:space="preserve">PRS </v>
          </cell>
          <cell r="B89" t="str">
            <v>Payroll TAP Service Fees</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stin, Brett" refreshedDate="45077.502178356481" createdVersion="8" refreshedVersion="8" minRefreshableVersion="3" recordCount="30" xr:uid="{86DF3918-87CC-46C4-ACF7-1A316C27C667}">
  <cacheSource type="worksheet">
    <worksheetSource ref="A1:G31" sheet="Data"/>
  </cacheSource>
  <cacheFields count="8">
    <cacheField name="Date" numFmtId="166">
      <sharedItems containsSemiMixedTypes="0" containsNonDate="0" containsDate="1" containsString="0" minDate="2023-05-02T00:00:00" maxDate="2023-06-01T00:00:00" count="30">
        <d v="2023-05-02T00:00:00"/>
        <d v="2023-05-03T00:00:00"/>
        <d v="2023-05-04T00:00:00"/>
        <d v="2023-05-05T00:00:00"/>
        <d v="2023-05-06T00:00:00"/>
        <d v="2023-05-07T00:00:00"/>
        <d v="2023-05-08T00:00:00"/>
        <d v="2023-05-09T00:00:00"/>
        <d v="2023-05-10T00:00:00"/>
        <d v="2023-05-11T00:00:00"/>
        <d v="2023-05-12T00:00:00"/>
        <d v="2023-05-13T00:00:00"/>
        <d v="2023-05-14T00:00:00"/>
        <d v="2023-05-15T00:00:00"/>
        <d v="2023-05-16T00:00:00"/>
        <d v="2023-05-17T00:00:00"/>
        <d v="2023-05-18T00:00:00"/>
        <d v="2023-05-19T00:00:00"/>
        <d v="2023-05-20T00:00:00"/>
        <d v="2023-05-21T00:00:00"/>
        <d v="2023-05-22T00:00:00"/>
        <d v="2023-05-23T00:00:00"/>
        <d v="2023-05-24T00:00:00"/>
        <d v="2023-05-25T00:00:00"/>
        <d v="2023-05-26T00:00:00"/>
        <d v="2023-05-27T00:00:00"/>
        <d v="2023-05-28T00:00:00"/>
        <d v="2023-05-29T00:00:00"/>
        <d v="2023-05-30T00:00:00"/>
        <d v="2023-05-31T00:00:00"/>
      </sharedItems>
      <fieldGroup par="7" base="0">
        <rangePr groupBy="days" startDate="2023-05-02T00:00:00" endDate="2023-06-01T00:00:00"/>
        <groupItems count="368">
          <s v="&lt;5/2/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2023"/>
        </groupItems>
      </fieldGroup>
    </cacheField>
    <cacheField name="Beginning _x000a_Balance" numFmtId="43">
      <sharedItems containsSemiMixedTypes="0" containsString="0" containsNumber="1" minValue="137740549.47499934" maxValue="409412873.11499935"/>
    </cacheField>
    <cacheField name="Warrants Issued " numFmtId="43">
      <sharedItems containsSemiMixedTypes="0" containsString="0" containsNumber="1" minValue="-71363382.310000002" maxValue="0"/>
    </cacheField>
    <cacheField name="Cash _x000a_Receipts" numFmtId="43">
      <sharedItems containsSemiMixedTypes="0" containsString="0" containsNumber="1" minValue="-131709310.82999998" maxValue="16951559.34"/>
    </cacheField>
    <cacheField name="Journal _x000a_Transfers In" numFmtId="43">
      <sharedItems containsSemiMixedTypes="0" containsString="0" containsNumber="1" minValue="0" maxValue="236216944.41"/>
    </cacheField>
    <cacheField name="Journal _x000a_Transfers Out" numFmtId="43">
      <sharedItems containsSemiMixedTypes="0" containsString="0" containsNumber="1" minValue="-81441990.569999993" maxValue="0"/>
    </cacheField>
    <cacheField name="Ending _x000a_Balance" numFmtId="43">
      <sharedItems containsSemiMixedTypes="0" containsString="0" containsNumber="1" minValue="137740549.47499934" maxValue="409412873.11499935"/>
    </cacheField>
    <cacheField name="Months" numFmtId="0" databaseField="0">
      <fieldGroup base="0">
        <rangePr groupBy="months" startDate="2023-05-02T00:00:00" endDate="2023-06-01T00:00:00"/>
        <groupItems count="14">
          <s v="&lt;5/2/2023"/>
          <s v="Jan"/>
          <s v="Feb"/>
          <s v="Mar"/>
          <s v="Apr"/>
          <s v="May"/>
          <s v="Jun"/>
          <s v="Jul"/>
          <s v="Aug"/>
          <s v="Sep"/>
          <s v="Oct"/>
          <s v="Nov"/>
          <s v="Dec"/>
          <s v="&gt;6/1/2023"/>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stin, Brett" refreshedDate="45077.502200810188" createdVersion="8" refreshedVersion="8" minRefreshableVersion="3" recordCount="33" xr:uid="{61DD3650-5E9E-4704-A864-B483079623C0}">
  <cacheSource type="worksheet">
    <worksheetSource ref="A1:G34" sheet="Data"/>
  </cacheSource>
  <cacheFields count="7">
    <cacheField name="Date" numFmtId="166">
      <sharedItems containsNonDate="0" containsDate="1" containsString="0" containsBlank="1" minDate="2023-02-23T00:00:00" maxDate="2023-06-01T00:00:00" count="99">
        <d v="2023-05-02T00:00:00"/>
        <d v="2023-05-03T00:00:00"/>
        <d v="2023-05-04T00:00:00"/>
        <d v="2023-05-05T00:00:00"/>
        <d v="2023-05-06T00:00:00"/>
        <d v="2023-05-07T00:00:00"/>
        <d v="2023-05-08T00:00:00"/>
        <d v="2023-05-09T00:00:00"/>
        <d v="2023-05-10T00:00:00"/>
        <d v="2023-05-11T00:00:00"/>
        <d v="2023-05-12T00:00:00"/>
        <d v="2023-05-13T00:00:00"/>
        <d v="2023-05-14T00:00:00"/>
        <d v="2023-05-15T00:00:00"/>
        <d v="2023-05-16T00:00:00"/>
        <d v="2023-05-17T00:00:00"/>
        <d v="2023-05-18T00:00:00"/>
        <d v="2023-05-19T00:00:00"/>
        <d v="2023-05-20T00:00:00"/>
        <d v="2023-05-21T00:00:00"/>
        <d v="2023-05-22T00:00:00"/>
        <d v="2023-05-23T00:00:00"/>
        <d v="2023-05-24T00:00:00"/>
        <d v="2023-05-25T00:00:00"/>
        <d v="2023-05-26T00:00:00"/>
        <d v="2023-05-27T00:00:00"/>
        <d v="2023-05-28T00:00:00"/>
        <d v="2023-05-29T00:00:00"/>
        <d v="2023-05-30T00:00:00"/>
        <d v="2023-05-31T00:00:00"/>
        <m/>
        <d v="2023-04-20T00:00:00" u="1"/>
        <d v="2023-05-01T00:00:00" u="1"/>
        <d v="2023-04-16T00:00:00" u="1"/>
        <d v="2023-03-31T00:00:00" u="1"/>
        <d v="2023-04-12T00:00:00" u="1"/>
        <d v="2023-03-27T00:00:00" u="1"/>
        <d v="2023-04-08T00:00:00" u="1"/>
        <d v="2023-03-23T00:00:00" u="1"/>
        <d v="2023-04-04T00:00:00" u="1"/>
        <d v="2023-03-19T00:00:00" u="1"/>
        <d v="2023-03-15T00:00:00" u="1"/>
        <d v="2023-03-11T00:00:00" u="1"/>
        <d v="2023-02-26T00:00:00" u="1"/>
        <d v="2023-03-07T00:00:00" u="1"/>
        <d v="2023-03-03T00:00:00" u="1"/>
        <d v="2023-04-27T00:00:00" u="1"/>
        <d v="2023-04-23T00:00:00" u="1"/>
        <d v="2023-04-19T00:00:00" u="1"/>
        <d v="2023-04-15T00:00:00" u="1"/>
        <d v="2023-03-30T00:00:00" u="1"/>
        <d v="2023-04-11T00:00:00" u="1"/>
        <d v="2023-03-26T00:00:00" u="1"/>
        <d v="2023-04-07T00:00:00" u="1"/>
        <d v="2023-03-22T00:00:00" u="1"/>
        <d v="2023-04-03T00:00:00" u="1"/>
        <d v="2023-03-18T00:00:00" u="1"/>
        <d v="2023-03-14T00:00:00" u="1"/>
        <d v="2023-03-10T00:00:00" u="1"/>
        <d v="2023-02-25T00:00:00" u="1"/>
        <d v="2023-03-06T00:00:00" u="1"/>
        <d v="2023-03-02T00:00:00" u="1"/>
        <d v="2023-04-30T00:00:00" u="1"/>
        <d v="2023-04-26T00:00:00" u="1"/>
        <d v="2023-04-22T00:00:00" u="1"/>
        <d v="2023-04-18T00:00:00" u="1"/>
        <d v="2023-04-14T00:00:00" u="1"/>
        <d v="2023-03-29T00:00:00" u="1"/>
        <d v="2023-04-10T00:00:00" u="1"/>
        <d v="2023-03-25T00:00:00" u="1"/>
        <d v="2023-04-06T00:00:00" u="1"/>
        <d v="2023-03-21T00:00:00" u="1"/>
        <d v="2023-04-02T00:00:00" u="1"/>
        <d v="2023-03-17T00:00:00" u="1"/>
        <d v="2023-03-13T00:00:00" u="1"/>
        <d v="2023-02-28T00:00:00" u="1"/>
        <d v="2023-03-09T00:00:00" u="1"/>
        <d v="2023-02-24T00:00:00" u="1"/>
        <d v="2023-03-05T00:00:00" u="1"/>
        <d v="2023-03-01T00:00:00" u="1"/>
        <d v="2023-04-29T00:00:00" u="1"/>
        <d v="2023-04-25T00:00:00" u="1"/>
        <d v="2023-04-21T00:00:00" u="1"/>
        <d v="2023-04-17T00:00:00" u="1"/>
        <d v="2023-04-13T00:00:00" u="1"/>
        <d v="2023-03-28T00:00:00" u="1"/>
        <d v="2023-04-09T00:00:00" u="1"/>
        <d v="2023-03-24T00:00:00" u="1"/>
        <d v="2023-04-05T00:00:00" u="1"/>
        <d v="2023-03-20T00:00:00" u="1"/>
        <d v="2023-04-01T00:00:00" u="1"/>
        <d v="2023-03-16T00:00:00" u="1"/>
        <d v="2023-03-12T00:00:00" u="1"/>
        <d v="2023-02-27T00:00:00" u="1"/>
        <d v="2023-03-08T00:00:00" u="1"/>
        <d v="2023-02-23T00:00:00" u="1"/>
        <d v="2023-03-04T00:00:00" u="1"/>
        <d v="2023-04-28T00:00:00" u="1"/>
        <d v="2023-04-24T00:00:00" u="1"/>
      </sharedItems>
    </cacheField>
    <cacheField name="Beginning _x000a_Balance" numFmtId="0">
      <sharedItems containsString="0" containsBlank="1" containsNumber="1" minValue="137740549.47499934" maxValue="409412873.11499935"/>
    </cacheField>
    <cacheField name="Warrants Issued " numFmtId="43">
      <sharedItems containsString="0" containsBlank="1" containsNumber="1" minValue="-71363382.310000002" maxValue="0"/>
    </cacheField>
    <cacheField name="Cash _x000a_Receipts" numFmtId="43">
      <sharedItems containsString="0" containsBlank="1" containsNumber="1" minValue="-131709310.82999998" maxValue="16951559.34"/>
    </cacheField>
    <cacheField name="Journal _x000a_Transfers In" numFmtId="43">
      <sharedItems containsString="0" containsBlank="1" containsNumber="1" minValue="0" maxValue="236216944.41"/>
    </cacheField>
    <cacheField name="Journal _x000a_Transfers Out" numFmtId="43">
      <sharedItems containsString="0" containsBlank="1" containsNumber="1" minValue="-81441990.569999993" maxValue="0"/>
    </cacheField>
    <cacheField name="Ending _x000a_Balance" numFmtId="43">
      <sharedItems containsString="0" containsBlank="1" containsNumber="1" minValue="137740549.47499934" maxValue="409412873.11499935"/>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stin, Brett" refreshedDate="45077.50353587963" createdVersion="8" refreshedVersion="8" minRefreshableVersion="3" recordCount="21" xr:uid="{40DA3116-AC29-4290-8C1F-FD9B4EFD1A4C}">
  <cacheSource type="worksheet">
    <worksheetSource ref="A91:D112" sheet="Data"/>
  </cacheSource>
  <cacheFields count="4">
    <cacheField name="Pool" numFmtId="0">
      <sharedItems count="22">
        <s v="3rd Party"/>
        <s v="CFD - Community Facility District"/>
        <s v="Funds to Close"/>
        <s v="County Service Area (CSA)"/>
        <s v="Cash with Fiscal Agent"/>
        <s v="Deferred Compensation"/>
        <s v="Enterprise Funds"/>
        <s v="Flood Control"/>
        <s v="General Fund"/>
        <s v="General Restricted Sub-fund"/>
        <s v="General Unrestricted Sub-fund"/>
        <s v="Internal Service Funds"/>
        <s v="Parks"/>
        <s v="Restricted Assets"/>
        <s v="RDA"/>
        <s v="Restricted General Fund"/>
        <s v="Special Districts"/>
        <s v="Transportation"/>
        <s v="Unrestricted General Funds"/>
        <s v="WRMD"/>
        <s v="Warrant Clearing"/>
        <s v="Van Horn Treatment Center" u="1"/>
      </sharedItems>
    </cacheField>
    <cacheField name="Pool Contribution " numFmtId="4">
      <sharedItems containsSemiMixedTypes="0" containsString="0" containsNumber="1" minValue="-2777635.01" maxValue="9606545161.0400009"/>
    </cacheField>
    <cacheField name="Interest to GF" numFmtId="165">
      <sharedItems containsSemiMixedTypes="0" containsString="0" containsNumber="1" minValue="0" maxValue="501143132.66000003"/>
    </cacheField>
    <cacheField name="Interest Not to GF" numFmtId="165">
      <sharedItems containsSemiMixedTypes="0" containsString="0" containsNumber="1" minValue="-2936991.7199999997" maxValue="9478307361.3200016"/>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stin, Brett" refreshedDate="45077.50839328704" createdVersion="8" refreshedVersion="8" minRefreshableVersion="3" recordCount="4" xr:uid="{0854F1CE-DEFC-4065-A613-700EDD7D73AC}">
  <cacheSource type="worksheet">
    <worksheetSource ref="G94:H98" sheet="Data"/>
  </cacheSource>
  <cacheFields count="2">
    <cacheField name="Account Name" numFmtId="43">
      <sharedItems count="4">
        <s v="Cash "/>
        <s v="Restricted Cash"/>
        <s v="Imprest Cash"/>
        <s v="Investments In Lieu Of Cash"/>
      </sharedItems>
    </cacheField>
    <cacheField name="Amount" numFmtId="165">
      <sharedItems containsSemiMixedTypes="0" containsString="0" containsNumber="1" minValue="693047.33" maxValue="14382091359.340029"/>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stin, Brett" refreshedDate="45077.508634837963" createdVersion="8" refreshedVersion="8" minRefreshableVersion="3" recordCount="9" xr:uid="{F2FD10B6-0355-4D8A-8C8B-8A7378AEB281}">
  <cacheSource type="worksheet">
    <worksheetSource ref="A41:B50" sheet="Data"/>
  </cacheSource>
  <cacheFields count="2">
    <cacheField name="Fund " numFmtId="0">
      <sharedItems count="12">
        <s v="Capital Projects Fund"/>
        <s v="Debt Service Fund"/>
        <s v="Enterprise Funds (Hospital/Clinics)"/>
        <s v="Enterprise Funds"/>
        <s v="General Fund (Subfund)"/>
        <s v="Internal Service Funds"/>
        <s v="Special Revenue (CSA's)"/>
        <s v="Special Revenue (Transport)"/>
        <s v="Special Revenue Fund"/>
        <s v="General Fund(Subfund)" u="1"/>
        <s v="Enterprise Funds (Hospital/Clinics) Enterprise Funds" u="1"/>
        <s v="Enterprise Funds (Hospital) Enterprise Funds" u="1"/>
      </sharedItems>
    </cacheField>
    <cacheField name="Amount" numFmtId="3">
      <sharedItems containsSemiMixedTypes="0" containsString="0" containsNumber="1" minValue="-91733738.515002742" maxValue="918619067.52999997"/>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stin, Brett" refreshedDate="45077.508647337963" createdVersion="8" refreshedVersion="8" minRefreshableVersion="3" recordCount="3" xr:uid="{599E4BC3-5D3B-4F9E-9EE8-B87C9B57EC55}">
  <cacheSource type="worksheet">
    <worksheetSource ref="A68:B71" sheet="Data"/>
  </cacheSource>
  <cacheFields count="2">
    <cacheField name="Funds" numFmtId="0">
      <sharedItems count="3">
        <s v="Total Available Funds"/>
        <s v="Total Funds with Borrowing Restrictions"/>
        <s v="General Fund Balance"/>
      </sharedItems>
    </cacheField>
    <cacheField name="Amount" numFmtId="3">
      <sharedItems containsSemiMixedTypes="0" containsString="0" containsNumber="1" minValue="185669132.40499932" maxValue="11799536555.1400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
  <r>
    <x v="0"/>
    <n v="192389900.76499942"/>
    <n v="-1964458.1100000003"/>
    <n v="1842054.2800000005"/>
    <n v="16491905.029999999"/>
    <n v="-1545690.41"/>
    <n v="207213711.55499941"/>
  </r>
  <r>
    <x v="1"/>
    <n v="207213711.55499941"/>
    <n v="-4601884.3199999984"/>
    <n v="365966.94999999995"/>
    <n v="761156.02999999991"/>
    <n v="-1356573.83"/>
    <n v="202382376.38499939"/>
  </r>
  <r>
    <x v="2"/>
    <n v="202382376.38499939"/>
    <n v="-3653150.61"/>
    <n v="964158.73"/>
    <n v="847430.79999999993"/>
    <n v="-951797.60000000009"/>
    <n v="199589017.70499939"/>
  </r>
  <r>
    <x v="3"/>
    <n v="199589017.70499939"/>
    <n v="-3085601.63"/>
    <n v="1365238.1600000001"/>
    <n v="10204109.48"/>
    <n v="-1357098.23"/>
    <n v="206715665.48499939"/>
  </r>
  <r>
    <x v="4"/>
    <n v="206715665.48499939"/>
    <n v="-1430536.69"/>
    <n v="2099632.5"/>
    <n v="0"/>
    <n v="-221.2"/>
    <n v="207384540.0949994"/>
  </r>
  <r>
    <x v="5"/>
    <n v="207384540.0949994"/>
    <n v="0"/>
    <n v="0"/>
    <n v="0"/>
    <n v="0"/>
    <n v="207384540.0949994"/>
  </r>
  <r>
    <x v="6"/>
    <n v="207384540.0949994"/>
    <n v="0"/>
    <n v="0"/>
    <n v="0"/>
    <n v="0"/>
    <n v="207384540.0949994"/>
  </r>
  <r>
    <x v="7"/>
    <n v="207384540.0949994"/>
    <n v="-2204950.46"/>
    <n v="952877.8899999999"/>
    <n v="63432034.780000001"/>
    <n v="-458346.05"/>
    <n v="269106156.25499934"/>
  </r>
  <r>
    <x v="8"/>
    <n v="269106156.25499934"/>
    <n v="-71363382.310000002"/>
    <n v="8097918.9199999999"/>
    <n v="1455841.3499999999"/>
    <n v="-2976907.5100000002"/>
    <n v="204319626.70499933"/>
  </r>
  <r>
    <x v="9"/>
    <n v="204319626.70499933"/>
    <n v="-3995577.2200000007"/>
    <n v="4799324.3"/>
    <n v="36137239.110000007"/>
    <n v="-2237968.35"/>
    <n v="239022644.54499936"/>
  </r>
  <r>
    <x v="10"/>
    <n v="239022644.54499936"/>
    <n v="-1458259.5999999996"/>
    <n v="3365697.98"/>
    <n v="676219.48"/>
    <n v="-77969743.810000002"/>
    <n v="163636558.59499934"/>
  </r>
  <r>
    <x v="11"/>
    <n v="163636558.59499934"/>
    <n v="-1532660.0300000005"/>
    <n v="1114418.7"/>
    <n v="530183.25"/>
    <n v="-707238.02"/>
    <n v="163041262.49499932"/>
  </r>
  <r>
    <x v="12"/>
    <n v="163041262.49499932"/>
    <n v="0"/>
    <n v="0"/>
    <n v="0"/>
    <n v="0"/>
    <n v="163041262.49499932"/>
  </r>
  <r>
    <x v="13"/>
    <n v="163041262.49499932"/>
    <n v="0"/>
    <n v="0"/>
    <n v="0"/>
    <n v="0"/>
    <n v="163041262.49499932"/>
  </r>
  <r>
    <x v="14"/>
    <n v="163041262.49499932"/>
    <n v="-920977.7699999999"/>
    <n v="591363.43000000017"/>
    <n v="9563630.2999999989"/>
    <n v="-3646622.95"/>
    <n v="168628655.50499934"/>
  </r>
  <r>
    <x v="15"/>
    <n v="168628655.50499934"/>
    <n v="-5102288.0199999968"/>
    <n v="11795761.489999998"/>
    <n v="168201.90999999997"/>
    <n v="-26513071.25"/>
    <n v="148977259.63499933"/>
  </r>
  <r>
    <x v="16"/>
    <n v="148977259.63499933"/>
    <n v="-6053573.6199999992"/>
    <n v="3999826.33"/>
    <n v="1772119.2800000003"/>
    <n v="-10955082.149999999"/>
    <n v="137740549.47499934"/>
  </r>
  <r>
    <x v="17"/>
    <n v="137740549.47499934"/>
    <n v="-1304920.3400000005"/>
    <n v="16951559.34"/>
    <n v="37572047.210000001"/>
    <n v="-9082574.9599999972"/>
    <n v="181876660.72499934"/>
  </r>
  <r>
    <x v="18"/>
    <n v="181876660.72499934"/>
    <n v="-3605384.52"/>
    <n v="439903.10999999993"/>
    <n v="762569.85"/>
    <n v="-2812467.9"/>
    <n v="176661281.26499933"/>
  </r>
  <r>
    <x v="19"/>
    <n v="176661281.26499933"/>
    <n v="0"/>
    <n v="0"/>
    <n v="0"/>
    <n v="0"/>
    <n v="176661281.26499933"/>
  </r>
  <r>
    <x v="20"/>
    <n v="176661281.26499933"/>
    <n v="0"/>
    <n v="0"/>
    <n v="0"/>
    <n v="0"/>
    <n v="176661281.26499933"/>
  </r>
  <r>
    <x v="21"/>
    <n v="176661281.26499933"/>
    <n v="-3976547.5299999993"/>
    <n v="6528176.7999999998"/>
    <n v="236216944.41"/>
    <n v="-6016981.8300000001"/>
    <n v="409412873.11499935"/>
  </r>
  <r>
    <x v="22"/>
    <n v="409412873.11499935"/>
    <n v="-2867902.6599999997"/>
    <n v="4213201.0100000007"/>
    <n v="12515774.68"/>
    <n v="-61254896.18"/>
    <n v="362019049.96499932"/>
  </r>
  <r>
    <x v="23"/>
    <n v="362019049.96499932"/>
    <n v="-2064631.3100000005"/>
    <n v="8424587.6899999995"/>
    <n v="37344005.829999998"/>
    <n v="-81441990.569999993"/>
    <n v="324281021.6049993"/>
  </r>
  <r>
    <x v="24"/>
    <n v="324281021.6049993"/>
    <n v="-6613617.669999999"/>
    <n v="-131709310.82999998"/>
    <n v="1230797.1100000001"/>
    <n v="-793943.76000000013"/>
    <n v="186394946.45499933"/>
  </r>
  <r>
    <x v="25"/>
    <n v="186394946.45499933"/>
    <n v="-902554.55000000016"/>
    <n v="332210.51999999996"/>
    <n v="52580.66"/>
    <n v="0"/>
    <n v="185877183.08499932"/>
  </r>
  <r>
    <x v="26"/>
    <n v="185877183.08499932"/>
    <n v="0"/>
    <n v="0"/>
    <n v="0"/>
    <n v="0"/>
    <n v="185877183.08499932"/>
  </r>
  <r>
    <x v="27"/>
    <n v="185877183.08499932"/>
    <n v="0"/>
    <n v="0"/>
    <n v="0"/>
    <n v="0"/>
    <n v="185877183.08499932"/>
  </r>
  <r>
    <x v="28"/>
    <n v="185877183.08499932"/>
    <n v="0"/>
    <n v="0"/>
    <n v="0"/>
    <n v="0"/>
    <n v="185877183.08499932"/>
  </r>
  <r>
    <x v="29"/>
    <n v="185877183.08499932"/>
    <n v="-3131544.6799999992"/>
    <n v="2923494"/>
    <n v="0"/>
    <n v="0"/>
    <n v="185669132.4049993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
  <r>
    <x v="0"/>
    <n v="192389900.76499942"/>
    <n v="-1964458.1100000003"/>
    <n v="1842054.2800000005"/>
    <n v="16491905.029999999"/>
    <n v="-1545690.41"/>
    <n v="207213711.55499941"/>
  </r>
  <r>
    <x v="1"/>
    <n v="207213711.55499941"/>
    <n v="-4601884.3199999984"/>
    <n v="365966.94999999995"/>
    <n v="761156.02999999991"/>
    <n v="-1356573.83"/>
    <n v="202382376.38499939"/>
  </r>
  <r>
    <x v="2"/>
    <n v="202382376.38499939"/>
    <n v="-3653150.61"/>
    <n v="964158.73"/>
    <n v="847430.79999999993"/>
    <n v="-951797.60000000009"/>
    <n v="199589017.70499939"/>
  </r>
  <r>
    <x v="3"/>
    <n v="199589017.70499939"/>
    <n v="-3085601.63"/>
    <n v="1365238.1600000001"/>
    <n v="10204109.48"/>
    <n v="-1357098.23"/>
    <n v="206715665.48499939"/>
  </r>
  <r>
    <x v="4"/>
    <n v="206715665.48499939"/>
    <n v="-1430536.69"/>
    <n v="2099632.5"/>
    <n v="0"/>
    <n v="-221.2"/>
    <n v="207384540.0949994"/>
  </r>
  <r>
    <x v="5"/>
    <n v="207384540.0949994"/>
    <n v="0"/>
    <n v="0"/>
    <n v="0"/>
    <n v="0"/>
    <n v="207384540.0949994"/>
  </r>
  <r>
    <x v="6"/>
    <n v="207384540.0949994"/>
    <n v="0"/>
    <n v="0"/>
    <n v="0"/>
    <n v="0"/>
    <n v="207384540.0949994"/>
  </r>
  <r>
    <x v="7"/>
    <n v="207384540.0949994"/>
    <n v="-2204950.46"/>
    <n v="952877.8899999999"/>
    <n v="63432034.780000001"/>
    <n v="-458346.05"/>
    <n v="269106156.25499934"/>
  </r>
  <r>
    <x v="8"/>
    <n v="269106156.25499934"/>
    <n v="-71363382.310000002"/>
    <n v="8097918.9199999999"/>
    <n v="1455841.3499999999"/>
    <n v="-2976907.5100000002"/>
    <n v="204319626.70499933"/>
  </r>
  <r>
    <x v="9"/>
    <n v="204319626.70499933"/>
    <n v="-3995577.2200000007"/>
    <n v="4799324.3"/>
    <n v="36137239.110000007"/>
    <n v="-2237968.35"/>
    <n v="239022644.54499936"/>
  </r>
  <r>
    <x v="10"/>
    <n v="239022644.54499936"/>
    <n v="-1458259.5999999996"/>
    <n v="3365697.98"/>
    <n v="676219.48"/>
    <n v="-77969743.810000002"/>
    <n v="163636558.59499934"/>
  </r>
  <r>
    <x v="11"/>
    <n v="163636558.59499934"/>
    <n v="-1532660.0300000005"/>
    <n v="1114418.7"/>
    <n v="530183.25"/>
    <n v="-707238.02"/>
    <n v="163041262.49499932"/>
  </r>
  <r>
    <x v="12"/>
    <n v="163041262.49499932"/>
    <n v="0"/>
    <n v="0"/>
    <n v="0"/>
    <n v="0"/>
    <n v="163041262.49499932"/>
  </r>
  <r>
    <x v="13"/>
    <n v="163041262.49499932"/>
    <n v="0"/>
    <n v="0"/>
    <n v="0"/>
    <n v="0"/>
    <n v="163041262.49499932"/>
  </r>
  <r>
    <x v="14"/>
    <n v="163041262.49499932"/>
    <n v="-920977.7699999999"/>
    <n v="591363.43000000017"/>
    <n v="9563630.2999999989"/>
    <n v="-3646622.95"/>
    <n v="168628655.50499934"/>
  </r>
  <r>
    <x v="15"/>
    <n v="168628655.50499934"/>
    <n v="-5102288.0199999968"/>
    <n v="11795761.489999998"/>
    <n v="168201.90999999997"/>
    <n v="-26513071.25"/>
    <n v="148977259.63499933"/>
  </r>
  <r>
    <x v="16"/>
    <n v="148977259.63499933"/>
    <n v="-6053573.6199999992"/>
    <n v="3999826.33"/>
    <n v="1772119.2800000003"/>
    <n v="-10955082.149999999"/>
    <n v="137740549.47499934"/>
  </r>
  <r>
    <x v="17"/>
    <n v="137740549.47499934"/>
    <n v="-1304920.3400000005"/>
    <n v="16951559.34"/>
    <n v="37572047.210000001"/>
    <n v="-9082574.9599999972"/>
    <n v="181876660.72499934"/>
  </r>
  <r>
    <x v="18"/>
    <n v="181876660.72499934"/>
    <n v="-3605384.52"/>
    <n v="439903.10999999993"/>
    <n v="762569.85"/>
    <n v="-2812467.9"/>
    <n v="176661281.26499933"/>
  </r>
  <r>
    <x v="19"/>
    <n v="176661281.26499933"/>
    <n v="0"/>
    <n v="0"/>
    <n v="0"/>
    <n v="0"/>
    <n v="176661281.26499933"/>
  </r>
  <r>
    <x v="20"/>
    <n v="176661281.26499933"/>
    <n v="0"/>
    <n v="0"/>
    <n v="0"/>
    <n v="0"/>
    <n v="176661281.26499933"/>
  </r>
  <r>
    <x v="21"/>
    <n v="176661281.26499933"/>
    <n v="-3976547.5299999993"/>
    <n v="6528176.7999999998"/>
    <n v="236216944.41"/>
    <n v="-6016981.8300000001"/>
    <n v="409412873.11499935"/>
  </r>
  <r>
    <x v="22"/>
    <n v="409412873.11499935"/>
    <n v="-2867902.6599999997"/>
    <n v="4213201.0100000007"/>
    <n v="12515774.68"/>
    <n v="-61254896.18"/>
    <n v="362019049.96499932"/>
  </r>
  <r>
    <x v="23"/>
    <n v="362019049.96499932"/>
    <n v="-2064631.3100000005"/>
    <n v="8424587.6899999995"/>
    <n v="37344005.829999998"/>
    <n v="-81441990.569999993"/>
    <n v="324281021.6049993"/>
  </r>
  <r>
    <x v="24"/>
    <n v="324281021.6049993"/>
    <n v="-6613617.669999999"/>
    <n v="-131709310.82999998"/>
    <n v="1230797.1100000001"/>
    <n v="-793943.76000000013"/>
    <n v="186394946.45499933"/>
  </r>
  <r>
    <x v="25"/>
    <n v="186394946.45499933"/>
    <n v="-902554.55000000016"/>
    <n v="332210.51999999996"/>
    <n v="52580.66"/>
    <n v="0"/>
    <n v="185877183.08499932"/>
  </r>
  <r>
    <x v="26"/>
    <n v="185877183.08499932"/>
    <n v="0"/>
    <n v="0"/>
    <n v="0"/>
    <n v="0"/>
    <n v="185877183.08499932"/>
  </r>
  <r>
    <x v="27"/>
    <n v="185877183.08499932"/>
    <n v="0"/>
    <n v="0"/>
    <n v="0"/>
    <n v="0"/>
    <n v="185877183.08499932"/>
  </r>
  <r>
    <x v="28"/>
    <n v="185877183.08499932"/>
    <n v="0"/>
    <n v="0"/>
    <n v="0"/>
    <n v="0"/>
    <n v="185877183.08499932"/>
  </r>
  <r>
    <x v="29"/>
    <n v="185877183.08499932"/>
    <n v="-3131544.6799999992"/>
    <n v="2923494"/>
    <n v="0"/>
    <n v="0"/>
    <n v="185669132.40499932"/>
  </r>
  <r>
    <x v="30"/>
    <m/>
    <m/>
    <m/>
    <m/>
    <m/>
    <m/>
  </r>
  <r>
    <x v="30"/>
    <m/>
    <m/>
    <m/>
    <m/>
    <m/>
    <m/>
  </r>
  <r>
    <x v="30"/>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x v="0"/>
    <n v="9606545161.0400009"/>
    <n v="128237799.72"/>
    <n v="9478307361.3200016"/>
  </r>
  <r>
    <x v="1"/>
    <n v="13676454.109999999"/>
    <n v="0"/>
    <n v="13676454.109999999"/>
  </r>
  <r>
    <x v="2"/>
    <n v="0"/>
    <n v="0"/>
    <n v="0"/>
  </r>
  <r>
    <x v="3"/>
    <n v="50909411.32"/>
    <n v="720418.95"/>
    <n v="50188992.369999997"/>
  </r>
  <r>
    <x v="4"/>
    <n v="40891260.640000001"/>
    <n v="0"/>
    <n v="40891260.640000001"/>
  </r>
  <r>
    <x v="5"/>
    <n v="0"/>
    <n v="0"/>
    <n v="0"/>
  </r>
  <r>
    <x v="6"/>
    <n v="-2777635.01"/>
    <n v="159356.71"/>
    <n v="-2936991.7199999997"/>
  </r>
  <r>
    <x v="7"/>
    <n v="338755619.92000002"/>
    <n v="0"/>
    <n v="338755619.92000002"/>
  </r>
  <r>
    <x v="8"/>
    <n v="185669132.40000001"/>
    <n v="185669132.40000001"/>
    <n v="0"/>
  </r>
  <r>
    <x v="9"/>
    <n v="1167710552.72"/>
    <n v="501143132.66000003"/>
    <n v="666567420.05999994"/>
  </r>
  <r>
    <x v="10"/>
    <n v="75360470.969999999"/>
    <n v="53831376.140000001"/>
    <n v="21529094.829999998"/>
  </r>
  <r>
    <x v="11"/>
    <n v="428093.46"/>
    <n v="332627.53000000003"/>
    <n v="95465.93"/>
  </r>
  <r>
    <x v="12"/>
    <n v="18132063.43"/>
    <n v="0"/>
    <n v="18132063.43"/>
  </r>
  <r>
    <x v="13"/>
    <n v="15692848.33"/>
    <n v="0"/>
    <n v="15692848.33"/>
  </r>
  <r>
    <x v="14"/>
    <n v="19462174.280000001"/>
    <n v="0"/>
    <n v="19462174.280000001"/>
  </r>
  <r>
    <x v="15"/>
    <n v="651677029.34000003"/>
    <n v="47028063.130000003"/>
    <n v="604648966.21000004"/>
  </r>
  <r>
    <x v="16"/>
    <n v="1381049031.25"/>
    <n v="2313748.02"/>
    <n v="1378735283.23"/>
  </r>
  <r>
    <x v="17"/>
    <n v="210583198.93000001"/>
    <n v="7769144.4500000002"/>
    <n v="202814054.48000002"/>
  </r>
  <r>
    <x v="18"/>
    <n v="456651199.56999999"/>
    <n v="275331928.66000003"/>
    <n v="181319270.90999997"/>
  </r>
  <r>
    <x v="19"/>
    <n v="113479011.45999999"/>
    <n v="40700.35"/>
    <n v="113438311.11"/>
  </r>
  <r>
    <x v="20"/>
    <n v="151800176.81"/>
    <n v="151800176.81"/>
    <n v="0"/>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x v="0"/>
    <n v="14382091359.340029"/>
  </r>
  <r>
    <x v="1"/>
    <n v="111924768.11"/>
  </r>
  <r>
    <x v="2"/>
    <n v="693047.33"/>
  </r>
  <r>
    <x v="3"/>
    <n v="986080"/>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x v="0"/>
    <n v="230904239.31999999"/>
  </r>
  <r>
    <x v="1"/>
    <n v="50924115.020000003"/>
  </r>
  <r>
    <x v="2"/>
    <n v="-91733738.515002742"/>
  </r>
  <r>
    <x v="3"/>
    <n v="7306168.1900000004"/>
  </r>
  <r>
    <x v="4"/>
    <n v="918619067.52999997"/>
  </r>
  <r>
    <x v="5"/>
    <n v="418028038.93000001"/>
  </r>
  <r>
    <x v="6"/>
    <n v="49221429.619999997"/>
  </r>
  <r>
    <x v="7"/>
    <n v="249449420.78999999"/>
  </r>
  <r>
    <x v="8"/>
    <n v="677770826.53999996"/>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
  <r>
    <x v="0"/>
    <n v="2510489567.4249973"/>
  </r>
  <r>
    <x v="1"/>
    <n v="11799536555.140001"/>
  </r>
  <r>
    <x v="2"/>
    <n v="185669132.4049993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5BD2E04-2777-471E-9D37-B0E57573A886}" name="PivotTable1" cacheId="45"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0">
  <location ref="D40:E50" firstHeaderRow="1" firstDataRow="1" firstDataCol="1"/>
  <pivotFields count="2">
    <pivotField axis="axisRow" showAll="0">
      <items count="13">
        <item x="0"/>
        <item x="1"/>
        <item x="3"/>
        <item m="1" x="11"/>
        <item m="1" x="9"/>
        <item x="4"/>
        <item x="5"/>
        <item x="6"/>
        <item x="7"/>
        <item x="8"/>
        <item m="1" x="10"/>
        <item x="2"/>
        <item t="default"/>
      </items>
    </pivotField>
    <pivotField dataField="1" showAll="0"/>
  </pivotFields>
  <rowFields count="1">
    <field x="0"/>
  </rowFields>
  <rowItems count="10">
    <i>
      <x/>
    </i>
    <i>
      <x v="1"/>
    </i>
    <i>
      <x v="2"/>
    </i>
    <i>
      <x v="5"/>
    </i>
    <i>
      <x v="6"/>
    </i>
    <i>
      <x v="7"/>
    </i>
    <i>
      <x v="8"/>
    </i>
    <i>
      <x v="9"/>
    </i>
    <i>
      <x v="11"/>
    </i>
    <i t="grand">
      <x/>
    </i>
  </rowItems>
  <colItems count="1">
    <i/>
  </colItems>
  <dataFields count="1">
    <dataField name="Sum of Amount" fld="1" baseField="0" baseItem="0" numFmtId="37"/>
  </dataFields>
  <formats count="4">
    <format dxfId="12">
      <pivotArea dataOnly="0" fieldPosition="0">
        <references count="1">
          <reference field="0" count="0"/>
        </references>
      </pivotArea>
    </format>
    <format dxfId="13">
      <pivotArea outline="0" collapsedLevelsAreSubtotals="1" fieldPosition="0"/>
    </format>
    <format dxfId="14">
      <pivotArea dataOnly="0" labelOnly="1" outline="0" axis="axisValues" fieldPosition="0"/>
    </format>
    <format dxfId="15">
      <pivotArea collapsedLevelsAreSubtotals="1" fieldPosition="0">
        <references count="1">
          <reference field="0" count="1">
            <x v="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77C3823-C470-49C0-BFE5-52BF0AA4A74C}" name="PivotTable9" cacheId="10" applyNumberFormats="0" applyBorderFormats="0" applyFontFormats="0" applyPatternFormats="0" applyAlignmentFormats="0" applyWidthHeightFormats="1" dataCaption="Values" updatedVersion="8" minRefreshableVersion="3" useAutoFormatting="1" rowGrandTotals="0" colGrandTotals="0" itemPrintTitles="1" createdVersion="8" indent="0" compact="0" compactData="0" multipleFieldFilters="0" chartFormat="4">
  <location ref="H3:J33" firstHeaderRow="1" firstDataRow="1" firstDataCol="2"/>
  <pivotFields count="8">
    <pivotField axis="axisRow" compact="0" numFmtId="166" outline="0" showAll="0" defaultSubtotal="0">
      <items count="368">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0"/>
        <item x="367"/>
      </items>
    </pivotField>
    <pivotField compact="0" numFmtId="43" outline="0" showAll="0" defaultSubtotal="0"/>
    <pivotField compact="0" numFmtId="43" outline="0" showAll="0" defaultSubtotal="0"/>
    <pivotField compact="0" numFmtId="43" outline="0" showAll="0" defaultSubtotal="0"/>
    <pivotField compact="0" numFmtId="43" outline="0" showAll="0" defaultSubtotal="0"/>
    <pivotField compact="0" numFmtId="43" outline="0" showAll="0" defaultSubtotal="0"/>
    <pivotField dataField="1" compact="0" numFmtId="43" outline="0" showAll="0" defaultSubtotal="0"/>
    <pivotField axis="axisRow" compact="0" outline="0" showAll="0" defaultSubtotal="0">
      <items count="14">
        <item sd="0" x="0"/>
        <item x="1"/>
        <item x="2"/>
        <item x="3"/>
        <item x="4"/>
        <item x="5"/>
        <item sd="0" x="6"/>
        <item sd="0" x="7"/>
        <item sd="0" x="8"/>
        <item sd="0" x="9"/>
        <item sd="0" x="10"/>
        <item sd="0" x="11"/>
        <item sd="0" x="12"/>
        <item sd="0" x="13"/>
      </items>
    </pivotField>
  </pivotFields>
  <rowFields count="2">
    <field x="7"/>
    <field x="0"/>
  </rowFields>
  <rowItems count="30">
    <i>
      <x v="5"/>
      <x v="122"/>
    </i>
    <i r="1">
      <x v="123"/>
    </i>
    <i r="1">
      <x v="124"/>
    </i>
    <i r="1">
      <x v="125"/>
    </i>
    <i r="1">
      <x v="126"/>
    </i>
    <i r="1">
      <x v="127"/>
    </i>
    <i r="1">
      <x v="128"/>
    </i>
    <i r="1">
      <x v="129"/>
    </i>
    <i r="1">
      <x v="130"/>
    </i>
    <i r="1">
      <x v="131"/>
    </i>
    <i r="1">
      <x v="132"/>
    </i>
    <i r="1">
      <x v="133"/>
    </i>
    <i r="1">
      <x v="134"/>
    </i>
    <i r="1">
      <x v="135"/>
    </i>
    <i r="1">
      <x v="136"/>
    </i>
    <i r="1">
      <x v="137"/>
    </i>
    <i r="1">
      <x v="138"/>
    </i>
    <i r="1">
      <x v="139"/>
    </i>
    <i r="1">
      <x v="140"/>
    </i>
    <i r="1">
      <x v="141"/>
    </i>
    <i r="1">
      <x v="142"/>
    </i>
    <i r="1">
      <x v="143"/>
    </i>
    <i r="1">
      <x v="144"/>
    </i>
    <i r="1">
      <x v="145"/>
    </i>
    <i r="1">
      <x v="146"/>
    </i>
    <i r="1">
      <x v="147"/>
    </i>
    <i r="1">
      <x v="148"/>
    </i>
    <i r="1">
      <x v="149"/>
    </i>
    <i r="1">
      <x v="150"/>
    </i>
    <i r="1">
      <x v="151"/>
    </i>
  </rowItems>
  <colItems count="1">
    <i/>
  </colItems>
  <dataFields count="1">
    <dataField name="Sum of Ending _x000a_Balance" fld="6" baseField="0" baseItem="0" numFmtId="165"/>
  </dataFields>
  <formats count="10">
    <format dxfId="25">
      <pivotArea outline="0" collapsedLevelsAreSubtotals="1" fieldPosition="0"/>
    </format>
    <format dxfId="24">
      <pivotArea dataOnly="0" labelOnly="1" outline="0" axis="axisValues" fieldPosition="0"/>
    </format>
    <format dxfId="23">
      <pivotArea type="all" dataOnly="0" outline="0" fieldPosition="0"/>
    </format>
    <format dxfId="22">
      <pivotArea outline="0" collapsedLevelsAreSubtotals="1" fieldPosition="0"/>
    </format>
    <format dxfId="21">
      <pivotArea field="7" type="button" dataOnly="0" labelOnly="1" outline="0" axis="axisRow" fieldPosition="0"/>
    </format>
    <format dxfId="20">
      <pivotArea field="0" type="button" dataOnly="0" labelOnly="1" outline="0" axis="axisRow" fieldPosition="1"/>
    </format>
    <format dxfId="19">
      <pivotArea dataOnly="0" labelOnly="1" outline="0" fieldPosition="0">
        <references count="1">
          <reference field="7" count="2">
            <x v="1"/>
            <x v="2"/>
          </reference>
        </references>
      </pivotArea>
    </format>
    <format dxfId="18">
      <pivotArea dataOnly="0" labelOnly="1" outline="0" fieldPosition="0">
        <references count="2">
          <reference field="0" count="9">
            <x v="22"/>
            <x v="23"/>
            <x v="24"/>
            <x v="25"/>
            <x v="26"/>
            <x v="27"/>
            <x v="28"/>
            <x v="29"/>
            <x v="30"/>
          </reference>
          <reference field="7" count="1" selected="0">
            <x v="1"/>
          </reference>
        </references>
      </pivotArea>
    </format>
    <format dxfId="17">
      <pivotArea dataOnly="0" labelOnly="1" outline="0" fieldPosition="0">
        <references count="2">
          <reference field="0" count="24">
            <x v="31"/>
            <x v="32"/>
            <x v="33"/>
            <x v="34"/>
            <x v="35"/>
            <x v="36"/>
            <x v="37"/>
            <x v="38"/>
            <x v="39"/>
            <x v="40"/>
            <x v="41"/>
            <x v="42"/>
            <x v="43"/>
            <x v="44"/>
            <x v="45"/>
            <x v="46"/>
            <x v="47"/>
            <x v="48"/>
            <x v="49"/>
            <x v="50"/>
            <x v="51"/>
            <x v="52"/>
            <x v="53"/>
            <x v="54"/>
          </reference>
          <reference field="7" count="1" selected="0">
            <x v="2"/>
          </reference>
        </references>
      </pivotArea>
    </format>
    <format dxfId="16">
      <pivotArea dataOnly="0" labelOnly="1" outline="0" axis="axisValues" fieldPosition="0"/>
    </format>
  </formats>
  <chartFormats count="1">
    <chartFormat chart="3"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26434A1-14A6-40C1-9B9D-1AFF9AAD07D3}" name="PivotTable10" cacheId="13" applyNumberFormats="0" applyBorderFormats="0" applyFontFormats="0" applyPatternFormats="0" applyAlignmentFormats="0" applyWidthHeightFormats="1" dataCaption="Values" updatedVersion="8" minRefreshableVersion="3" useAutoFormatting="1" rowGrandTotals="0" colGrandTotals="0" itemPrintTitles="1" createdVersion="8" indent="0" compact="0" compactData="0" multipleFieldFilters="0" chartFormat="10">
  <location ref="L4:M5" firstHeaderRow="1" firstDataRow="1" firstDataCol="1"/>
  <pivotFields count="7">
    <pivotField axis="axisRow" compact="0" numFmtId="166" outline="0" showAll="0" defaultSubtotal="0">
      <items count="99">
        <item m="1" x="95"/>
        <item m="1" x="77"/>
        <item m="1" x="59"/>
        <item m="1" x="43"/>
        <item m="1" x="93"/>
        <item m="1" x="75"/>
        <item m="1" x="79"/>
        <item m="1" x="61"/>
        <item m="1" x="45"/>
        <item m="1" x="96"/>
        <item m="1" x="78"/>
        <item m="1" x="60"/>
        <item m="1" x="44"/>
        <item m="1" x="94"/>
        <item m="1" x="76"/>
        <item m="1" x="58"/>
        <item m="1" x="42"/>
        <item m="1" x="92"/>
        <item m="1" x="74"/>
        <item m="1" x="57"/>
        <item m="1" x="41"/>
        <item m="1" x="91"/>
        <item m="1" x="73"/>
        <item m="1" x="56"/>
        <item m="1" x="40"/>
        <item m="1" x="89"/>
        <item m="1" x="71"/>
        <item m="1" x="54"/>
        <item m="1" x="38"/>
        <item x="30"/>
        <item m="1" x="87"/>
        <item m="1" x="69"/>
        <item m="1" x="52"/>
        <item m="1" x="36"/>
        <item m="1" x="85"/>
        <item m="1" x="67"/>
        <item m="1" x="50"/>
        <item m="1" x="34"/>
        <item m="1" x="90"/>
        <item m="1" x="72"/>
        <item m="1" x="55"/>
        <item m="1" x="39"/>
        <item m="1" x="88"/>
        <item m="1" x="70"/>
        <item m="1" x="53"/>
        <item m="1" x="37"/>
        <item m="1" x="86"/>
        <item m="1" x="68"/>
        <item m="1" x="51"/>
        <item m="1" x="35"/>
        <item m="1" x="84"/>
        <item m="1" x="66"/>
        <item m="1" x="49"/>
        <item m="1" x="33"/>
        <item m="1" x="83"/>
        <item m="1" x="65"/>
        <item m="1" x="48"/>
        <item m="1" x="31"/>
        <item m="1" x="82"/>
        <item m="1" x="64"/>
        <item m="1" x="47"/>
        <item m="1" x="98"/>
        <item m="1" x="81"/>
        <item m="1" x="63"/>
        <item m="1" x="46"/>
        <item m="1" x="97"/>
        <item m="1" x="80"/>
        <item m="1" x="62"/>
        <item m="1" x="32"/>
        <item x="0"/>
        <item x="1"/>
        <item x="2"/>
        <item x="3"/>
        <item x="4"/>
        <item x="5"/>
        <item x="6"/>
        <item x="7"/>
        <item x="8"/>
        <item x="9"/>
        <item x="10"/>
        <item x="11"/>
        <item x="12"/>
        <item x="13"/>
        <item x="14"/>
        <item x="15"/>
        <item x="16"/>
        <item x="17"/>
        <item x="18"/>
        <item x="19"/>
        <item x="20"/>
        <item x="21"/>
        <item x="22"/>
        <item x="23"/>
        <item x="24"/>
        <item x="25"/>
        <item x="26"/>
        <item x="27"/>
        <item x="28"/>
        <item x="29"/>
      </items>
    </pivotField>
    <pivotField compact="0" numFmtId="43" outline="0" showAll="0" defaultSubtotal="0"/>
    <pivotField compact="0" numFmtId="43" outline="0" showAll="0" defaultSubtotal="0"/>
    <pivotField compact="0" numFmtId="43" outline="0" showAll="0" defaultSubtotal="0"/>
    <pivotField compact="0" numFmtId="43" outline="0" showAll="0" defaultSubtotal="0"/>
    <pivotField compact="0" numFmtId="43" outline="0" showAll="0" defaultSubtotal="0"/>
    <pivotField dataField="1" compact="0" numFmtId="43" outline="0" showAll="0" defaultSubtotal="0"/>
  </pivotFields>
  <rowFields count="1">
    <field x="0"/>
  </rowFields>
  <rowItems count="1">
    <i>
      <x v="98"/>
    </i>
  </rowItems>
  <colItems count="1">
    <i/>
  </colItems>
  <dataFields count="1">
    <dataField name="Sum of Ending _x000a_Balance" fld="6" baseField="0" baseItem="0" numFmtId="167"/>
  </dataFields>
  <formats count="6">
    <format dxfId="31">
      <pivotArea outline="0" collapsedLevelsAreSubtotals="1" fieldPosition="0"/>
    </format>
    <format dxfId="30">
      <pivotArea dataOnly="0" labelOnly="1" outline="0" axis="axisValues" fieldPosition="0"/>
    </format>
    <format dxfId="29">
      <pivotArea type="all" dataOnly="0" outline="0" fieldPosition="0"/>
    </format>
    <format dxfId="28">
      <pivotArea outline="0" collapsedLevelsAreSubtotals="1" fieldPosition="0"/>
    </format>
    <format dxfId="27">
      <pivotArea field="0" type="button" dataOnly="0" labelOnly="1" outline="0" axis="axisRow" fieldPosition="0"/>
    </format>
    <format dxfId="26">
      <pivotArea dataOnly="0" labelOnly="1" outline="0" axis="axisValues" fieldPosition="0"/>
    </format>
  </formats>
  <chartFormats count="2">
    <chartFormat chart="9" format="10" series="1">
      <pivotArea type="data" outline="0" fieldPosition="0">
        <references count="1">
          <reference field="4294967294" count="1" selected="0">
            <x v="0"/>
          </reference>
        </references>
      </pivotArea>
    </chartFormat>
    <chartFormat chart="9" format="1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0" type="today" evalOrder="-1" id="4">
      <autoFilter ref="A1">
        <filterColumn colId="0">
          <dynamicFilter type="today" val="45077" maxVal="45078"/>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03FCC4D-82DF-4439-B12C-58CAD89BD46A}" name="PivotTable7" cacheId="4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1" rowHeaderCaption="Account Name">
  <location ref="G104:H109" firstHeaderRow="1" firstDataRow="1" firstDataCol="1"/>
  <pivotFields count="2">
    <pivotField axis="axisRow" showAll="0">
      <items count="5">
        <item x="0"/>
        <item x="2"/>
        <item x="3"/>
        <item x="1"/>
        <item t="default"/>
      </items>
    </pivotField>
    <pivotField dataField="1" numFmtId="165" showAll="0"/>
  </pivotFields>
  <rowFields count="1">
    <field x="0"/>
  </rowFields>
  <rowItems count="5">
    <i>
      <x/>
    </i>
    <i>
      <x v="1"/>
    </i>
    <i>
      <x v="2"/>
    </i>
    <i>
      <x v="3"/>
    </i>
    <i t="grand">
      <x/>
    </i>
  </rowItems>
  <colItems count="1">
    <i/>
  </colItems>
  <dataFields count="1">
    <dataField name="Sum of Amount" fld="1" baseField="0" baseItem="0" numFmtId="43"/>
  </dataFields>
  <formats count="4">
    <format dxfId="0">
      <pivotArea outline="0" collapsedLevelsAreSubtotals="1" fieldPosition="0"/>
    </format>
    <format dxfId="1">
      <pivotArea dataOnly="0" labelOnly="1" outline="0" axis="axisValues" fieldPosition="0"/>
    </format>
    <format dxfId="2">
      <pivotArea collapsedLevelsAreSubtotals="1" fieldPosition="0">
        <references count="1">
          <reference field="0" count="0"/>
        </references>
      </pivotArea>
    </format>
    <format dxfId="3">
      <pivotArea grandRow="1" outline="0" collapsedLevelsAreSubtotals="1" fieldPosition="0"/>
    </format>
  </formats>
  <chartFormats count="1">
    <chartFormat chart="10"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1732B34D-2A2D-4F6A-A4D4-017F79DB35C3}" name="PivotTable6" cacheId="16"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4" rowHeaderCaption="Pool ">
  <location ref="A116:D138" firstHeaderRow="0" firstDataRow="1" firstDataCol="1"/>
  <pivotFields count="4">
    <pivotField axis="axisRow" showAll="0" sortType="ascending">
      <items count="23">
        <item x="0"/>
        <item x="4"/>
        <item x="1"/>
        <item x="3"/>
        <item x="5"/>
        <item x="6"/>
        <item x="7"/>
        <item x="2"/>
        <item x="8"/>
        <item x="9"/>
        <item x="10"/>
        <item x="11"/>
        <item x="12"/>
        <item x="14"/>
        <item x="13"/>
        <item x="15"/>
        <item x="16"/>
        <item x="17"/>
        <item x="18"/>
        <item m="1" x="21"/>
        <item x="20"/>
        <item x="19"/>
        <item t="default"/>
      </items>
    </pivotField>
    <pivotField dataField="1" numFmtId="43" showAll="0"/>
    <pivotField dataField="1" numFmtId="43" showAll="0"/>
    <pivotField dataField="1" numFmtId="43" showAll="0"/>
  </pivotFields>
  <rowFields count="1">
    <field x="0"/>
  </rowFields>
  <rowItems count="22">
    <i>
      <x/>
    </i>
    <i>
      <x v="1"/>
    </i>
    <i>
      <x v="2"/>
    </i>
    <i>
      <x v="3"/>
    </i>
    <i>
      <x v="4"/>
    </i>
    <i>
      <x v="5"/>
    </i>
    <i>
      <x v="6"/>
    </i>
    <i>
      <x v="7"/>
    </i>
    <i>
      <x v="8"/>
    </i>
    <i>
      <x v="9"/>
    </i>
    <i>
      <x v="10"/>
    </i>
    <i>
      <x v="11"/>
    </i>
    <i>
      <x v="12"/>
    </i>
    <i>
      <x v="13"/>
    </i>
    <i>
      <x v="14"/>
    </i>
    <i>
      <x v="15"/>
    </i>
    <i>
      <x v="16"/>
    </i>
    <i>
      <x v="17"/>
    </i>
    <i>
      <x v="18"/>
    </i>
    <i>
      <x v="20"/>
    </i>
    <i>
      <x v="21"/>
    </i>
    <i t="grand">
      <x/>
    </i>
  </rowItems>
  <colFields count="1">
    <field x="-2"/>
  </colFields>
  <colItems count="3">
    <i>
      <x/>
    </i>
    <i i="1">
      <x v="1"/>
    </i>
    <i i="2">
      <x v="2"/>
    </i>
  </colItems>
  <dataFields count="3">
    <dataField name=" Pool Contribution " fld="1" baseField="0" baseItem="0"/>
    <dataField name=" Interest to GF" fld="2" baseField="0" baseItem="0"/>
    <dataField name=" Interest Not to GF" fld="3" baseField="0" baseItem="0"/>
  </dataFields>
  <formats count="1">
    <format dxfId="3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A36DA7AD-62A8-438C-B7E6-793C3C63EA22}" name="PivotTable2" cacheId="48"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1" rowHeaderCaption="Funds">
  <location ref="D53:E57" firstHeaderRow="1" firstDataRow="1" firstDataCol="1"/>
  <pivotFields count="2">
    <pivotField axis="axisRow" showAll="0">
      <items count="4">
        <item x="2"/>
        <item n="Total Available Funds for Borrowing" x="0"/>
        <item x="1"/>
        <item t="default"/>
      </items>
    </pivotField>
    <pivotField dataField="1" numFmtId="43" showAll="0"/>
  </pivotFields>
  <rowFields count="1">
    <field x="0"/>
  </rowFields>
  <rowItems count="4">
    <i>
      <x/>
    </i>
    <i>
      <x v="1"/>
    </i>
    <i>
      <x v="2"/>
    </i>
    <i t="grand">
      <x/>
    </i>
  </rowItems>
  <colItems count="1">
    <i/>
  </colItems>
  <dataFields count="1">
    <dataField name=" Amount" fld="1" baseField="0" baseItem="0"/>
  </dataFields>
  <formats count="8">
    <format dxfId="4">
      <pivotArea collapsedLevelsAreSubtotals="1" fieldPosition="0">
        <references count="2">
          <reference field="4294967294" count="1" selected="0">
            <x v="0"/>
          </reference>
          <reference field="0" count="0"/>
        </references>
      </pivotArea>
    </format>
    <format dxfId="5">
      <pivotArea collapsedLevelsAreSubtotals="1" fieldPosition="0">
        <references count="1">
          <reference field="0" count="1">
            <x v="0"/>
          </reference>
        </references>
      </pivotArea>
    </format>
    <format dxfId="6">
      <pivotArea collapsedLevelsAreSubtotals="1" fieldPosition="0">
        <references count="1">
          <reference field="0" count="0"/>
        </references>
      </pivotArea>
    </format>
    <format dxfId="7">
      <pivotArea dataOnly="0" grandRow="1" fieldPosition="0"/>
    </format>
    <format dxfId="8">
      <pivotArea collapsedLevelsAreSubtotals="1" fieldPosition="0">
        <references count="1">
          <reference field="0" count="0"/>
        </references>
      </pivotArea>
    </format>
    <format dxfId="9">
      <pivotArea collapsedLevelsAreSubtotals="1" fieldPosition="0">
        <references count="1">
          <reference field="0" count="0"/>
        </references>
      </pivotArea>
    </format>
    <format dxfId="10">
      <pivotArea dataOnly="0" labelOnly="1" fieldPosition="0">
        <references count="1">
          <reference field="0" count="0"/>
        </references>
      </pivotArea>
    </format>
    <format dxfId="11">
      <pivotArea grandRow="1" outline="0" collapsedLevelsAreSubtotals="1" fieldPosition="0"/>
    </format>
  </formats>
  <chartFormats count="4">
    <chartFormat chart="6" format="5" series="1">
      <pivotArea type="data" outline="0" fieldPosition="0">
        <references count="1">
          <reference field="4294967294" count="1" selected="0">
            <x v="0"/>
          </reference>
        </references>
      </pivotArea>
    </chartFormat>
    <chartFormat chart="6" format="6">
      <pivotArea type="data" outline="0" fieldPosition="0">
        <references count="2">
          <reference field="4294967294" count="1" selected="0">
            <x v="0"/>
          </reference>
          <reference field="0" count="1" selected="0">
            <x v="0"/>
          </reference>
        </references>
      </pivotArea>
    </chartFormat>
    <chartFormat chart="6" format="7">
      <pivotArea type="data" outline="0" fieldPosition="0">
        <references count="2">
          <reference field="4294967294" count="1" selected="0">
            <x v="0"/>
          </reference>
          <reference field="0" count="1" selected="0">
            <x v="1"/>
          </reference>
        </references>
      </pivotArea>
    </chartFormat>
    <chartFormat chart="6" format="8">
      <pivotArea type="data" outline="0" fieldPosition="0">
        <references count="2">
          <reference field="4294967294" count="1" selected="0">
            <x v="0"/>
          </reference>
          <reference field="0"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8C5EF-E9CD-4587-8DA7-478FBA41DAB3}">
  <sheetPr codeName="Sheet3"/>
  <dimension ref="A1:CB137"/>
  <sheetViews>
    <sheetView showGridLines="0" tabSelected="1" zoomScale="40" zoomScaleNormal="40" zoomScaleSheetLayoutView="40" workbookViewId="0">
      <selection activeCell="A6" sqref="A6"/>
    </sheetView>
  </sheetViews>
  <sheetFormatPr defaultRowHeight="18"/>
  <cols>
    <col min="1" max="1" width="118.5703125" style="262" customWidth="1"/>
    <col min="2" max="2" width="50.7109375" style="262" customWidth="1"/>
    <col min="3" max="3" width="3.7109375" style="262" customWidth="1"/>
    <col min="4" max="4" width="43.140625" style="262" customWidth="1"/>
    <col min="5" max="5" width="5.28515625" style="262" customWidth="1"/>
    <col min="6" max="6" width="44" style="262" customWidth="1"/>
    <col min="7" max="8" width="9.140625" style="262"/>
    <col min="9" max="9" width="35.140625" style="262" bestFit="1" customWidth="1"/>
    <col min="10" max="10" width="17.28515625" style="262" customWidth="1"/>
    <col min="11" max="11" width="36.85546875" style="262" customWidth="1"/>
    <col min="12" max="12" width="61.28515625" style="262" bestFit="1" customWidth="1"/>
    <col min="13" max="13" width="48.28515625" style="262" bestFit="1" customWidth="1"/>
    <col min="14" max="14" width="40" style="262" bestFit="1" customWidth="1"/>
    <col min="15" max="15" width="47" style="262" customWidth="1"/>
    <col min="16" max="16" width="20.140625" style="321" customWidth="1"/>
    <col min="17" max="18" width="9.140625" style="321" customWidth="1"/>
    <col min="19" max="19" width="20" style="321" customWidth="1"/>
    <col min="20" max="25" width="9.140625" style="321"/>
    <col min="26" max="26" width="9" style="321" customWidth="1"/>
    <col min="27" max="27" width="9.140625" style="321"/>
    <col min="28" max="28" width="11.7109375" style="321" bestFit="1" customWidth="1"/>
    <col min="29" max="31" width="9.140625" style="321"/>
    <col min="32" max="80" width="9.140625" style="315"/>
  </cols>
  <sheetData>
    <row r="1" spans="1:80" s="23" customFormat="1" ht="2.25" customHeight="1">
      <c r="A1" s="241"/>
      <c r="B1" s="241"/>
      <c r="C1" s="241"/>
      <c r="D1" s="241"/>
      <c r="E1" s="241"/>
      <c r="F1" s="241"/>
      <c r="G1" s="241"/>
      <c r="H1" s="241"/>
      <c r="I1" s="241"/>
      <c r="J1" s="241"/>
      <c r="K1" s="241"/>
      <c r="L1" s="241"/>
      <c r="M1" s="241"/>
      <c r="N1" s="241"/>
      <c r="O1" s="241"/>
      <c r="P1" s="314"/>
      <c r="Q1" s="314"/>
      <c r="R1" s="314"/>
      <c r="S1" s="314"/>
      <c r="T1" s="314"/>
      <c r="U1" s="314"/>
      <c r="V1" s="314"/>
      <c r="W1" s="314"/>
      <c r="X1" s="314"/>
      <c r="Y1" s="314"/>
      <c r="Z1" s="314"/>
      <c r="AA1" s="314"/>
      <c r="AB1" s="314"/>
      <c r="AC1" s="314"/>
      <c r="AD1" s="314"/>
      <c r="AE1" s="314"/>
      <c r="AF1" s="315"/>
      <c r="AG1" s="315"/>
      <c r="AH1" s="315"/>
      <c r="AI1" s="315"/>
      <c r="AJ1" s="315"/>
      <c r="AK1" s="315"/>
      <c r="AL1" s="315"/>
      <c r="AM1" s="315"/>
      <c r="AN1" s="315"/>
      <c r="AO1" s="315"/>
      <c r="AP1" s="315"/>
      <c r="AQ1" s="315"/>
      <c r="AR1" s="315"/>
      <c r="AS1" s="315"/>
      <c r="AT1" s="315"/>
      <c r="AU1" s="315"/>
      <c r="AV1" s="315"/>
      <c r="AW1" s="315"/>
      <c r="AX1" s="315"/>
      <c r="AY1" s="315"/>
      <c r="AZ1" s="315"/>
      <c r="BA1" s="315"/>
      <c r="BB1" s="315"/>
      <c r="BC1" s="315"/>
      <c r="BD1" s="315"/>
      <c r="BE1" s="315"/>
      <c r="BF1" s="315"/>
      <c r="BG1" s="315"/>
      <c r="BH1" s="315"/>
      <c r="BI1" s="315"/>
      <c r="BJ1" s="315"/>
      <c r="BK1" s="315"/>
      <c r="BL1" s="315"/>
      <c r="BM1" s="315"/>
      <c r="BN1" s="315"/>
      <c r="BO1" s="315"/>
      <c r="BP1" s="315"/>
      <c r="BQ1" s="315"/>
      <c r="BR1" s="315"/>
      <c r="BS1" s="315"/>
      <c r="BT1" s="315"/>
      <c r="BU1" s="315"/>
      <c r="BV1" s="315"/>
      <c r="BW1" s="315"/>
      <c r="BX1" s="315"/>
      <c r="BY1" s="315"/>
      <c r="BZ1" s="315"/>
      <c r="CA1" s="315"/>
      <c r="CB1" s="315"/>
    </row>
    <row r="2" spans="1:80" s="23" customFormat="1" ht="2.25" customHeight="1">
      <c r="A2" s="241"/>
      <c r="B2" s="241"/>
      <c r="C2" s="241"/>
      <c r="D2" s="241"/>
      <c r="E2" s="241"/>
      <c r="F2" s="241"/>
      <c r="G2" s="241"/>
      <c r="H2" s="241"/>
      <c r="I2" s="241"/>
      <c r="J2" s="241"/>
      <c r="K2" s="241"/>
      <c r="L2" s="241"/>
      <c r="M2" s="241"/>
      <c r="N2" s="241"/>
      <c r="O2" s="241"/>
      <c r="P2" s="314"/>
      <c r="Q2" s="314"/>
      <c r="R2" s="314"/>
      <c r="S2" s="314"/>
      <c r="T2" s="314"/>
      <c r="U2" s="314"/>
      <c r="V2" s="314"/>
      <c r="W2" s="314"/>
      <c r="X2" s="314"/>
      <c r="Y2" s="314"/>
      <c r="Z2" s="314"/>
      <c r="AA2" s="314"/>
      <c r="AB2" s="314"/>
      <c r="AC2" s="314"/>
      <c r="AD2" s="314"/>
      <c r="AE2" s="314"/>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c r="BJ2" s="315"/>
      <c r="BK2" s="315"/>
      <c r="BL2" s="315"/>
      <c r="BM2" s="315"/>
      <c r="BN2" s="315"/>
      <c r="BO2" s="315"/>
      <c r="BP2" s="315"/>
      <c r="BQ2" s="315"/>
      <c r="BR2" s="315"/>
      <c r="BS2" s="315"/>
      <c r="BT2" s="315"/>
      <c r="BU2" s="315"/>
      <c r="BV2" s="315"/>
      <c r="BW2" s="315"/>
      <c r="BX2" s="315"/>
      <c r="BY2" s="315"/>
      <c r="BZ2" s="315"/>
      <c r="CA2" s="315"/>
      <c r="CB2" s="315"/>
    </row>
    <row r="3" spans="1:80">
      <c r="A3" s="241"/>
      <c r="B3" s="241"/>
      <c r="C3" s="241"/>
      <c r="D3" s="241"/>
      <c r="E3" s="241"/>
      <c r="F3" s="241"/>
      <c r="G3" s="241"/>
      <c r="H3" s="241"/>
      <c r="I3" s="241"/>
      <c r="J3" s="241"/>
      <c r="K3" s="241"/>
      <c r="L3" s="241"/>
      <c r="M3" s="241"/>
      <c r="N3" s="241"/>
      <c r="O3" s="241"/>
      <c r="P3" s="314"/>
      <c r="Q3" s="314"/>
      <c r="R3" s="314"/>
      <c r="S3" s="314"/>
      <c r="T3" s="314"/>
      <c r="U3" s="314"/>
      <c r="V3" s="314"/>
      <c r="W3" s="314"/>
      <c r="X3" s="314"/>
      <c r="Y3" s="314"/>
      <c r="Z3" s="314"/>
      <c r="AA3" s="314"/>
      <c r="AB3" s="314"/>
      <c r="AC3" s="314"/>
      <c r="AD3" s="314"/>
      <c r="AE3" s="314"/>
    </row>
    <row r="4" spans="1:80" s="23" customFormat="1" ht="12.75" customHeight="1">
      <c r="A4" s="241"/>
      <c r="C4" s="266"/>
      <c r="D4" s="266"/>
      <c r="E4" s="266"/>
      <c r="F4" s="266"/>
      <c r="G4" s="266"/>
      <c r="H4" s="266"/>
      <c r="I4" s="266"/>
      <c r="J4" s="266"/>
      <c r="K4" s="266"/>
      <c r="L4" s="266"/>
      <c r="M4" s="266"/>
      <c r="N4" s="266"/>
      <c r="O4" s="266"/>
      <c r="P4" s="316"/>
      <c r="Q4" s="317"/>
      <c r="R4" s="317"/>
      <c r="S4" s="317"/>
      <c r="T4" s="317"/>
      <c r="U4" s="317"/>
      <c r="V4" s="317"/>
      <c r="W4" s="317"/>
      <c r="X4" s="317"/>
      <c r="Y4" s="318"/>
      <c r="Z4" s="314"/>
      <c r="AA4" s="314"/>
      <c r="AB4" s="314"/>
      <c r="AC4" s="314"/>
      <c r="AD4" s="314"/>
      <c r="AE4" s="314"/>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c r="BL4" s="315"/>
      <c r="BM4" s="315"/>
      <c r="BN4" s="315"/>
      <c r="BO4" s="315"/>
      <c r="BP4" s="315"/>
      <c r="BQ4" s="315"/>
      <c r="BR4" s="315"/>
      <c r="BS4" s="315"/>
      <c r="BT4" s="315"/>
      <c r="BU4" s="315"/>
      <c r="BV4" s="315"/>
      <c r="BW4" s="315"/>
      <c r="BX4" s="315"/>
      <c r="BY4" s="315"/>
      <c r="BZ4" s="315"/>
      <c r="CA4" s="315"/>
      <c r="CB4" s="315"/>
    </row>
    <row r="5" spans="1:80" s="23" customFormat="1" ht="23.25" customHeight="1">
      <c r="A5" s="241"/>
      <c r="B5" s="408" t="s">
        <v>2259</v>
      </c>
      <c r="C5" s="408"/>
      <c r="D5" s="408"/>
      <c r="E5" s="408"/>
      <c r="F5" s="408"/>
      <c r="G5" s="408"/>
      <c r="H5" s="408"/>
      <c r="I5" s="408"/>
      <c r="J5" s="408"/>
      <c r="K5" s="408"/>
      <c r="L5" s="408"/>
      <c r="M5" s="408"/>
      <c r="N5" s="408"/>
      <c r="O5" s="381"/>
      <c r="P5" s="316"/>
      <c r="Q5" s="317"/>
      <c r="R5" s="317"/>
      <c r="S5" s="317"/>
      <c r="T5" s="317"/>
      <c r="U5" s="317"/>
      <c r="V5" s="317"/>
      <c r="W5" s="317"/>
      <c r="X5" s="317"/>
      <c r="Y5" s="318"/>
      <c r="Z5" s="314"/>
      <c r="AA5" s="314"/>
      <c r="AB5" s="314"/>
      <c r="AC5" s="314"/>
      <c r="AD5" s="314"/>
      <c r="AE5" s="314"/>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c r="BG5" s="315"/>
      <c r="BH5" s="315"/>
      <c r="BI5" s="315"/>
      <c r="BJ5" s="315"/>
      <c r="BK5" s="315"/>
      <c r="BL5" s="315"/>
      <c r="BM5" s="315"/>
      <c r="BN5" s="315"/>
      <c r="BO5" s="315"/>
      <c r="BP5" s="315"/>
      <c r="BQ5" s="315"/>
      <c r="BR5" s="315"/>
      <c r="BS5" s="315"/>
      <c r="BT5" s="315"/>
      <c r="BU5" s="315"/>
      <c r="BV5" s="315"/>
      <c r="BW5" s="315"/>
      <c r="BX5" s="315"/>
      <c r="BY5" s="315"/>
      <c r="BZ5" s="315"/>
      <c r="CA5" s="315"/>
      <c r="CB5" s="315"/>
    </row>
    <row r="6" spans="1:80" s="23" customFormat="1" ht="108.75" customHeight="1">
      <c r="A6" s="241"/>
      <c r="B6" s="408"/>
      <c r="C6" s="408"/>
      <c r="D6" s="408"/>
      <c r="E6" s="408"/>
      <c r="F6" s="408"/>
      <c r="G6" s="408"/>
      <c r="H6" s="408"/>
      <c r="I6" s="408"/>
      <c r="J6" s="408"/>
      <c r="K6" s="408"/>
      <c r="L6" s="408"/>
      <c r="M6" s="408"/>
      <c r="N6" s="408"/>
      <c r="O6" s="381"/>
      <c r="P6" s="316"/>
      <c r="Q6" s="317"/>
      <c r="R6" s="317"/>
      <c r="S6" s="317"/>
      <c r="T6" s="317"/>
      <c r="U6" s="317"/>
      <c r="V6" s="317"/>
      <c r="W6" s="317"/>
      <c r="X6" s="317"/>
      <c r="Y6" s="314"/>
      <c r="Z6" s="314"/>
      <c r="AA6" s="314"/>
      <c r="AB6" s="314"/>
      <c r="AC6" s="314"/>
      <c r="AD6" s="314"/>
      <c r="AE6" s="314"/>
      <c r="AF6" s="315"/>
      <c r="AG6" s="315"/>
      <c r="AH6" s="315"/>
      <c r="AI6" s="315"/>
      <c r="AJ6" s="315"/>
      <c r="AK6" s="315"/>
      <c r="AL6" s="315"/>
      <c r="AM6" s="315"/>
      <c r="AN6" s="315"/>
      <c r="AO6" s="315"/>
      <c r="AP6" s="315"/>
      <c r="AQ6" s="315"/>
      <c r="AR6" s="315"/>
      <c r="AS6" s="315"/>
      <c r="AT6" s="315"/>
      <c r="AU6" s="315"/>
      <c r="AV6" s="315"/>
      <c r="AW6" s="315"/>
      <c r="AX6" s="315"/>
      <c r="AY6" s="315"/>
      <c r="AZ6" s="315"/>
      <c r="BA6" s="315"/>
      <c r="BB6" s="315"/>
      <c r="BC6" s="315"/>
      <c r="BD6" s="315"/>
      <c r="BE6" s="315"/>
      <c r="BF6" s="315"/>
      <c r="BG6" s="315"/>
      <c r="BH6" s="315"/>
      <c r="BI6" s="315"/>
      <c r="BJ6" s="315"/>
      <c r="BK6" s="315"/>
      <c r="BL6" s="315"/>
      <c r="BM6" s="315"/>
      <c r="BN6" s="315"/>
      <c r="BO6" s="315"/>
      <c r="BP6" s="315"/>
      <c r="BQ6" s="315"/>
      <c r="BR6" s="315"/>
      <c r="BS6" s="315"/>
      <c r="BT6" s="315"/>
      <c r="BU6" s="315"/>
      <c r="BV6" s="315"/>
      <c r="BW6" s="315"/>
      <c r="BX6" s="315"/>
      <c r="BY6" s="315"/>
      <c r="BZ6" s="315"/>
      <c r="CA6" s="315"/>
      <c r="CB6" s="315"/>
    </row>
    <row r="7" spans="1:80" s="23" customFormat="1" ht="62.25" customHeight="1">
      <c r="A7" s="241"/>
      <c r="B7" s="265"/>
      <c r="C7" s="265"/>
      <c r="D7" s="265"/>
      <c r="E7" s="265"/>
      <c r="F7" s="265"/>
      <c r="G7" s="265"/>
      <c r="H7" s="265"/>
      <c r="I7" s="265"/>
      <c r="J7" s="265"/>
      <c r="K7" s="265"/>
      <c r="L7" s="265"/>
      <c r="M7" s="265"/>
      <c r="N7" s="265"/>
      <c r="O7" s="265"/>
      <c r="P7" s="317"/>
      <c r="Q7" s="317"/>
      <c r="R7" s="317"/>
      <c r="S7" s="317"/>
      <c r="T7" s="317"/>
      <c r="U7" s="317"/>
      <c r="V7" s="317"/>
      <c r="W7" s="317"/>
      <c r="X7" s="317"/>
      <c r="Y7" s="314"/>
      <c r="Z7" s="314"/>
      <c r="AA7" s="314"/>
      <c r="AB7" s="314"/>
      <c r="AC7" s="314"/>
      <c r="AD7" s="314"/>
      <c r="AE7" s="314"/>
      <c r="AF7" s="315"/>
      <c r="AG7" s="315"/>
      <c r="AH7" s="315"/>
      <c r="AI7" s="315"/>
      <c r="AJ7" s="315"/>
      <c r="AK7" s="315"/>
      <c r="AL7" s="315"/>
      <c r="AM7" s="315"/>
      <c r="AN7" s="315"/>
      <c r="AO7" s="315"/>
      <c r="AP7" s="315"/>
      <c r="AQ7" s="315"/>
      <c r="AR7" s="315"/>
      <c r="AS7" s="315"/>
      <c r="AT7" s="315"/>
      <c r="AU7" s="315"/>
      <c r="AV7" s="315"/>
      <c r="AW7" s="315"/>
      <c r="AX7" s="315"/>
      <c r="AY7" s="315"/>
      <c r="AZ7" s="315"/>
      <c r="BA7" s="315"/>
      <c r="BB7" s="315"/>
      <c r="BC7" s="315"/>
      <c r="BD7" s="315"/>
      <c r="BE7" s="315"/>
      <c r="BF7" s="315"/>
      <c r="BG7" s="315"/>
      <c r="BH7" s="315"/>
      <c r="BI7" s="315"/>
      <c r="BJ7" s="315"/>
      <c r="BK7" s="315"/>
      <c r="BL7" s="315"/>
      <c r="BM7" s="315"/>
      <c r="BN7" s="315"/>
      <c r="BO7" s="315"/>
      <c r="BP7" s="315"/>
      <c r="BQ7" s="315"/>
      <c r="BR7" s="315"/>
      <c r="BS7" s="315"/>
      <c r="BT7" s="315"/>
      <c r="BU7" s="315"/>
      <c r="BV7" s="315"/>
      <c r="BW7" s="315"/>
      <c r="BX7" s="315"/>
      <c r="BY7" s="315"/>
      <c r="BZ7" s="315"/>
      <c r="CA7" s="315"/>
      <c r="CB7" s="315"/>
    </row>
    <row r="8" spans="1:80" s="23" customFormat="1" ht="58.5" customHeight="1">
      <c r="A8" s="241"/>
      <c r="B8" s="265"/>
      <c r="C8" s="265"/>
      <c r="D8" s="265"/>
      <c r="E8" s="265"/>
      <c r="F8" s="265"/>
      <c r="G8" s="265"/>
      <c r="H8" s="265"/>
      <c r="I8" s="265"/>
      <c r="J8" s="265"/>
      <c r="K8" s="265"/>
      <c r="L8" s="265"/>
      <c r="M8" s="265"/>
      <c r="N8" s="265"/>
      <c r="O8" s="265"/>
      <c r="P8" s="317"/>
      <c r="Q8" s="317"/>
      <c r="R8" s="317"/>
      <c r="S8" s="317"/>
      <c r="T8" s="317"/>
      <c r="U8" s="317"/>
      <c r="V8" s="317"/>
      <c r="W8" s="317"/>
      <c r="X8" s="317"/>
      <c r="Y8" s="314"/>
      <c r="Z8" s="314"/>
      <c r="AA8" s="314"/>
      <c r="AB8" s="314"/>
      <c r="AC8" s="314"/>
      <c r="AD8" s="314"/>
      <c r="AE8" s="314"/>
      <c r="AF8" s="315"/>
      <c r="AG8" s="315"/>
      <c r="AH8" s="315"/>
      <c r="AI8" s="315"/>
      <c r="AJ8" s="315"/>
      <c r="AK8" s="315"/>
      <c r="AL8" s="315"/>
      <c r="AM8" s="315"/>
      <c r="AN8" s="315"/>
      <c r="AO8" s="315"/>
      <c r="AP8" s="315"/>
      <c r="AQ8" s="315"/>
      <c r="AR8" s="315"/>
      <c r="AS8" s="315"/>
      <c r="AT8" s="315"/>
      <c r="AU8" s="315"/>
      <c r="AV8" s="315"/>
      <c r="AW8" s="315"/>
      <c r="AX8" s="315"/>
      <c r="AY8" s="315"/>
      <c r="AZ8" s="315"/>
      <c r="BA8" s="315"/>
      <c r="BB8" s="315"/>
      <c r="BC8" s="315"/>
      <c r="BD8" s="315"/>
      <c r="BE8" s="315"/>
      <c r="BF8" s="315"/>
      <c r="BG8" s="315"/>
      <c r="BH8" s="315"/>
      <c r="BI8" s="315"/>
      <c r="BJ8" s="315"/>
      <c r="BK8" s="315"/>
      <c r="BL8" s="315"/>
      <c r="BM8" s="315"/>
      <c r="BN8" s="315"/>
      <c r="BO8" s="315"/>
      <c r="BP8" s="315"/>
      <c r="BQ8" s="315"/>
      <c r="BR8" s="315"/>
      <c r="BS8" s="315"/>
      <c r="BT8" s="315"/>
      <c r="BU8" s="315"/>
      <c r="BV8" s="315"/>
      <c r="BW8" s="315"/>
      <c r="BX8" s="315"/>
      <c r="BY8" s="315"/>
      <c r="BZ8" s="315"/>
      <c r="CA8" s="315"/>
      <c r="CB8" s="315"/>
    </row>
    <row r="9" spans="1:80" s="23" customFormat="1" ht="21" customHeight="1">
      <c r="A9" s="241"/>
      <c r="B9" s="265"/>
      <c r="C9" s="265"/>
      <c r="D9" s="265"/>
      <c r="E9" s="265"/>
      <c r="F9" s="265"/>
      <c r="G9" s="265"/>
      <c r="H9" s="265"/>
      <c r="I9" s="265"/>
      <c r="J9" s="265"/>
      <c r="K9" s="265"/>
      <c r="L9" s="265"/>
      <c r="M9" s="265"/>
      <c r="N9" s="265"/>
      <c r="O9" s="265"/>
      <c r="P9" s="317"/>
      <c r="Q9" s="317"/>
      <c r="R9" s="317"/>
      <c r="S9" s="317"/>
      <c r="T9" s="317"/>
      <c r="U9" s="317"/>
      <c r="V9" s="317"/>
      <c r="W9" s="317"/>
      <c r="X9" s="317"/>
      <c r="Y9" s="314"/>
      <c r="Z9" s="314"/>
      <c r="AA9" s="314"/>
      <c r="AB9" s="314"/>
      <c r="AC9" s="314"/>
      <c r="AD9" s="314"/>
      <c r="AE9" s="314"/>
      <c r="AF9" s="315"/>
      <c r="AG9" s="315"/>
      <c r="AH9" s="315"/>
      <c r="AI9" s="315"/>
      <c r="AJ9" s="315"/>
      <c r="AK9" s="315"/>
      <c r="AL9" s="315"/>
      <c r="AM9" s="315"/>
      <c r="AN9" s="315"/>
      <c r="AO9" s="315"/>
      <c r="AP9" s="315"/>
      <c r="AQ9" s="315"/>
      <c r="AR9" s="315"/>
      <c r="AS9" s="315"/>
      <c r="AT9" s="315"/>
      <c r="AU9" s="315"/>
      <c r="AV9" s="315"/>
      <c r="AW9" s="315"/>
      <c r="AX9" s="315"/>
      <c r="AY9" s="315"/>
      <c r="AZ9" s="315"/>
      <c r="BA9" s="315"/>
      <c r="BB9" s="315"/>
      <c r="BC9" s="315"/>
      <c r="BD9" s="315"/>
      <c r="BE9" s="315"/>
      <c r="BF9" s="315"/>
      <c r="BG9" s="315"/>
      <c r="BH9" s="315"/>
      <c r="BI9" s="315"/>
      <c r="BJ9" s="315"/>
      <c r="BK9" s="315"/>
      <c r="BL9" s="315"/>
      <c r="BM9" s="315"/>
      <c r="BN9" s="315"/>
      <c r="BO9" s="315"/>
      <c r="BP9" s="315"/>
      <c r="BQ9" s="315"/>
      <c r="BR9" s="315"/>
      <c r="BS9" s="315"/>
      <c r="BT9" s="315"/>
      <c r="BU9" s="315"/>
      <c r="BV9" s="315"/>
      <c r="BW9" s="315"/>
      <c r="BX9" s="315"/>
      <c r="BY9" s="315"/>
      <c r="BZ9" s="315"/>
      <c r="CA9" s="315"/>
      <c r="CB9" s="315"/>
    </row>
    <row r="10" spans="1:80" s="23" customFormat="1" ht="21" customHeight="1">
      <c r="A10" s="241"/>
      <c r="B10" s="265"/>
      <c r="C10" s="265"/>
      <c r="D10" s="265"/>
      <c r="E10" s="265"/>
      <c r="F10" s="265"/>
      <c r="G10" s="265"/>
      <c r="H10" s="265"/>
      <c r="I10" s="265"/>
      <c r="J10" s="265"/>
      <c r="K10" s="265"/>
      <c r="L10" s="265"/>
      <c r="M10" s="265"/>
      <c r="N10" s="265"/>
      <c r="O10" s="265"/>
      <c r="P10" s="317"/>
      <c r="Q10" s="317"/>
      <c r="R10" s="317"/>
      <c r="S10" s="317"/>
      <c r="T10" s="317"/>
      <c r="U10" s="317"/>
      <c r="V10" s="317"/>
      <c r="W10" s="317"/>
      <c r="X10" s="317"/>
      <c r="Y10" s="314"/>
      <c r="Z10" s="314"/>
      <c r="AA10" s="314"/>
      <c r="AB10" s="314"/>
      <c r="AC10" s="314"/>
      <c r="AD10" s="314"/>
      <c r="AE10" s="314"/>
      <c r="AF10" s="315"/>
      <c r="AG10" s="315"/>
      <c r="AH10" s="315"/>
      <c r="AI10" s="315"/>
      <c r="AJ10" s="315"/>
      <c r="AK10" s="315"/>
      <c r="AL10" s="315"/>
      <c r="AM10" s="315"/>
      <c r="AN10" s="315"/>
      <c r="AO10" s="315"/>
      <c r="AP10" s="315"/>
      <c r="AQ10" s="315"/>
      <c r="AR10" s="315"/>
      <c r="AS10" s="315"/>
      <c r="AT10" s="315"/>
      <c r="AU10" s="315"/>
      <c r="AV10" s="315"/>
      <c r="AW10" s="315"/>
      <c r="AX10" s="315"/>
      <c r="AY10" s="315"/>
      <c r="AZ10" s="315"/>
      <c r="BA10" s="315"/>
      <c r="BB10" s="315"/>
      <c r="BC10" s="315"/>
      <c r="BD10" s="315"/>
      <c r="BE10" s="315"/>
      <c r="BF10" s="315"/>
      <c r="BG10" s="315"/>
      <c r="BH10" s="315"/>
      <c r="BI10" s="315"/>
      <c r="BJ10" s="315"/>
      <c r="BK10" s="315"/>
      <c r="BL10" s="315"/>
      <c r="BM10" s="315"/>
      <c r="BN10" s="315"/>
      <c r="BO10" s="315"/>
      <c r="BP10" s="315"/>
      <c r="BQ10" s="315"/>
      <c r="BR10" s="315"/>
      <c r="BS10" s="315"/>
      <c r="BT10" s="315"/>
      <c r="BU10" s="315"/>
      <c r="BV10" s="315"/>
      <c r="BW10" s="315"/>
      <c r="BX10" s="315"/>
      <c r="BY10" s="315"/>
      <c r="BZ10" s="315"/>
      <c r="CA10" s="315"/>
      <c r="CB10" s="315"/>
    </row>
    <row r="11" spans="1:80" s="23" customFormat="1" ht="21" customHeight="1">
      <c r="A11" s="241"/>
      <c r="B11" s="265"/>
      <c r="C11" s="265"/>
      <c r="D11" s="265"/>
      <c r="E11" s="265"/>
      <c r="F11" s="265"/>
      <c r="G11" s="265"/>
      <c r="H11" s="265"/>
      <c r="I11" s="265"/>
      <c r="J11" s="265"/>
      <c r="K11" s="265"/>
      <c r="L11" s="265"/>
      <c r="M11" s="265"/>
      <c r="N11" s="265"/>
      <c r="O11" s="265"/>
      <c r="P11" s="317"/>
      <c r="Q11" s="317"/>
      <c r="R11" s="317"/>
      <c r="S11" s="317"/>
      <c r="T11" s="317"/>
      <c r="U11" s="317"/>
      <c r="V11" s="317"/>
      <c r="W11" s="317"/>
      <c r="X11" s="317"/>
      <c r="Y11" s="314"/>
      <c r="Z11" s="314"/>
      <c r="AA11" s="314"/>
      <c r="AB11" s="314"/>
      <c r="AC11" s="314"/>
      <c r="AD11" s="314"/>
      <c r="AE11" s="314"/>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5"/>
      <c r="BC11" s="315"/>
      <c r="BD11" s="315"/>
      <c r="BE11" s="315"/>
      <c r="BF11" s="315"/>
      <c r="BG11" s="315"/>
      <c r="BH11" s="315"/>
      <c r="BI11" s="315"/>
      <c r="BJ11" s="315"/>
      <c r="BK11" s="315"/>
      <c r="BL11" s="315"/>
      <c r="BM11" s="315"/>
      <c r="BN11" s="315"/>
      <c r="BO11" s="315"/>
      <c r="BP11" s="315"/>
      <c r="BQ11" s="315"/>
      <c r="BR11" s="315"/>
      <c r="BS11" s="315"/>
      <c r="BT11" s="315"/>
      <c r="BU11" s="315"/>
      <c r="BV11" s="315"/>
      <c r="BW11" s="315"/>
      <c r="BX11" s="315"/>
      <c r="BY11" s="315"/>
      <c r="BZ11" s="315"/>
      <c r="CA11" s="315"/>
      <c r="CB11" s="315"/>
    </row>
    <row r="12" spans="1:80" s="23" customFormat="1" ht="21" customHeight="1">
      <c r="A12" s="241"/>
      <c r="B12" s="265"/>
      <c r="C12" s="265"/>
      <c r="D12" s="265"/>
      <c r="E12" s="265"/>
      <c r="F12" s="265"/>
      <c r="G12" s="265"/>
      <c r="H12" s="265"/>
      <c r="I12" s="265"/>
      <c r="J12" s="265"/>
      <c r="K12" s="265"/>
      <c r="L12" s="265"/>
      <c r="M12" s="265"/>
      <c r="N12" s="265"/>
      <c r="O12" s="265"/>
      <c r="P12" s="317"/>
      <c r="Q12" s="317"/>
      <c r="R12" s="317"/>
      <c r="S12" s="317"/>
      <c r="T12" s="317"/>
      <c r="U12" s="317"/>
      <c r="V12" s="317"/>
      <c r="W12" s="317"/>
      <c r="X12" s="317"/>
      <c r="Y12" s="314"/>
      <c r="Z12" s="314"/>
      <c r="AA12" s="314"/>
      <c r="AB12" s="314"/>
      <c r="AC12" s="314"/>
      <c r="AD12" s="314"/>
      <c r="AE12" s="314"/>
      <c r="AF12" s="315"/>
      <c r="AG12" s="315"/>
      <c r="AH12" s="315"/>
      <c r="AI12" s="315"/>
      <c r="AJ12" s="315"/>
      <c r="AK12" s="315"/>
      <c r="AL12" s="315"/>
      <c r="AM12" s="315"/>
      <c r="AN12" s="315"/>
      <c r="AO12" s="315"/>
      <c r="AP12" s="315"/>
      <c r="AQ12" s="315"/>
      <c r="AR12" s="315"/>
      <c r="AS12" s="315"/>
      <c r="AT12" s="315"/>
      <c r="AU12" s="315"/>
      <c r="AV12" s="315"/>
      <c r="AW12" s="315"/>
      <c r="AX12" s="315"/>
      <c r="AY12" s="315"/>
      <c r="AZ12" s="315"/>
      <c r="BA12" s="315"/>
      <c r="BB12" s="315"/>
      <c r="BC12" s="315"/>
      <c r="BD12" s="315"/>
      <c r="BE12" s="315"/>
      <c r="BF12" s="315"/>
      <c r="BG12" s="315"/>
      <c r="BH12" s="315"/>
      <c r="BI12" s="315"/>
      <c r="BJ12" s="315"/>
      <c r="BK12" s="315"/>
      <c r="BL12" s="315"/>
      <c r="BM12" s="315"/>
      <c r="BN12" s="315"/>
      <c r="BO12" s="315"/>
      <c r="BP12" s="315"/>
      <c r="BQ12" s="315"/>
      <c r="BR12" s="315"/>
      <c r="BS12" s="315"/>
      <c r="BT12" s="315"/>
      <c r="BU12" s="315"/>
      <c r="BV12" s="315"/>
      <c r="BW12" s="315"/>
      <c r="BX12" s="315"/>
      <c r="BY12" s="315"/>
      <c r="BZ12" s="315"/>
      <c r="CA12" s="315"/>
      <c r="CB12" s="315"/>
    </row>
    <row r="13" spans="1:80" s="23" customFormat="1" ht="90.75" customHeight="1">
      <c r="A13" s="241"/>
      <c r="B13" s="241"/>
      <c r="C13" s="241"/>
      <c r="D13" s="262"/>
      <c r="E13" s="263"/>
      <c r="F13" s="263"/>
      <c r="G13" s="263"/>
      <c r="H13" s="263"/>
      <c r="I13" s="263"/>
      <c r="J13" s="263"/>
      <c r="K13" s="263"/>
      <c r="L13" s="263"/>
      <c r="M13" s="263"/>
      <c r="N13" s="263"/>
      <c r="O13" s="263"/>
      <c r="P13" s="319"/>
      <c r="Q13" s="319"/>
      <c r="R13" s="319"/>
      <c r="S13" s="319"/>
      <c r="T13" s="319"/>
      <c r="U13" s="319"/>
      <c r="V13" s="319"/>
      <c r="W13" s="319"/>
      <c r="X13" s="319"/>
      <c r="Y13" s="314"/>
      <c r="Z13" s="314"/>
      <c r="AA13" s="314"/>
      <c r="AB13" s="314"/>
      <c r="AC13" s="314"/>
      <c r="AD13" s="314"/>
      <c r="AE13" s="314"/>
      <c r="AF13" s="315"/>
      <c r="AG13" s="315"/>
      <c r="AH13" s="315"/>
      <c r="AI13" s="315"/>
      <c r="AJ13" s="315"/>
      <c r="AK13" s="315"/>
      <c r="AL13" s="315"/>
      <c r="AM13" s="315"/>
      <c r="AN13" s="315"/>
      <c r="AO13" s="315"/>
      <c r="AP13" s="315"/>
      <c r="AQ13" s="315"/>
      <c r="AR13" s="315"/>
      <c r="AS13" s="315"/>
      <c r="AT13" s="315"/>
      <c r="AU13" s="315"/>
      <c r="AV13" s="315"/>
      <c r="AW13" s="315"/>
      <c r="AX13" s="315"/>
      <c r="AY13" s="315"/>
      <c r="AZ13" s="315"/>
      <c r="BA13" s="315"/>
      <c r="BB13" s="315"/>
      <c r="BC13" s="315"/>
      <c r="BD13" s="315"/>
      <c r="BE13" s="315"/>
      <c r="BF13" s="315"/>
      <c r="BG13" s="315"/>
      <c r="BH13" s="315"/>
      <c r="BI13" s="315"/>
      <c r="BJ13" s="315"/>
      <c r="BK13" s="315"/>
      <c r="BL13" s="315"/>
      <c r="BM13" s="315"/>
      <c r="BN13" s="315"/>
      <c r="BO13" s="315"/>
      <c r="BP13" s="315"/>
      <c r="BQ13" s="315"/>
      <c r="BR13" s="315"/>
      <c r="BS13" s="315"/>
      <c r="BT13" s="315"/>
      <c r="BU13" s="315"/>
      <c r="BV13" s="315"/>
      <c r="BW13" s="315"/>
      <c r="BX13" s="315"/>
      <c r="BY13" s="315"/>
      <c r="BZ13" s="315"/>
      <c r="CA13" s="315"/>
      <c r="CB13" s="315"/>
    </row>
    <row r="14" spans="1:80" s="23" customFormat="1" ht="246.75" customHeight="1" thickBot="1">
      <c r="A14" s="241"/>
      <c r="B14" s="241"/>
      <c r="C14" s="241"/>
      <c r="D14" s="262"/>
      <c r="E14" s="263"/>
      <c r="F14" s="263"/>
      <c r="G14" s="263"/>
      <c r="H14" s="263"/>
      <c r="I14" s="263"/>
      <c r="J14" s="263"/>
      <c r="K14" s="263"/>
      <c r="L14" s="263"/>
      <c r="M14" s="263"/>
      <c r="N14" s="263"/>
      <c r="O14" s="263"/>
      <c r="P14" s="319"/>
      <c r="Q14" s="319"/>
      <c r="R14" s="319"/>
      <c r="S14" s="319"/>
      <c r="T14" s="319"/>
      <c r="U14" s="319"/>
      <c r="V14" s="319"/>
      <c r="W14" s="319"/>
      <c r="X14" s="319"/>
      <c r="Y14" s="314"/>
      <c r="Z14" s="314"/>
      <c r="AA14" s="314"/>
      <c r="AB14" s="314"/>
      <c r="AC14" s="314"/>
      <c r="AD14" s="314"/>
      <c r="AE14" s="314"/>
      <c r="AF14" s="315"/>
      <c r="AG14" s="315"/>
      <c r="AH14" s="315"/>
      <c r="AI14" s="315"/>
      <c r="AJ14" s="315"/>
      <c r="AK14" s="315"/>
      <c r="AL14" s="315"/>
      <c r="AM14" s="315"/>
      <c r="AN14" s="315"/>
      <c r="AO14" s="315"/>
      <c r="AP14" s="315"/>
      <c r="AQ14" s="315"/>
      <c r="AR14" s="315"/>
      <c r="AS14" s="315"/>
      <c r="AT14" s="315"/>
      <c r="AU14" s="315"/>
      <c r="AV14" s="315"/>
      <c r="AW14" s="315"/>
      <c r="AX14" s="315"/>
      <c r="AY14" s="315"/>
      <c r="AZ14" s="315"/>
      <c r="BA14" s="315"/>
      <c r="BB14" s="315"/>
      <c r="BC14" s="315"/>
      <c r="BD14" s="315"/>
      <c r="BE14" s="315"/>
      <c r="BF14" s="315"/>
      <c r="BG14" s="315"/>
      <c r="BH14" s="315"/>
      <c r="BI14" s="315"/>
      <c r="BJ14" s="315"/>
      <c r="BK14" s="315"/>
      <c r="BL14" s="315"/>
      <c r="BM14" s="315"/>
      <c r="BN14" s="315"/>
      <c r="BO14" s="315"/>
      <c r="BP14" s="315"/>
      <c r="BQ14" s="315"/>
      <c r="BR14" s="315"/>
      <c r="BS14" s="315"/>
      <c r="BT14" s="315"/>
      <c r="BU14" s="315"/>
      <c r="BV14" s="315"/>
      <c r="BW14" s="315"/>
      <c r="BX14" s="315"/>
      <c r="BY14" s="315"/>
      <c r="BZ14" s="315"/>
      <c r="CA14" s="315"/>
      <c r="CB14" s="315"/>
    </row>
    <row r="15" spans="1:80" ht="34.5" thickBot="1">
      <c r="A15" s="415" t="s">
        <v>2256</v>
      </c>
      <c r="B15" s="416"/>
      <c r="C15" s="416"/>
      <c r="D15" s="416"/>
      <c r="E15" s="416"/>
      <c r="F15" s="417"/>
      <c r="G15" s="241"/>
      <c r="H15" s="241"/>
      <c r="I15" s="241"/>
      <c r="J15" s="241"/>
      <c r="K15" s="241"/>
      <c r="L15" s="241"/>
      <c r="M15" s="241"/>
      <c r="N15" s="241"/>
      <c r="O15" s="241"/>
      <c r="P15" s="314"/>
      <c r="Q15" s="314"/>
      <c r="R15" s="314"/>
      <c r="S15" s="314"/>
      <c r="T15" s="314"/>
      <c r="U15" s="314"/>
      <c r="V15" s="314"/>
      <c r="W15" s="314"/>
      <c r="X15" s="314"/>
      <c r="Y15" s="314"/>
      <c r="Z15" s="314"/>
      <c r="AA15" s="314"/>
      <c r="AB15" s="314"/>
      <c r="AC15" s="314"/>
      <c r="AD15" s="314"/>
      <c r="AE15" s="314"/>
    </row>
    <row r="16" spans="1:80" ht="26.25">
      <c r="A16" s="267" t="s">
        <v>2428</v>
      </c>
      <c r="B16" s="268"/>
      <c r="C16" s="269"/>
      <c r="D16" s="267" t="s">
        <v>2232</v>
      </c>
      <c r="E16" s="270"/>
      <c r="F16" s="268"/>
      <c r="G16" s="241"/>
      <c r="H16" s="241"/>
      <c r="I16" s="241"/>
      <c r="J16" s="241"/>
      <c r="K16" s="241"/>
      <c r="L16" s="241"/>
      <c r="M16" s="241"/>
      <c r="N16" s="241"/>
      <c r="O16" s="241"/>
      <c r="P16" s="314"/>
      <c r="Q16" s="314"/>
      <c r="R16" s="314"/>
      <c r="S16" s="314"/>
      <c r="T16" s="314"/>
      <c r="U16" s="314"/>
      <c r="V16" s="314"/>
      <c r="W16" s="314"/>
      <c r="X16" s="314"/>
      <c r="Y16" s="314"/>
      <c r="Z16" s="314"/>
      <c r="AA16" s="314"/>
      <c r="AB16" s="314"/>
      <c r="AC16" s="314"/>
      <c r="AD16" s="314"/>
      <c r="AE16" s="314"/>
    </row>
    <row r="17" spans="1:80" ht="28.5">
      <c r="A17" s="362" t="str">
        <f>Data!D41</f>
        <v>Capital Projects Fund</v>
      </c>
      <c r="B17" s="375">
        <f>Data!E41</f>
        <v>230904239.31999999</v>
      </c>
      <c r="C17" s="272"/>
      <c r="D17" s="349" t="s">
        <v>2276</v>
      </c>
      <c r="E17" s="350"/>
      <c r="F17" s="379">
        <f>Data!B53</f>
        <v>3811875.15</v>
      </c>
      <c r="G17" s="241"/>
      <c r="H17" s="241"/>
      <c r="I17" s="241"/>
      <c r="J17" s="241"/>
      <c r="K17" s="241"/>
      <c r="L17" s="241"/>
      <c r="M17" s="241"/>
      <c r="N17" s="241"/>
      <c r="O17" s="241"/>
      <c r="P17" s="314"/>
      <c r="Q17" s="314"/>
      <c r="R17" s="314"/>
      <c r="S17" s="314"/>
      <c r="T17" s="314"/>
      <c r="U17" s="314"/>
      <c r="V17" s="314"/>
      <c r="W17" s="314"/>
      <c r="X17" s="314"/>
      <c r="Y17" s="314"/>
      <c r="Z17" s="314"/>
      <c r="AA17" s="314"/>
      <c r="AB17" s="314"/>
      <c r="AC17" s="314"/>
      <c r="AD17" s="314"/>
      <c r="AE17" s="314"/>
    </row>
    <row r="18" spans="1:80" ht="28.5">
      <c r="A18" s="362" t="str">
        <f>Data!D42</f>
        <v>Debt Service Fund</v>
      </c>
      <c r="B18" s="376">
        <f>Data!E42</f>
        <v>50924115.020000003</v>
      </c>
      <c r="C18" s="274"/>
      <c r="D18" s="349" t="s">
        <v>2277</v>
      </c>
      <c r="E18" s="350"/>
      <c r="F18" s="380">
        <f>Data!B54</f>
        <v>686674161.40999997</v>
      </c>
      <c r="G18" s="241"/>
      <c r="H18" s="241"/>
      <c r="I18" s="241"/>
      <c r="J18" s="241"/>
      <c r="K18" s="241"/>
      <c r="L18" s="241"/>
      <c r="M18" s="241"/>
      <c r="N18" s="241"/>
      <c r="O18" s="241"/>
      <c r="P18" s="314"/>
      <c r="Q18" s="314"/>
      <c r="R18" s="314"/>
      <c r="S18" s="314"/>
      <c r="T18" s="314"/>
      <c r="U18" s="314"/>
      <c r="V18" s="314"/>
      <c r="W18" s="314"/>
      <c r="X18" s="314"/>
      <c r="Y18" s="314"/>
      <c r="Z18" s="314"/>
      <c r="AA18" s="314"/>
      <c r="AB18" s="314"/>
      <c r="AC18" s="314"/>
      <c r="AD18" s="314"/>
      <c r="AE18" s="314"/>
    </row>
    <row r="19" spans="1:80" ht="28.5">
      <c r="A19" s="362" t="str">
        <f>Data!D43</f>
        <v>Enterprise Funds</v>
      </c>
      <c r="B19" s="377">
        <f>Data!E43</f>
        <v>7306168.1900000004</v>
      </c>
      <c r="C19" s="275"/>
      <c r="D19" s="349" t="s">
        <v>2278</v>
      </c>
      <c r="E19" s="350"/>
      <c r="F19" s="380">
        <f>Data!B55</f>
        <v>2739345866.02</v>
      </c>
      <c r="G19" s="241"/>
      <c r="H19" s="241"/>
      <c r="I19" s="241"/>
      <c r="J19" s="241"/>
      <c r="K19" s="241"/>
      <c r="L19" s="241"/>
      <c r="M19" s="241"/>
      <c r="N19" s="241"/>
      <c r="O19" s="241"/>
      <c r="P19" s="314"/>
      <c r="Q19" s="314"/>
      <c r="R19" s="314"/>
      <c r="S19" s="314"/>
      <c r="T19" s="314"/>
      <c r="U19" s="314"/>
      <c r="V19" s="314"/>
      <c r="W19" s="314"/>
      <c r="X19" s="314"/>
      <c r="Y19" s="314"/>
      <c r="Z19" s="314"/>
      <c r="AA19" s="314"/>
      <c r="AB19" s="314"/>
      <c r="AC19" s="314"/>
      <c r="AD19" s="314"/>
      <c r="AE19" s="314"/>
    </row>
    <row r="20" spans="1:80" ht="28.5">
      <c r="A20" s="363" t="str">
        <f>Data!D44</f>
        <v>General Fund (Subfund)</v>
      </c>
      <c r="B20" s="378">
        <f>Data!E44</f>
        <v>918619067.52999997</v>
      </c>
      <c r="C20" s="277"/>
      <c r="D20" s="349" t="s">
        <v>2279</v>
      </c>
      <c r="E20" s="350"/>
      <c r="F20" s="380">
        <f>Data!B56</f>
        <v>7204335.71</v>
      </c>
      <c r="G20" s="241"/>
      <c r="H20" s="241"/>
      <c r="I20" s="241"/>
      <c r="J20" s="241"/>
      <c r="K20" s="241"/>
      <c r="L20" s="241"/>
      <c r="M20" s="241"/>
      <c r="N20" s="241"/>
      <c r="O20" s="241"/>
      <c r="P20" s="314"/>
      <c r="Q20" s="314"/>
      <c r="R20" s="314"/>
      <c r="S20" s="314"/>
      <c r="T20" s="314"/>
      <c r="U20" s="314"/>
      <c r="V20" s="314"/>
      <c r="W20" s="314"/>
      <c r="X20" s="314"/>
      <c r="Y20" s="314"/>
      <c r="Z20" s="314"/>
      <c r="AA20" s="314"/>
      <c r="AB20" s="314"/>
      <c r="AC20" s="314"/>
      <c r="AD20" s="314"/>
      <c r="AE20" s="314"/>
    </row>
    <row r="21" spans="1:80" ht="28.5">
      <c r="A21" s="363" t="str">
        <f>Data!D45</f>
        <v>Internal Service Funds</v>
      </c>
      <c r="B21" s="378">
        <f>Data!E45</f>
        <v>418028038.93000001</v>
      </c>
      <c r="C21" s="277"/>
      <c r="D21" s="349" t="s">
        <v>2233</v>
      </c>
      <c r="E21" s="350"/>
      <c r="F21" s="380">
        <f>Data!B57</f>
        <v>26046409.399999999</v>
      </c>
      <c r="G21" s="241"/>
      <c r="H21" s="241"/>
      <c r="I21" s="241"/>
      <c r="J21" s="241"/>
      <c r="K21" s="241"/>
      <c r="L21" s="241"/>
      <c r="M21" s="241"/>
      <c r="N21" s="241"/>
      <c r="O21" s="241"/>
      <c r="P21" s="314"/>
      <c r="Q21" s="314"/>
      <c r="R21" s="314"/>
      <c r="S21" s="314"/>
      <c r="T21" s="314"/>
      <c r="U21" s="314"/>
      <c r="V21" s="314"/>
      <c r="W21" s="314"/>
      <c r="X21" s="314"/>
      <c r="Y21" s="314"/>
      <c r="Z21" s="314"/>
      <c r="AA21" s="314"/>
      <c r="AB21" s="314"/>
      <c r="AC21" s="314"/>
      <c r="AD21" s="314"/>
      <c r="AE21" s="314"/>
    </row>
    <row r="22" spans="1:80" ht="28.5">
      <c r="A22" s="363" t="str">
        <f>Data!D46</f>
        <v>Special Revenue (CSA's)</v>
      </c>
      <c r="B22" s="378">
        <f>Data!E46</f>
        <v>49221429.619999997</v>
      </c>
      <c r="C22" s="277"/>
      <c r="D22" s="349" t="s">
        <v>2280</v>
      </c>
      <c r="E22" s="350"/>
      <c r="F22" s="380">
        <f>Data!B58</f>
        <v>7696838173.6700001</v>
      </c>
      <c r="G22" s="241"/>
      <c r="H22" s="241"/>
      <c r="I22" s="241"/>
      <c r="J22" s="241"/>
      <c r="K22" s="241"/>
      <c r="L22" s="241"/>
      <c r="M22" s="241"/>
      <c r="N22" s="241"/>
      <c r="O22" s="241"/>
      <c r="P22" s="314"/>
      <c r="Q22" s="314"/>
      <c r="R22" s="314"/>
      <c r="S22" s="314"/>
      <c r="T22" s="314"/>
      <c r="U22" s="314"/>
      <c r="V22" s="314"/>
      <c r="W22" s="314"/>
      <c r="X22" s="314"/>
      <c r="Y22" s="314"/>
      <c r="Z22" s="314"/>
      <c r="AA22" s="314"/>
      <c r="AB22" s="314"/>
      <c r="AC22" s="314"/>
      <c r="AD22" s="314"/>
      <c r="AE22" s="314"/>
    </row>
    <row r="23" spans="1:80" ht="28.5">
      <c r="A23" s="363" t="str">
        <f>Data!D47</f>
        <v>Special Revenue (Transport)</v>
      </c>
      <c r="B23" s="378">
        <f>Data!E47</f>
        <v>249449420.78999999</v>
      </c>
      <c r="C23" s="277"/>
      <c r="D23" s="349" t="s">
        <v>2221</v>
      </c>
      <c r="E23" s="350"/>
      <c r="F23" s="380">
        <f>Data!B59</f>
        <v>1007942.88</v>
      </c>
      <c r="G23" s="241"/>
      <c r="H23" s="241"/>
      <c r="I23" s="241"/>
      <c r="J23" s="241"/>
      <c r="K23" s="241"/>
      <c r="L23" s="241"/>
      <c r="M23" s="241"/>
      <c r="N23" s="241"/>
      <c r="O23" s="241"/>
      <c r="P23" s="314"/>
      <c r="Q23" s="314"/>
      <c r="R23" s="314"/>
      <c r="S23" s="314"/>
      <c r="T23" s="314"/>
      <c r="U23" s="314"/>
      <c r="V23" s="314"/>
      <c r="W23" s="314"/>
      <c r="X23" s="314"/>
      <c r="Y23" s="314"/>
      <c r="Z23" s="314"/>
      <c r="AA23" s="314"/>
      <c r="AB23" s="314"/>
      <c r="AC23" s="314"/>
      <c r="AD23" s="314"/>
      <c r="AE23" s="314"/>
    </row>
    <row r="24" spans="1:80" ht="28.5">
      <c r="A24" s="363" t="str">
        <f>Data!D48</f>
        <v>Special Revenue Fund</v>
      </c>
      <c r="B24" s="378">
        <f>Data!E48</f>
        <v>677770826.53999996</v>
      </c>
      <c r="C24" s="277"/>
      <c r="D24" s="349" t="s">
        <v>2222</v>
      </c>
      <c r="E24" s="350"/>
      <c r="F24" s="380">
        <f>Data!B60</f>
        <v>338752150.98000002</v>
      </c>
      <c r="G24" s="241"/>
      <c r="H24" s="241"/>
      <c r="I24" s="241"/>
      <c r="J24" s="241"/>
      <c r="K24" s="241"/>
      <c r="L24" s="241"/>
      <c r="M24" s="241"/>
      <c r="N24" s="241"/>
      <c r="O24" s="241"/>
      <c r="P24" s="314"/>
      <c r="Q24" s="314"/>
      <c r="R24" s="314"/>
      <c r="S24" s="314"/>
      <c r="T24" s="314"/>
      <c r="U24" s="314"/>
      <c r="V24" s="314"/>
      <c r="W24" s="314"/>
      <c r="X24" s="314"/>
      <c r="Y24" s="314"/>
      <c r="Z24" s="314"/>
      <c r="AA24" s="314"/>
      <c r="AB24" s="314"/>
      <c r="AC24" s="314"/>
      <c r="AD24" s="314"/>
      <c r="AE24" s="314"/>
    </row>
    <row r="25" spans="1:80" ht="28.5">
      <c r="A25" s="363" t="str">
        <f>Data!D49</f>
        <v>Enterprise Funds (Hospital/Clinics)</v>
      </c>
      <c r="B25" s="377">
        <f>Data!E49</f>
        <v>-91733738.515002742</v>
      </c>
      <c r="C25" s="277"/>
      <c r="D25" s="348" t="s">
        <v>2223</v>
      </c>
      <c r="E25" s="350"/>
      <c r="F25" s="380">
        <f>Data!B61</f>
        <v>45513777.479999997</v>
      </c>
      <c r="G25" s="241"/>
      <c r="H25" s="241"/>
      <c r="I25" s="241"/>
      <c r="J25" s="241"/>
      <c r="K25" s="241"/>
      <c r="L25" s="241"/>
      <c r="M25" s="241"/>
      <c r="N25" s="241"/>
      <c r="O25" s="241"/>
      <c r="P25" s="314"/>
      <c r="Q25" s="314"/>
      <c r="R25" s="314"/>
      <c r="S25" s="314"/>
      <c r="T25" s="314"/>
      <c r="U25" s="314"/>
      <c r="V25" s="314"/>
      <c r="W25" s="314"/>
      <c r="X25" s="314"/>
      <c r="Y25" s="314"/>
      <c r="Z25" s="314"/>
      <c r="AA25" s="314"/>
      <c r="AB25" s="314"/>
      <c r="AC25" s="314"/>
      <c r="AD25" s="314"/>
      <c r="AE25" s="314"/>
    </row>
    <row r="26" spans="1:80" ht="28.5">
      <c r="A26" s="276"/>
      <c r="B26" s="295"/>
      <c r="C26" s="273"/>
      <c r="D26" s="349" t="s">
        <v>2224</v>
      </c>
      <c r="E26" s="350"/>
      <c r="F26" s="380">
        <f>Data!B62</f>
        <v>-2958625.3</v>
      </c>
      <c r="G26" s="241"/>
      <c r="H26" s="241"/>
      <c r="I26" s="241"/>
      <c r="J26" s="241"/>
      <c r="K26" s="241"/>
      <c r="L26" s="241"/>
      <c r="M26" s="241"/>
      <c r="N26" s="241"/>
      <c r="O26" s="241"/>
      <c r="P26" s="314"/>
      <c r="Q26" s="314"/>
      <c r="R26" s="314"/>
      <c r="S26" s="314"/>
      <c r="T26" s="314"/>
      <c r="U26" s="314"/>
      <c r="V26" s="314"/>
      <c r="W26" s="314"/>
      <c r="X26" s="314"/>
      <c r="Y26" s="314"/>
      <c r="Z26" s="314"/>
      <c r="AA26" s="314"/>
      <c r="AB26" s="314"/>
      <c r="AC26" s="314"/>
      <c r="AD26" s="314"/>
      <c r="AE26" s="314"/>
    </row>
    <row r="27" spans="1:80" ht="28.5">
      <c r="A27" s="271"/>
      <c r="B27" s="278"/>
      <c r="C27" s="273"/>
      <c r="D27" s="349" t="s">
        <v>2225</v>
      </c>
      <c r="E27" s="350"/>
      <c r="F27" s="380">
        <f>Data!B63</f>
        <v>-339711.46</v>
      </c>
      <c r="G27" s="241"/>
      <c r="H27" s="241"/>
      <c r="I27" s="241"/>
      <c r="J27" s="241"/>
      <c r="K27" s="241"/>
      <c r="L27" s="241"/>
      <c r="M27" s="241"/>
      <c r="N27" s="241"/>
      <c r="O27" s="241"/>
      <c r="P27" s="314"/>
      <c r="Q27" s="314"/>
      <c r="R27" s="314"/>
      <c r="S27" s="314"/>
      <c r="T27" s="314"/>
      <c r="U27" s="314"/>
      <c r="V27" s="314"/>
      <c r="W27" s="314"/>
      <c r="X27" s="314"/>
      <c r="Y27" s="314"/>
      <c r="Z27" s="314"/>
      <c r="AA27" s="314"/>
      <c r="AB27" s="314"/>
      <c r="AC27" s="314"/>
      <c r="AD27" s="314"/>
      <c r="AE27" s="314"/>
    </row>
    <row r="28" spans="1:80" ht="28.5">
      <c r="A28" s="271"/>
      <c r="B28" s="278"/>
      <c r="C28" s="273"/>
      <c r="D28" s="349" t="s">
        <v>2209</v>
      </c>
      <c r="E28" s="350"/>
      <c r="F28" s="380">
        <f>Data!B64</f>
        <v>18736541.25</v>
      </c>
      <c r="G28" s="241"/>
      <c r="H28" s="241"/>
      <c r="I28" s="241"/>
      <c r="J28" s="241"/>
      <c r="K28" s="241"/>
      <c r="L28" s="241"/>
      <c r="M28" s="241"/>
      <c r="N28" s="241"/>
      <c r="O28" s="241"/>
      <c r="P28" s="314"/>
      <c r="Q28" s="314"/>
      <c r="R28" s="314"/>
      <c r="S28" s="314"/>
      <c r="T28" s="314"/>
      <c r="U28" s="314"/>
      <c r="V28" s="314"/>
      <c r="W28" s="314"/>
      <c r="X28" s="314"/>
      <c r="Y28" s="314"/>
      <c r="Z28" s="314"/>
      <c r="AA28" s="314"/>
      <c r="AB28" s="314"/>
      <c r="AC28" s="314"/>
      <c r="AD28" s="314"/>
      <c r="AE28" s="314"/>
    </row>
    <row r="29" spans="1:80" ht="28.5" hidden="1">
      <c r="A29" s="271"/>
      <c r="B29" s="278"/>
      <c r="C29" s="273"/>
      <c r="D29" s="349" t="s">
        <v>2211</v>
      </c>
      <c r="E29" s="350"/>
      <c r="F29" s="380">
        <f>Data!B65</f>
        <v>0</v>
      </c>
      <c r="G29" s="241"/>
      <c r="H29" s="241"/>
      <c r="I29" s="241"/>
      <c r="J29" s="241"/>
      <c r="K29" s="241"/>
      <c r="L29" s="241"/>
      <c r="M29" s="241"/>
      <c r="N29" s="241"/>
      <c r="O29" s="241"/>
      <c r="P29" s="314"/>
      <c r="Q29" s="314"/>
      <c r="R29" s="314"/>
      <c r="S29" s="314"/>
      <c r="T29" s="314"/>
      <c r="U29" s="314"/>
      <c r="V29" s="314"/>
      <c r="W29" s="314"/>
      <c r="X29" s="314"/>
      <c r="Y29" s="314"/>
      <c r="Z29" s="314"/>
      <c r="AA29" s="314"/>
      <c r="AB29" s="314"/>
      <c r="AC29" s="314"/>
      <c r="AD29" s="314"/>
      <c r="AE29" s="314"/>
    </row>
    <row r="30" spans="1:80" ht="28.5">
      <c r="A30" s="271"/>
      <c r="B30" s="278"/>
      <c r="C30" s="273"/>
      <c r="D30" s="349" t="s">
        <v>2442</v>
      </c>
      <c r="E30" s="350"/>
      <c r="F30" s="380">
        <f>Data!B66</f>
        <v>14098.1</v>
      </c>
      <c r="G30" s="241"/>
      <c r="H30" s="241"/>
      <c r="I30" s="241"/>
      <c r="J30" s="241"/>
      <c r="K30" s="241"/>
      <c r="L30" s="241"/>
      <c r="M30" s="241"/>
      <c r="N30" s="241"/>
      <c r="O30" s="241"/>
      <c r="P30" s="314"/>
      <c r="Q30" s="314"/>
      <c r="R30" s="314"/>
      <c r="S30" s="314"/>
      <c r="T30" s="314"/>
      <c r="U30" s="314"/>
      <c r="V30" s="314"/>
      <c r="W30" s="314"/>
      <c r="X30" s="314"/>
      <c r="Y30" s="314"/>
      <c r="Z30" s="314"/>
      <c r="AA30" s="314"/>
      <c r="AB30" s="314"/>
      <c r="AC30" s="314"/>
      <c r="AD30" s="314"/>
      <c r="AE30" s="314"/>
    </row>
    <row r="31" spans="1:80" s="23" customFormat="1" ht="28.5">
      <c r="A31" s="271"/>
      <c r="B31" s="278"/>
      <c r="C31" s="273"/>
      <c r="D31" s="349" t="s">
        <v>2226</v>
      </c>
      <c r="E31" s="350"/>
      <c r="F31" s="380">
        <f>Data!B67</f>
        <v>238889559.84999999</v>
      </c>
      <c r="G31" s="241"/>
      <c r="H31" s="241"/>
      <c r="I31" s="241"/>
      <c r="J31" s="241"/>
      <c r="K31" s="241"/>
      <c r="L31" s="241"/>
      <c r="M31" s="241"/>
      <c r="N31" s="241"/>
      <c r="O31" s="241"/>
      <c r="P31" s="314"/>
      <c r="Q31" s="314"/>
      <c r="R31" s="314"/>
      <c r="S31" s="314"/>
      <c r="T31" s="314"/>
      <c r="U31" s="314"/>
      <c r="V31" s="314"/>
      <c r="W31" s="314"/>
      <c r="X31" s="314"/>
      <c r="Y31" s="314"/>
      <c r="Z31" s="314"/>
      <c r="AA31" s="314"/>
      <c r="AB31" s="314"/>
      <c r="AC31" s="314"/>
      <c r="AD31" s="314"/>
      <c r="AE31" s="314"/>
      <c r="AF31" s="315"/>
      <c r="AG31" s="315"/>
      <c r="AH31" s="315"/>
      <c r="AI31" s="315"/>
      <c r="AJ31" s="315"/>
      <c r="AK31" s="315"/>
      <c r="AL31" s="315"/>
      <c r="AM31" s="315"/>
      <c r="AN31" s="315"/>
      <c r="AO31" s="315"/>
      <c r="AP31" s="315"/>
      <c r="AQ31" s="315"/>
      <c r="AR31" s="315"/>
      <c r="AS31" s="315"/>
      <c r="AT31" s="315"/>
      <c r="AU31" s="315"/>
      <c r="AV31" s="315"/>
      <c r="AW31" s="315"/>
      <c r="AX31" s="315"/>
      <c r="AY31" s="315"/>
      <c r="AZ31" s="315"/>
      <c r="BA31" s="315"/>
      <c r="BB31" s="315"/>
      <c r="BC31" s="315"/>
      <c r="BD31" s="315"/>
      <c r="BE31" s="315"/>
      <c r="BF31" s="315"/>
      <c r="BG31" s="315"/>
      <c r="BH31" s="315"/>
      <c r="BI31" s="315"/>
      <c r="BJ31" s="315"/>
      <c r="BK31" s="315"/>
      <c r="BL31" s="315"/>
      <c r="BM31" s="315"/>
      <c r="BN31" s="315"/>
      <c r="BO31" s="315"/>
      <c r="BP31" s="315"/>
      <c r="BQ31" s="315"/>
      <c r="BR31" s="315"/>
      <c r="BS31" s="315"/>
      <c r="BT31" s="315"/>
      <c r="BU31" s="315"/>
      <c r="BV31" s="315"/>
      <c r="BW31" s="315"/>
      <c r="BX31" s="315"/>
      <c r="BY31" s="315"/>
      <c r="BZ31" s="315"/>
      <c r="CA31" s="315"/>
      <c r="CB31" s="315"/>
    </row>
    <row r="32" spans="1:80" ht="9" customHeight="1">
      <c r="A32" s="328"/>
      <c r="B32" s="325"/>
      <c r="C32" s="326"/>
      <c r="D32" s="329"/>
      <c r="E32" s="327"/>
      <c r="F32" s="330"/>
      <c r="G32" s="241"/>
      <c r="H32" s="241"/>
      <c r="I32" s="241"/>
      <c r="J32" s="241"/>
      <c r="K32" s="241"/>
      <c r="L32" s="241"/>
      <c r="M32" s="241"/>
      <c r="N32" s="241"/>
      <c r="O32" s="241"/>
      <c r="P32" s="314"/>
      <c r="Q32" s="314"/>
      <c r="R32" s="314"/>
      <c r="S32" s="314"/>
      <c r="T32" s="314"/>
      <c r="U32" s="314"/>
      <c r="V32" s="314"/>
      <c r="W32" s="314"/>
      <c r="X32" s="314"/>
      <c r="Y32" s="314"/>
      <c r="Z32" s="314"/>
      <c r="AA32" s="314"/>
      <c r="AB32" s="314"/>
      <c r="AC32" s="314"/>
      <c r="AD32" s="314"/>
      <c r="AE32" s="314"/>
    </row>
    <row r="33" spans="1:80" ht="31.5">
      <c r="A33" s="331" t="s">
        <v>2429</v>
      </c>
      <c r="B33" s="279"/>
      <c r="C33" s="280"/>
      <c r="D33" s="271"/>
      <c r="E33" s="273"/>
      <c r="F33" s="278"/>
      <c r="G33" s="241"/>
      <c r="H33" s="241"/>
      <c r="I33" s="241"/>
      <c r="J33" s="241"/>
      <c r="K33" s="241"/>
      <c r="L33" s="241"/>
      <c r="M33" s="241"/>
      <c r="N33" s="241"/>
      <c r="O33" s="241"/>
      <c r="P33" s="314"/>
      <c r="Q33" s="314"/>
      <c r="R33" s="314"/>
      <c r="S33" s="314"/>
      <c r="T33" s="314"/>
      <c r="U33" s="314"/>
      <c r="V33" s="314"/>
      <c r="W33" s="314"/>
      <c r="X33" s="314"/>
      <c r="Y33" s="314"/>
      <c r="Z33" s="314"/>
      <c r="AA33" s="314"/>
      <c r="AB33" s="314"/>
      <c r="AC33" s="314"/>
      <c r="AD33" s="314"/>
      <c r="AE33" s="314"/>
    </row>
    <row r="34" spans="1:80" ht="26.25">
      <c r="A34" s="332" t="s">
        <v>2275</v>
      </c>
      <c r="B34" s="333">
        <f>SUM(B17:B25)</f>
        <v>2510489567.4249969</v>
      </c>
      <c r="C34" s="282"/>
      <c r="D34" s="283"/>
      <c r="E34" s="282"/>
      <c r="F34" s="281"/>
      <c r="G34" s="241"/>
      <c r="H34" s="241"/>
      <c r="I34" s="241"/>
      <c r="J34" s="241"/>
      <c r="K34" s="241"/>
      <c r="L34" s="241"/>
      <c r="M34" s="241"/>
      <c r="N34" s="241"/>
      <c r="O34" s="241"/>
      <c r="P34" s="314"/>
      <c r="Q34" s="314"/>
      <c r="R34" s="314"/>
      <c r="S34" s="314"/>
      <c r="T34" s="314"/>
      <c r="U34" s="314"/>
      <c r="V34" s="314"/>
      <c r="W34" s="314"/>
      <c r="X34" s="314"/>
      <c r="Y34" s="314"/>
      <c r="Z34" s="314"/>
      <c r="AA34" s="314"/>
      <c r="AB34" s="314"/>
      <c r="AC34" s="314"/>
      <c r="AD34" s="314"/>
      <c r="AE34" s="314"/>
    </row>
    <row r="35" spans="1:80" ht="26.25">
      <c r="A35" s="332" t="s">
        <v>2251</v>
      </c>
      <c r="B35" s="333">
        <f>SUM(F17:F31)</f>
        <v>11799536555.140001</v>
      </c>
      <c r="C35" s="282"/>
      <c r="D35" s="283"/>
      <c r="E35" s="282"/>
      <c r="F35" s="281"/>
      <c r="G35" s="241"/>
      <c r="H35" s="241"/>
      <c r="I35" s="241"/>
      <c r="J35" s="241"/>
      <c r="K35" s="241"/>
      <c r="L35" s="241"/>
      <c r="M35" s="241"/>
      <c r="N35" s="241"/>
      <c r="O35" s="241"/>
      <c r="P35" s="314"/>
      <c r="Q35" s="314"/>
      <c r="R35" s="314"/>
      <c r="S35" s="314"/>
      <c r="T35" s="314"/>
      <c r="U35" s="314"/>
      <c r="V35" s="314"/>
      <c r="W35" s="314"/>
      <c r="X35" s="314"/>
      <c r="Y35" s="314"/>
      <c r="Z35" s="314"/>
      <c r="AA35" s="314"/>
      <c r="AB35" s="314"/>
      <c r="AC35" s="314"/>
      <c r="AD35" s="314"/>
      <c r="AE35" s="314"/>
    </row>
    <row r="36" spans="1:80" ht="27" thickBot="1">
      <c r="A36" s="334" t="s">
        <v>2254</v>
      </c>
      <c r="B36" s="335">
        <f>GETPIVOTDATA("Amount",Data!$E$54,"Funds","General Fund Balance")</f>
        <v>185669132.40499932</v>
      </c>
      <c r="C36" s="285"/>
      <c r="D36" s="286"/>
      <c r="E36" s="285"/>
      <c r="F36" s="284"/>
      <c r="G36" s="241"/>
      <c r="H36" s="241"/>
      <c r="I36" s="241"/>
      <c r="J36" s="241"/>
      <c r="K36" s="241"/>
      <c r="L36" s="241"/>
      <c r="M36" s="241"/>
      <c r="N36" s="241"/>
      <c r="O36" s="241"/>
      <c r="P36" s="314"/>
      <c r="Q36" s="314"/>
      <c r="R36" s="314"/>
      <c r="S36" s="314"/>
      <c r="T36" s="314"/>
      <c r="U36" s="314"/>
      <c r="V36" s="314"/>
      <c r="W36" s="314"/>
      <c r="X36" s="314"/>
      <c r="Y36" s="314"/>
      <c r="Z36" s="314"/>
      <c r="AA36" s="314"/>
      <c r="AB36" s="314"/>
      <c r="AC36" s="314"/>
      <c r="AD36" s="314"/>
      <c r="AE36" s="314"/>
    </row>
    <row r="37" spans="1:80" ht="45.75" customHeight="1" thickBot="1">
      <c r="A37" s="382" t="s">
        <v>2260</v>
      </c>
      <c r="B37" s="383">
        <f>B34+B35+B36</f>
        <v>14495695254.969997</v>
      </c>
      <c r="C37" s="383"/>
      <c r="D37" s="383"/>
      <c r="E37" s="384"/>
      <c r="F37" s="385"/>
      <c r="G37" s="241"/>
      <c r="H37" s="241"/>
      <c r="I37" s="241"/>
      <c r="J37" s="241"/>
      <c r="K37" s="241"/>
      <c r="L37" s="241"/>
      <c r="M37" s="241"/>
      <c r="N37" s="241"/>
      <c r="O37" s="241"/>
      <c r="P37" s="314"/>
      <c r="Q37" s="314"/>
      <c r="R37" s="314"/>
      <c r="S37" s="314"/>
      <c r="T37" s="314"/>
      <c r="U37" s="314"/>
      <c r="V37" s="314"/>
      <c r="W37" s="314"/>
      <c r="X37" s="314"/>
      <c r="Y37" s="314"/>
      <c r="Z37" s="314"/>
      <c r="AA37" s="314"/>
      <c r="AB37" s="314"/>
      <c r="AC37" s="314"/>
      <c r="AD37" s="314"/>
      <c r="AE37" s="314"/>
    </row>
    <row r="38" spans="1:80" s="23" customFormat="1">
      <c r="A38" s="241"/>
      <c r="B38" s="241"/>
      <c r="C38" s="241"/>
      <c r="D38" s="241"/>
      <c r="E38" s="241"/>
      <c r="F38" s="241"/>
      <c r="G38" s="241"/>
      <c r="H38" s="241"/>
      <c r="I38" s="241"/>
      <c r="J38" s="241"/>
      <c r="K38" s="241"/>
      <c r="L38" s="241"/>
      <c r="M38" s="241"/>
      <c r="N38" s="241"/>
      <c r="O38" s="241"/>
      <c r="P38" s="314"/>
      <c r="Q38" s="314"/>
      <c r="R38" s="314"/>
      <c r="S38" s="314"/>
      <c r="T38" s="314"/>
      <c r="U38" s="314"/>
      <c r="V38" s="314"/>
      <c r="W38" s="314"/>
      <c r="X38" s="314"/>
      <c r="Y38" s="314"/>
      <c r="Z38" s="314"/>
      <c r="AA38" s="314"/>
      <c r="AB38" s="314"/>
      <c r="AC38" s="314"/>
      <c r="AD38" s="314"/>
      <c r="AE38" s="314"/>
      <c r="AF38" s="315"/>
      <c r="AG38" s="315"/>
      <c r="AH38" s="315"/>
      <c r="AI38" s="315"/>
      <c r="AJ38" s="315"/>
      <c r="AK38" s="315"/>
      <c r="AL38" s="315"/>
      <c r="AM38" s="315"/>
      <c r="AN38" s="315"/>
      <c r="AO38" s="315"/>
      <c r="AP38" s="315"/>
      <c r="AQ38" s="315"/>
      <c r="AR38" s="315"/>
      <c r="AS38" s="315"/>
      <c r="AT38" s="315"/>
      <c r="AU38" s="315"/>
      <c r="AV38" s="315"/>
      <c r="AW38" s="315"/>
      <c r="AX38" s="315"/>
      <c r="AY38" s="315"/>
      <c r="AZ38" s="315"/>
      <c r="BA38" s="315"/>
      <c r="BB38" s="315"/>
      <c r="BC38" s="315"/>
      <c r="BD38" s="315"/>
      <c r="BE38" s="315"/>
      <c r="BF38" s="315"/>
      <c r="BG38" s="315"/>
      <c r="BH38" s="315"/>
      <c r="BI38" s="315"/>
      <c r="BJ38" s="315"/>
      <c r="BK38" s="315"/>
      <c r="BL38" s="315"/>
      <c r="BM38" s="315"/>
      <c r="BN38" s="315"/>
      <c r="BO38" s="315"/>
      <c r="BP38" s="315"/>
      <c r="BQ38" s="315"/>
      <c r="BR38" s="315"/>
      <c r="BS38" s="315"/>
      <c r="BT38" s="315"/>
      <c r="BU38" s="315"/>
      <c r="BV38" s="315"/>
      <c r="BW38" s="315"/>
      <c r="BX38" s="315"/>
      <c r="BY38" s="315"/>
      <c r="BZ38" s="315"/>
      <c r="CA38" s="315"/>
      <c r="CB38" s="315"/>
    </row>
    <row r="39" spans="1:80" s="52" customFormat="1">
      <c r="A39" s="242"/>
      <c r="B39" s="242"/>
      <c r="C39" s="242"/>
      <c r="D39" s="242"/>
      <c r="E39" s="242"/>
      <c r="F39" s="242"/>
      <c r="G39" s="242"/>
      <c r="H39" s="242"/>
      <c r="I39" s="242"/>
      <c r="J39" s="242"/>
      <c r="K39" s="242"/>
      <c r="L39" s="242"/>
      <c r="M39" s="242"/>
      <c r="N39" s="242"/>
      <c r="O39" s="242"/>
      <c r="P39" s="314"/>
      <c r="Q39" s="314"/>
      <c r="R39" s="314"/>
      <c r="S39" s="314"/>
      <c r="T39" s="314"/>
      <c r="U39" s="314"/>
      <c r="V39" s="314"/>
      <c r="W39" s="314"/>
      <c r="X39" s="314"/>
      <c r="Y39" s="314"/>
      <c r="Z39" s="314"/>
      <c r="AA39" s="314"/>
      <c r="AB39" s="314"/>
      <c r="AC39" s="314"/>
      <c r="AD39" s="314"/>
      <c r="AE39" s="314"/>
      <c r="AF39" s="315"/>
      <c r="AG39" s="315"/>
      <c r="AH39" s="315"/>
      <c r="AI39" s="315"/>
      <c r="AJ39" s="315"/>
      <c r="AK39" s="315"/>
      <c r="AL39" s="315"/>
      <c r="AM39" s="315"/>
      <c r="AN39" s="315"/>
      <c r="AO39" s="315"/>
      <c r="AP39" s="315"/>
      <c r="AQ39" s="315"/>
      <c r="AR39" s="315"/>
      <c r="AS39" s="315"/>
      <c r="AT39" s="315"/>
      <c r="AU39" s="315"/>
      <c r="AV39" s="315"/>
      <c r="AW39" s="315"/>
      <c r="AX39" s="315"/>
      <c r="AY39" s="315"/>
      <c r="AZ39" s="315"/>
      <c r="BA39" s="315"/>
      <c r="BB39" s="315"/>
      <c r="BC39" s="315"/>
      <c r="BD39" s="315"/>
      <c r="BE39" s="315"/>
      <c r="BF39" s="315"/>
      <c r="BG39" s="315"/>
      <c r="BH39" s="315"/>
      <c r="BI39" s="315"/>
      <c r="BJ39" s="315"/>
      <c r="BK39" s="315"/>
      <c r="BL39" s="315"/>
      <c r="BM39" s="315"/>
      <c r="BN39" s="315"/>
      <c r="BO39" s="315"/>
      <c r="BP39" s="315"/>
      <c r="BQ39" s="315"/>
      <c r="BR39" s="315"/>
      <c r="BS39" s="315"/>
      <c r="BT39" s="315"/>
      <c r="BU39" s="315"/>
      <c r="BV39" s="315"/>
      <c r="BW39" s="315"/>
      <c r="BX39" s="315"/>
      <c r="BY39" s="315"/>
      <c r="BZ39" s="315"/>
      <c r="CA39" s="315"/>
      <c r="CB39" s="315"/>
    </row>
    <row r="40" spans="1:80" s="23" customFormat="1" ht="13.5" customHeight="1" thickBot="1">
      <c r="A40" s="264"/>
      <c r="B40" s="264"/>
      <c r="C40" s="264"/>
      <c r="D40" s="264"/>
      <c r="E40" s="264"/>
      <c r="F40" s="264"/>
      <c r="G40" s="264"/>
      <c r="H40" s="264"/>
      <c r="I40" s="264"/>
      <c r="J40" s="264"/>
      <c r="K40" s="264"/>
      <c r="L40" s="264"/>
      <c r="M40" s="264"/>
      <c r="N40" s="264"/>
      <c r="O40" s="264"/>
      <c r="P40" s="314"/>
      <c r="Q40" s="314"/>
      <c r="R40" s="314"/>
      <c r="S40" s="314"/>
      <c r="T40" s="314"/>
      <c r="U40" s="314"/>
      <c r="V40" s="314"/>
      <c r="W40" s="314"/>
      <c r="X40" s="314"/>
      <c r="Y40" s="314"/>
      <c r="Z40" s="314"/>
      <c r="AA40" s="314"/>
      <c r="AB40" s="314"/>
      <c r="AC40" s="314"/>
      <c r="AD40" s="314"/>
      <c r="AE40" s="314"/>
      <c r="AF40" s="315"/>
      <c r="AG40" s="315"/>
      <c r="AH40" s="315"/>
      <c r="AI40" s="315"/>
      <c r="AJ40" s="315"/>
      <c r="AK40" s="315"/>
      <c r="AL40" s="315"/>
      <c r="AM40" s="315"/>
      <c r="AN40" s="315"/>
      <c r="AO40" s="315"/>
      <c r="AP40" s="315"/>
      <c r="AQ40" s="315"/>
      <c r="AR40" s="315"/>
      <c r="AS40" s="315"/>
      <c r="AT40" s="315"/>
      <c r="AU40" s="315"/>
      <c r="AV40" s="315"/>
      <c r="AW40" s="315"/>
      <c r="AX40" s="315"/>
      <c r="AY40" s="315"/>
      <c r="AZ40" s="315"/>
      <c r="BA40" s="315"/>
      <c r="BB40" s="315"/>
      <c r="BC40" s="315"/>
      <c r="BD40" s="315"/>
      <c r="BE40" s="315"/>
      <c r="BF40" s="315"/>
      <c r="BG40" s="315"/>
      <c r="BH40" s="315"/>
      <c r="BI40" s="315"/>
      <c r="BJ40" s="315"/>
      <c r="BK40" s="315"/>
      <c r="BL40" s="315"/>
      <c r="BM40" s="315"/>
      <c r="BN40" s="315"/>
      <c r="BO40" s="315"/>
      <c r="BP40" s="315"/>
      <c r="BQ40" s="315"/>
      <c r="BR40" s="315"/>
      <c r="BS40" s="315"/>
      <c r="BT40" s="315"/>
      <c r="BU40" s="315"/>
      <c r="BV40" s="315"/>
      <c r="BW40" s="315"/>
      <c r="BX40" s="315"/>
      <c r="BY40" s="315"/>
      <c r="BZ40" s="315"/>
      <c r="CA40" s="315"/>
      <c r="CB40" s="315"/>
    </row>
    <row r="41" spans="1:80" s="52" customFormat="1">
      <c r="A41" s="242"/>
      <c r="B41" s="242"/>
      <c r="C41" s="242"/>
      <c r="D41" s="242"/>
      <c r="E41" s="242"/>
      <c r="F41" s="242"/>
      <c r="G41" s="242"/>
      <c r="H41" s="242"/>
      <c r="I41" s="242"/>
      <c r="J41" s="242"/>
      <c r="K41" s="242"/>
      <c r="L41" s="400" t="s">
        <v>2281</v>
      </c>
      <c r="M41" s="401"/>
      <c r="N41" s="401"/>
      <c r="O41" s="402"/>
      <c r="P41" s="314"/>
      <c r="Q41" s="314"/>
      <c r="R41" s="314"/>
      <c r="S41" s="314"/>
      <c r="T41" s="314"/>
      <c r="U41" s="314"/>
      <c r="V41" s="314"/>
      <c r="W41" s="314"/>
      <c r="X41" s="314"/>
      <c r="Y41" s="314"/>
      <c r="Z41" s="314"/>
      <c r="AA41" s="314"/>
      <c r="AB41" s="314"/>
      <c r="AC41" s="314"/>
      <c r="AD41" s="314"/>
      <c r="AE41" s="314"/>
      <c r="AF41" s="315"/>
      <c r="AG41" s="315"/>
      <c r="AH41" s="315"/>
      <c r="AI41" s="315"/>
      <c r="AJ41" s="315"/>
      <c r="AK41" s="315"/>
      <c r="AL41" s="315"/>
      <c r="AM41" s="315"/>
      <c r="AN41" s="315"/>
      <c r="AO41" s="315"/>
      <c r="AP41" s="315"/>
      <c r="AQ41" s="315"/>
      <c r="AR41" s="315"/>
      <c r="AS41" s="315"/>
      <c r="AT41" s="315"/>
      <c r="AU41" s="315"/>
      <c r="AV41" s="315"/>
      <c r="AW41" s="315"/>
      <c r="AX41" s="315"/>
      <c r="AY41" s="315"/>
      <c r="AZ41" s="315"/>
      <c r="BA41" s="315"/>
      <c r="BB41" s="315"/>
      <c r="BC41" s="315"/>
      <c r="BD41" s="315"/>
      <c r="BE41" s="315"/>
      <c r="BF41" s="315"/>
      <c r="BG41" s="315"/>
      <c r="BH41" s="315"/>
      <c r="BI41" s="315"/>
      <c r="BJ41" s="315"/>
      <c r="BK41" s="315"/>
      <c r="BL41" s="315"/>
      <c r="BM41" s="315"/>
      <c r="BN41" s="315"/>
      <c r="BO41" s="315"/>
      <c r="BP41" s="315"/>
      <c r="BQ41" s="315"/>
      <c r="BR41" s="315"/>
      <c r="BS41" s="315"/>
      <c r="BT41" s="315"/>
      <c r="BU41" s="315"/>
      <c r="BV41" s="315"/>
      <c r="BW41" s="315"/>
      <c r="BX41" s="315"/>
      <c r="BY41" s="315"/>
      <c r="BZ41" s="315"/>
      <c r="CA41" s="315"/>
      <c r="CB41" s="315"/>
    </row>
    <row r="42" spans="1:80" s="52" customFormat="1" ht="18.75" thickBot="1">
      <c r="A42" s="242"/>
      <c r="B42" s="242"/>
      <c r="C42" s="242"/>
      <c r="D42" s="242"/>
      <c r="E42" s="242"/>
      <c r="F42" s="242"/>
      <c r="G42" s="242"/>
      <c r="H42" s="242"/>
      <c r="I42" s="242"/>
      <c r="J42" s="242"/>
      <c r="K42" s="242"/>
      <c r="L42" s="403"/>
      <c r="M42" s="404"/>
      <c r="N42" s="404"/>
      <c r="O42" s="405"/>
      <c r="P42" s="314"/>
      <c r="Q42" s="314"/>
      <c r="R42" s="314"/>
      <c r="S42" s="314"/>
      <c r="T42" s="314"/>
      <c r="U42" s="314"/>
      <c r="V42" s="314"/>
      <c r="W42" s="314"/>
      <c r="X42" s="314"/>
      <c r="Y42" s="314"/>
      <c r="Z42" s="314"/>
      <c r="AA42" s="314"/>
      <c r="AB42" s="314"/>
      <c r="AC42" s="314"/>
      <c r="AD42" s="314"/>
      <c r="AE42" s="314"/>
      <c r="AF42" s="315"/>
      <c r="AG42" s="315"/>
      <c r="AH42" s="315"/>
      <c r="AI42" s="315"/>
      <c r="AJ42" s="315"/>
      <c r="AK42" s="315"/>
      <c r="AL42" s="315"/>
      <c r="AM42" s="315"/>
      <c r="AN42" s="315"/>
      <c r="AO42" s="315"/>
      <c r="AP42" s="315"/>
      <c r="AQ42" s="315"/>
      <c r="AR42" s="315"/>
      <c r="AS42" s="315"/>
      <c r="AT42" s="315"/>
      <c r="AU42" s="315"/>
      <c r="AV42" s="315"/>
      <c r="AW42" s="315"/>
      <c r="AX42" s="315"/>
      <c r="AY42" s="315"/>
      <c r="AZ42" s="315"/>
      <c r="BA42" s="315"/>
      <c r="BB42" s="315"/>
      <c r="BC42" s="315"/>
      <c r="BD42" s="315"/>
      <c r="BE42" s="315"/>
      <c r="BF42" s="315"/>
      <c r="BG42" s="315"/>
      <c r="BH42" s="315"/>
      <c r="BI42" s="315"/>
      <c r="BJ42" s="315"/>
      <c r="BK42" s="315"/>
      <c r="BL42" s="315"/>
      <c r="BM42" s="315"/>
      <c r="BN42" s="315"/>
      <c r="BO42" s="315"/>
      <c r="BP42" s="315"/>
      <c r="BQ42" s="315"/>
      <c r="BR42" s="315"/>
      <c r="BS42" s="315"/>
      <c r="BT42" s="315"/>
      <c r="BU42" s="315"/>
      <c r="BV42" s="315"/>
      <c r="BW42" s="315"/>
      <c r="BX42" s="315"/>
      <c r="BY42" s="315"/>
      <c r="BZ42" s="315"/>
      <c r="CA42" s="315"/>
      <c r="CB42" s="315"/>
    </row>
    <row r="43" spans="1:80" s="52" customFormat="1" ht="33.75">
      <c r="A43" s="411" t="str">
        <f>Data!A77</f>
        <v>Expected Inflows next 2 weeks:</v>
      </c>
      <c r="B43" s="412"/>
      <c r="C43" s="287"/>
      <c r="D43" s="418" t="str">
        <f>Data!D77</f>
        <v>Expected Outflows next 2 weeks:</v>
      </c>
      <c r="E43" s="419"/>
      <c r="F43" s="419"/>
      <c r="G43" s="419"/>
      <c r="H43" s="419"/>
      <c r="I43" s="420"/>
      <c r="J43" s="242"/>
      <c r="K43" s="242"/>
      <c r="L43" s="372" t="str">
        <f>Data!A116</f>
        <v xml:space="preserve">Pool </v>
      </c>
      <c r="M43" s="373" t="str">
        <f>Data!B116</f>
        <v xml:space="preserve"> Pool Contribution </v>
      </c>
      <c r="N43" s="373" t="str">
        <f>Data!C116</f>
        <v xml:space="preserve"> Interest to GF</v>
      </c>
      <c r="O43" s="374" t="str">
        <f>Data!D116</f>
        <v xml:space="preserve"> Interest Not to GF</v>
      </c>
      <c r="P43" s="320"/>
      <c r="Q43" s="320"/>
      <c r="R43" s="314"/>
      <c r="S43" s="314"/>
      <c r="T43" s="314"/>
      <c r="U43" s="314"/>
      <c r="V43" s="314"/>
      <c r="W43" s="314"/>
      <c r="X43" s="314"/>
      <c r="Y43" s="314"/>
      <c r="Z43" s="314"/>
      <c r="AA43" s="314"/>
      <c r="AB43" s="314"/>
      <c r="AC43" s="314"/>
      <c r="AD43" s="314"/>
      <c r="AE43" s="314"/>
      <c r="AF43" s="315"/>
      <c r="AG43" s="315"/>
      <c r="AH43" s="315"/>
      <c r="AI43" s="315"/>
      <c r="AJ43" s="315"/>
      <c r="AK43" s="315"/>
      <c r="AL43" s="315"/>
      <c r="AM43" s="315"/>
      <c r="AN43" s="315"/>
      <c r="AO43" s="315"/>
      <c r="AP43" s="315"/>
      <c r="AQ43" s="315"/>
      <c r="AR43" s="315"/>
      <c r="AS43" s="315"/>
      <c r="AT43" s="315"/>
      <c r="AU43" s="315"/>
      <c r="AV43" s="315"/>
      <c r="AW43" s="315"/>
      <c r="AX43" s="315"/>
      <c r="AY43" s="315"/>
      <c r="AZ43" s="315"/>
      <c r="BA43" s="315"/>
      <c r="BB43" s="315"/>
      <c r="BC43" s="315"/>
      <c r="BD43" s="315"/>
      <c r="BE43" s="315"/>
      <c r="BF43" s="315"/>
      <c r="BG43" s="315"/>
      <c r="BH43" s="315"/>
      <c r="BI43" s="315"/>
      <c r="BJ43" s="315"/>
      <c r="BK43" s="315"/>
      <c r="BL43" s="315"/>
      <c r="BM43" s="315"/>
      <c r="BN43" s="315"/>
      <c r="BO43" s="315"/>
      <c r="BP43" s="315"/>
      <c r="BQ43" s="315"/>
      <c r="BR43" s="315"/>
      <c r="BS43" s="315"/>
      <c r="BT43" s="315"/>
      <c r="BU43" s="315"/>
      <c r="BV43" s="315"/>
      <c r="BW43" s="315"/>
      <c r="BX43" s="315"/>
      <c r="BY43" s="315"/>
      <c r="BZ43" s="315"/>
      <c r="CA43" s="315"/>
      <c r="CB43" s="315"/>
    </row>
    <row r="44" spans="1:80" ht="27" customHeight="1" thickBot="1">
      <c r="A44" s="413"/>
      <c r="B44" s="414"/>
      <c r="C44" s="288"/>
      <c r="D44" s="421"/>
      <c r="E44" s="422"/>
      <c r="F44" s="422"/>
      <c r="G44" s="422"/>
      <c r="H44" s="422"/>
      <c r="I44" s="423"/>
      <c r="J44" s="241"/>
      <c r="K44" s="241"/>
      <c r="L44" s="311" t="str">
        <f>Data!A92</f>
        <v>3rd Party</v>
      </c>
      <c r="M44" s="312">
        <f>Data!B92</f>
        <v>9606545161.0400009</v>
      </c>
      <c r="N44" s="312">
        <f>Data!C92</f>
        <v>128237799.72</v>
      </c>
      <c r="O44" s="313">
        <f>Data!D92</f>
        <v>9478307361.3200016</v>
      </c>
      <c r="P44" s="314"/>
      <c r="Q44" s="314"/>
      <c r="R44" s="314"/>
      <c r="S44" s="314"/>
      <c r="T44" s="314"/>
      <c r="U44" s="314"/>
      <c r="V44" s="314"/>
      <c r="W44" s="314"/>
      <c r="X44" s="314"/>
      <c r="Y44" s="314"/>
      <c r="Z44" s="314"/>
      <c r="AA44" s="314"/>
      <c r="AB44" s="314"/>
      <c r="AC44" s="314"/>
      <c r="AD44" s="314"/>
      <c r="AE44" s="314"/>
    </row>
    <row r="45" spans="1:80" ht="28.5">
      <c r="A45" s="306" t="str">
        <f>Data!A78</f>
        <v>ERAF VLF 2nd Payment</v>
      </c>
      <c r="B45" s="361">
        <f>Data!B78</f>
        <v>167265988</v>
      </c>
      <c r="C45" s="307"/>
      <c r="D45" s="406" t="str">
        <f>Data!D78</f>
        <v>Payroll PP11</v>
      </c>
      <c r="E45" s="407"/>
      <c r="F45" s="407"/>
      <c r="G45" s="407"/>
      <c r="H45" s="308"/>
      <c r="I45" s="395">
        <f>Data!E78</f>
        <v>-81397547.530000001</v>
      </c>
      <c r="J45" s="241"/>
      <c r="K45" s="241"/>
      <c r="L45" s="311" t="str">
        <f>Data!A93</f>
        <v>CFD - Community Facility District</v>
      </c>
      <c r="M45" s="312">
        <f>Data!B93</f>
        <v>13676454.109999999</v>
      </c>
      <c r="N45" s="312">
        <f>Data!C93</f>
        <v>0</v>
      </c>
      <c r="O45" s="313">
        <f>Data!D93</f>
        <v>13676454.109999999</v>
      </c>
      <c r="P45" s="314"/>
      <c r="Q45" s="314"/>
      <c r="R45" s="314"/>
      <c r="S45" s="314"/>
      <c r="T45" s="314"/>
      <c r="U45" s="314"/>
      <c r="V45" s="314"/>
      <c r="W45" s="314"/>
      <c r="X45" s="314"/>
      <c r="Y45" s="314"/>
      <c r="Z45" s="314"/>
      <c r="AA45" s="314"/>
      <c r="AB45" s="314"/>
      <c r="AC45" s="314"/>
      <c r="AD45" s="314"/>
      <c r="AE45" s="314"/>
    </row>
    <row r="46" spans="1:80" ht="28.5" customHeight="1">
      <c r="A46" s="306" t="str">
        <f>Data!A79</f>
        <v>Realignment</v>
      </c>
      <c r="B46" s="364">
        <f>Data!B79</f>
        <v>45454341.620000005</v>
      </c>
      <c r="C46" s="307"/>
      <c r="D46" s="406" t="str">
        <f>Data!D79</f>
        <v>CalSAWS</v>
      </c>
      <c r="E46" s="407"/>
      <c r="F46" s="407"/>
      <c r="G46" s="407"/>
      <c r="H46" s="308"/>
      <c r="I46" s="394">
        <f>Data!E79</f>
        <v>-25850465.329999998</v>
      </c>
      <c r="J46" s="241"/>
      <c r="K46" s="241"/>
      <c r="L46" s="311" t="str">
        <f>Data!A94</f>
        <v>Funds to Close</v>
      </c>
      <c r="M46" s="312">
        <f>Data!B94</f>
        <v>0</v>
      </c>
      <c r="N46" s="312">
        <f>Data!C94</f>
        <v>0</v>
      </c>
      <c r="O46" s="313">
        <f>Data!D94</f>
        <v>0</v>
      </c>
      <c r="P46" s="314"/>
      <c r="Q46" s="314"/>
      <c r="R46" s="314"/>
      <c r="S46" s="314"/>
      <c r="T46" s="314"/>
      <c r="U46" s="314"/>
      <c r="V46" s="314"/>
      <c r="W46" s="314"/>
      <c r="X46" s="314"/>
      <c r="Y46" s="314"/>
      <c r="Z46" s="314"/>
      <c r="AA46" s="314"/>
      <c r="AB46" s="314"/>
      <c r="AC46" s="314"/>
      <c r="AD46" s="314"/>
      <c r="AE46" s="314"/>
    </row>
    <row r="47" spans="1:80" ht="28.5">
      <c r="A47" s="306" t="str">
        <f>Data!A80</f>
        <v>Board of Equalization Local Sales Tax</v>
      </c>
      <c r="B47" s="364">
        <f>Data!B80</f>
        <v>3177923.79</v>
      </c>
      <c r="C47" s="307"/>
      <c r="D47" s="433" t="str">
        <f>Data!D80</f>
        <v xml:space="preserve">FY23 4th Quarter General and Liability Insurance </v>
      </c>
      <c r="E47" s="434"/>
      <c r="F47" s="434"/>
      <c r="G47" s="434"/>
      <c r="H47" s="308"/>
      <c r="I47" s="394">
        <f>Data!E80</f>
        <v>-6729694</v>
      </c>
      <c r="J47" s="241"/>
      <c r="K47" s="241"/>
      <c r="L47" s="311" t="str">
        <f>Data!A95</f>
        <v>County Service Area (CSA)</v>
      </c>
      <c r="M47" s="312">
        <f>Data!B95</f>
        <v>50909411.32</v>
      </c>
      <c r="N47" s="312">
        <f>Data!C95</f>
        <v>720418.95</v>
      </c>
      <c r="O47" s="313">
        <f>Data!D95</f>
        <v>50188992.369999997</v>
      </c>
      <c r="P47" s="314"/>
      <c r="Q47" s="314"/>
      <c r="R47" s="314"/>
      <c r="S47" s="314"/>
      <c r="T47" s="314"/>
      <c r="U47" s="314"/>
      <c r="V47" s="314"/>
      <c r="W47" s="314"/>
      <c r="X47" s="314"/>
      <c r="Y47" s="314"/>
      <c r="Z47" s="314"/>
      <c r="AA47" s="314"/>
      <c r="AB47" s="314"/>
      <c r="AC47" s="314"/>
      <c r="AD47" s="314"/>
      <c r="AE47" s="314"/>
    </row>
    <row r="48" spans="1:80" ht="28.5" customHeight="1">
      <c r="A48" s="306"/>
      <c r="B48" s="364"/>
      <c r="C48" s="307"/>
      <c r="D48" s="406"/>
      <c r="E48" s="407"/>
      <c r="F48" s="407"/>
      <c r="G48" s="407"/>
      <c r="H48" s="308"/>
      <c r="I48" s="394"/>
      <c r="J48" s="241"/>
      <c r="K48" s="241"/>
      <c r="L48" s="311" t="str">
        <f>Data!A96</f>
        <v>Cash with Fiscal Agent</v>
      </c>
      <c r="M48" s="312">
        <f>Data!B96</f>
        <v>40891260.640000001</v>
      </c>
      <c r="N48" s="312">
        <f>Data!C96</f>
        <v>0</v>
      </c>
      <c r="O48" s="313">
        <f>Data!D96</f>
        <v>40891260.640000001</v>
      </c>
      <c r="P48" s="314"/>
      <c r="Q48" s="314"/>
      <c r="R48" s="314"/>
      <c r="S48" s="314"/>
      <c r="T48" s="314"/>
      <c r="U48" s="314"/>
      <c r="V48" s="314"/>
      <c r="W48" s="314"/>
      <c r="X48" s="314"/>
      <c r="Y48" s="314"/>
      <c r="Z48" s="314"/>
      <c r="AA48" s="314"/>
      <c r="AB48" s="314"/>
      <c r="AC48" s="314"/>
      <c r="AD48" s="314"/>
      <c r="AE48" s="314"/>
    </row>
    <row r="49" spans="1:80" s="23" customFormat="1" ht="28.5" customHeight="1">
      <c r="A49" s="306"/>
      <c r="C49" s="307"/>
      <c r="D49" s="406"/>
      <c r="E49" s="407"/>
      <c r="F49" s="407"/>
      <c r="G49" s="407"/>
      <c r="H49" s="308"/>
      <c r="I49" s="394"/>
      <c r="J49" s="241"/>
      <c r="K49" s="241"/>
      <c r="L49" s="311" t="str">
        <f>Data!A97</f>
        <v>Deferred Compensation</v>
      </c>
      <c r="M49" s="353">
        <f>Data!B97</f>
        <v>0</v>
      </c>
      <c r="N49" s="353">
        <f>Data!C97</f>
        <v>0</v>
      </c>
      <c r="O49" s="354">
        <f>Data!D97</f>
        <v>0</v>
      </c>
      <c r="P49" s="314"/>
      <c r="Q49" s="314"/>
      <c r="R49" s="314"/>
      <c r="S49" s="314"/>
      <c r="T49" s="314"/>
      <c r="U49" s="314"/>
      <c r="V49" s="314"/>
      <c r="W49" s="314"/>
      <c r="X49" s="314"/>
      <c r="Y49" s="314"/>
      <c r="Z49" s="314"/>
      <c r="AA49" s="314"/>
      <c r="AB49" s="314"/>
      <c r="AC49" s="314"/>
      <c r="AD49" s="314"/>
      <c r="AE49" s="314"/>
      <c r="AF49" s="315"/>
      <c r="AG49" s="315"/>
      <c r="AH49" s="315"/>
      <c r="AI49" s="315"/>
      <c r="AJ49" s="315"/>
      <c r="AK49" s="315"/>
      <c r="AL49" s="315"/>
      <c r="AM49" s="315"/>
      <c r="AN49" s="315"/>
      <c r="AO49" s="315"/>
      <c r="AP49" s="315"/>
      <c r="AQ49" s="315"/>
      <c r="AR49" s="315"/>
      <c r="AS49" s="315"/>
      <c r="AT49" s="315"/>
      <c r="AU49" s="315"/>
      <c r="AV49" s="315"/>
      <c r="AW49" s="315"/>
      <c r="AX49" s="315"/>
      <c r="AY49" s="315"/>
      <c r="AZ49" s="315"/>
      <c r="BA49" s="315"/>
      <c r="BB49" s="315"/>
      <c r="BC49" s="315"/>
      <c r="BD49" s="315"/>
      <c r="BE49" s="315"/>
      <c r="BF49" s="315"/>
      <c r="BG49" s="315"/>
      <c r="BH49" s="315"/>
      <c r="BI49" s="315"/>
      <c r="BJ49" s="315"/>
      <c r="BK49" s="315"/>
      <c r="BL49" s="315"/>
      <c r="BM49" s="315"/>
      <c r="BN49" s="315"/>
      <c r="BO49" s="315"/>
      <c r="BP49" s="315"/>
      <c r="BQ49" s="315"/>
      <c r="BR49" s="315"/>
      <c r="BS49" s="315"/>
      <c r="BT49" s="315"/>
      <c r="BU49" s="315"/>
      <c r="BV49" s="315"/>
      <c r="BW49" s="315"/>
      <c r="BX49" s="315"/>
      <c r="BY49" s="315"/>
      <c r="BZ49" s="315"/>
      <c r="CA49" s="315"/>
      <c r="CB49" s="315"/>
    </row>
    <row r="50" spans="1:80" s="23" customFormat="1" ht="28.5" customHeight="1">
      <c r="A50" s="306"/>
      <c r="C50" s="307"/>
      <c r="D50" s="406"/>
      <c r="E50" s="407"/>
      <c r="F50" s="407"/>
      <c r="G50" s="407"/>
      <c r="H50" s="308"/>
      <c r="I50" s="394"/>
      <c r="J50" s="241"/>
      <c r="K50" s="241"/>
      <c r="L50" s="311" t="str">
        <f>Data!A98</f>
        <v>Enterprise Funds</v>
      </c>
      <c r="M50" s="312">
        <f>Data!B98</f>
        <v>-2777635.01</v>
      </c>
      <c r="N50" s="312">
        <f>Data!C98</f>
        <v>159356.71</v>
      </c>
      <c r="O50" s="313">
        <f>Data!D98</f>
        <v>-2936991.7199999997</v>
      </c>
      <c r="P50" s="314"/>
      <c r="Q50" s="314"/>
      <c r="R50" s="314"/>
      <c r="S50" s="314"/>
      <c r="T50" s="314"/>
      <c r="U50" s="314"/>
      <c r="V50" s="314"/>
      <c r="W50" s="314"/>
      <c r="X50" s="314"/>
      <c r="Y50" s="314"/>
      <c r="Z50" s="314"/>
      <c r="AA50" s="314"/>
      <c r="AB50" s="314"/>
      <c r="AC50" s="314"/>
      <c r="AD50" s="314"/>
      <c r="AE50" s="314"/>
      <c r="AF50" s="315"/>
      <c r="AG50" s="315"/>
      <c r="AH50" s="315"/>
      <c r="AI50" s="315"/>
      <c r="AJ50" s="315"/>
      <c r="AK50" s="315"/>
      <c r="AL50" s="315"/>
      <c r="AM50" s="315"/>
      <c r="AN50" s="315"/>
      <c r="AO50" s="315"/>
      <c r="AP50" s="315"/>
      <c r="AQ50" s="315"/>
      <c r="AR50" s="315"/>
      <c r="AS50" s="315"/>
      <c r="AT50" s="315"/>
      <c r="AU50" s="315"/>
      <c r="AV50" s="315"/>
      <c r="AW50" s="315"/>
      <c r="AX50" s="315"/>
      <c r="AY50" s="315"/>
      <c r="AZ50" s="315"/>
      <c r="BA50" s="315"/>
      <c r="BB50" s="315"/>
      <c r="BC50" s="315"/>
      <c r="BD50" s="315"/>
      <c r="BE50" s="315"/>
      <c r="BF50" s="315"/>
      <c r="BG50" s="315"/>
      <c r="BH50" s="315"/>
      <c r="BI50" s="315"/>
      <c r="BJ50" s="315"/>
      <c r="BK50" s="315"/>
      <c r="BL50" s="315"/>
      <c r="BM50" s="315"/>
      <c r="BN50" s="315"/>
      <c r="BO50" s="315"/>
      <c r="BP50" s="315"/>
      <c r="BQ50" s="315"/>
      <c r="BR50" s="315"/>
      <c r="BS50" s="315"/>
      <c r="BT50" s="315"/>
      <c r="BU50" s="315"/>
      <c r="BV50" s="315"/>
      <c r="BW50" s="315"/>
      <c r="BX50" s="315"/>
      <c r="BY50" s="315"/>
      <c r="BZ50" s="315"/>
      <c r="CA50" s="315"/>
      <c r="CB50" s="315"/>
    </row>
    <row r="51" spans="1:80" ht="28.5" customHeight="1">
      <c r="A51" s="306"/>
      <c r="B51" s="364"/>
      <c r="C51" s="307"/>
      <c r="D51" s="406"/>
      <c r="E51" s="407"/>
      <c r="F51" s="407"/>
      <c r="G51" s="407"/>
      <c r="H51" s="308"/>
      <c r="I51" s="394"/>
      <c r="J51" s="241"/>
      <c r="K51" s="241"/>
      <c r="L51" s="311" t="str">
        <f>Data!A99</f>
        <v>Flood Control</v>
      </c>
      <c r="M51" s="312">
        <f>Data!B99</f>
        <v>338755619.92000002</v>
      </c>
      <c r="N51" s="312">
        <f>Data!C99</f>
        <v>0</v>
      </c>
      <c r="O51" s="313">
        <f>Data!D99</f>
        <v>338755619.92000002</v>
      </c>
      <c r="P51" s="314"/>
      <c r="Q51" s="314"/>
      <c r="R51" s="314"/>
      <c r="S51" s="314"/>
      <c r="T51" s="314"/>
      <c r="U51" s="314"/>
      <c r="V51" s="314"/>
      <c r="W51" s="314"/>
      <c r="X51" s="314"/>
      <c r="Y51" s="314"/>
      <c r="Z51" s="314"/>
      <c r="AA51" s="314"/>
      <c r="AB51" s="314"/>
      <c r="AC51" s="314"/>
      <c r="AD51" s="314"/>
      <c r="AE51" s="314"/>
    </row>
    <row r="52" spans="1:80" ht="29.25" customHeight="1" thickBot="1">
      <c r="A52" s="306"/>
      <c r="B52" s="364"/>
      <c r="C52" s="307"/>
      <c r="D52" s="406"/>
      <c r="E52" s="407"/>
      <c r="F52" s="407"/>
      <c r="G52" s="407"/>
      <c r="H52" s="308"/>
      <c r="I52" s="392"/>
      <c r="J52" s="241"/>
      <c r="K52" s="241"/>
      <c r="L52" s="311" t="str">
        <f>Data!A100</f>
        <v>General Fund</v>
      </c>
      <c r="M52" s="312">
        <f>Data!B100</f>
        <v>185669132.40000001</v>
      </c>
      <c r="N52" s="312">
        <f>Data!C100</f>
        <v>185669132.40000001</v>
      </c>
      <c r="O52" s="313">
        <f>Data!D100</f>
        <v>0</v>
      </c>
      <c r="P52" s="314"/>
      <c r="Q52" s="314"/>
      <c r="R52" s="314"/>
      <c r="S52" s="314"/>
      <c r="T52" s="314"/>
      <c r="U52" s="314"/>
      <c r="V52" s="314"/>
      <c r="W52" s="314"/>
      <c r="X52" s="314"/>
      <c r="Y52" s="314"/>
      <c r="Z52" s="314"/>
      <c r="AA52" s="314"/>
      <c r="AB52" s="314"/>
      <c r="AC52" s="314"/>
      <c r="AD52" s="314"/>
      <c r="AE52" s="314"/>
    </row>
    <row r="53" spans="1:80" ht="29.25" customHeight="1" thickBot="1">
      <c r="A53" s="336" t="str">
        <f>Data!A88</f>
        <v xml:space="preserve">Total Expected Inflows </v>
      </c>
      <c r="B53" s="345">
        <f>SUM(B45:B52)</f>
        <v>215898253.41</v>
      </c>
      <c r="C53" s="309"/>
      <c r="D53" s="336" t="str">
        <f>Data!D88</f>
        <v>Total Expected Outflows</v>
      </c>
      <c r="E53" s="337"/>
      <c r="F53" s="338"/>
      <c r="G53" s="338"/>
      <c r="H53" s="338"/>
      <c r="I53" s="345">
        <f>SUM(I45:I52)</f>
        <v>-113977706.86</v>
      </c>
      <c r="J53" s="241"/>
      <c r="K53" s="241"/>
      <c r="L53" s="311" t="str">
        <f>Data!A101</f>
        <v>General Restricted Sub-fund</v>
      </c>
      <c r="M53" s="312">
        <f>Data!B101</f>
        <v>1167710552.72</v>
      </c>
      <c r="N53" s="312">
        <f>Data!C101</f>
        <v>501143132.66000003</v>
      </c>
      <c r="O53" s="313">
        <f>Data!D101</f>
        <v>666567420.05999994</v>
      </c>
      <c r="P53" s="314"/>
      <c r="Q53" s="314"/>
      <c r="R53" s="314"/>
      <c r="S53" s="314"/>
      <c r="T53" s="314"/>
      <c r="U53" s="314"/>
      <c r="V53" s="314"/>
      <c r="W53" s="314"/>
      <c r="X53" s="314"/>
      <c r="Y53" s="314"/>
      <c r="Z53" s="314"/>
      <c r="AA53" s="314"/>
      <c r="AB53" s="314"/>
      <c r="AC53" s="314"/>
      <c r="AD53" s="314"/>
      <c r="AE53" s="314"/>
    </row>
    <row r="54" spans="1:80" ht="26.25">
      <c r="A54" s="290"/>
      <c r="B54" s="291"/>
      <c r="C54" s="291"/>
      <c r="D54" s="290"/>
      <c r="E54" s="290"/>
      <c r="F54" s="291"/>
      <c r="G54" s="289"/>
      <c r="H54" s="289"/>
      <c r="I54" s="241"/>
      <c r="J54" s="241"/>
      <c r="K54" s="241"/>
      <c r="L54" s="311" t="str">
        <f>Data!A102</f>
        <v>General Unrestricted Sub-fund</v>
      </c>
      <c r="M54" s="312">
        <f>Data!B102</f>
        <v>75360470.969999999</v>
      </c>
      <c r="N54" s="312">
        <f>Data!C102</f>
        <v>53831376.140000001</v>
      </c>
      <c r="O54" s="313">
        <f>Data!D102</f>
        <v>21529094.829999998</v>
      </c>
      <c r="P54" s="314"/>
      <c r="Q54" s="314"/>
      <c r="R54" s="314"/>
      <c r="S54" s="314"/>
      <c r="T54" s="314"/>
      <c r="U54" s="314"/>
      <c r="V54" s="314"/>
      <c r="W54" s="314"/>
      <c r="X54" s="314"/>
      <c r="Y54" s="314"/>
      <c r="Z54" s="314"/>
      <c r="AA54" s="314"/>
      <c r="AB54" s="314"/>
      <c r="AC54" s="314"/>
      <c r="AD54" s="314"/>
      <c r="AE54" s="314"/>
    </row>
    <row r="55" spans="1:80" ht="26.25">
      <c r="A55" s="290"/>
      <c r="B55" s="291"/>
      <c r="C55" s="291"/>
      <c r="D55" s="290"/>
      <c r="E55" s="290"/>
      <c r="F55" s="291"/>
      <c r="G55" s="289"/>
      <c r="H55" s="289"/>
      <c r="I55" s="241"/>
      <c r="J55" s="241"/>
      <c r="K55" s="241"/>
      <c r="L55" s="311" t="str">
        <f>Data!A103</f>
        <v>Internal Service Funds</v>
      </c>
      <c r="M55" s="312">
        <f>Data!B103</f>
        <v>428093.46</v>
      </c>
      <c r="N55" s="312">
        <f>Data!C103</f>
        <v>332627.53000000003</v>
      </c>
      <c r="O55" s="313">
        <f>Data!D103</f>
        <v>95465.93</v>
      </c>
      <c r="P55" s="314"/>
      <c r="Q55" s="314"/>
      <c r="R55" s="314"/>
      <c r="S55" s="314"/>
      <c r="T55" s="314"/>
      <c r="U55" s="314"/>
      <c r="V55" s="314"/>
      <c r="W55" s="314"/>
      <c r="X55" s="314"/>
      <c r="Y55" s="314"/>
      <c r="Z55" s="314"/>
      <c r="AA55" s="314"/>
      <c r="AB55" s="314"/>
      <c r="AC55" s="314"/>
      <c r="AD55" s="314"/>
      <c r="AE55" s="314"/>
    </row>
    <row r="56" spans="1:80" ht="25.5">
      <c r="A56" s="289"/>
      <c r="B56" s="289"/>
      <c r="C56" s="289"/>
      <c r="D56" s="289"/>
      <c r="E56" s="289"/>
      <c r="F56" s="289"/>
      <c r="G56" s="289"/>
      <c r="H56" s="289"/>
      <c r="I56" s="241"/>
      <c r="J56" s="241"/>
      <c r="K56" s="241"/>
      <c r="L56" s="311" t="str">
        <f>Data!A104</f>
        <v>Parks</v>
      </c>
      <c r="M56" s="312">
        <f>Data!B104</f>
        <v>18132063.43</v>
      </c>
      <c r="N56" s="312">
        <f>Data!C104</f>
        <v>0</v>
      </c>
      <c r="O56" s="313">
        <f>Data!D104</f>
        <v>18132063.43</v>
      </c>
      <c r="P56" s="314"/>
      <c r="Q56" s="314"/>
      <c r="R56" s="314"/>
      <c r="S56" s="314"/>
      <c r="T56" s="314"/>
      <c r="U56" s="314"/>
      <c r="V56" s="314"/>
      <c r="W56" s="314"/>
      <c r="X56" s="314"/>
      <c r="Y56" s="314"/>
      <c r="Z56" s="314"/>
      <c r="AA56" s="314"/>
      <c r="AB56" s="314"/>
      <c r="AC56" s="314"/>
      <c r="AD56" s="314"/>
      <c r="AE56" s="314"/>
    </row>
    <row r="57" spans="1:80" ht="26.25" thickBot="1">
      <c r="A57" s="289"/>
      <c r="B57" s="289"/>
      <c r="C57" s="289"/>
      <c r="D57" s="289"/>
      <c r="E57" s="289"/>
      <c r="F57" s="289"/>
      <c r="G57" s="289"/>
      <c r="H57" s="289"/>
      <c r="I57" s="241"/>
      <c r="J57" s="241"/>
      <c r="K57" s="241"/>
      <c r="L57" s="311" t="str">
        <f>Data!A105</f>
        <v>Restricted Assets</v>
      </c>
      <c r="M57" s="312">
        <f>Data!B105</f>
        <v>15692848.33</v>
      </c>
      <c r="N57" s="312">
        <f>Data!C105</f>
        <v>0</v>
      </c>
      <c r="O57" s="313">
        <f>Data!D105</f>
        <v>15692848.33</v>
      </c>
      <c r="P57" s="314"/>
      <c r="Q57" s="314"/>
      <c r="R57" s="314"/>
      <c r="S57" s="314"/>
      <c r="T57" s="314"/>
      <c r="U57" s="314"/>
      <c r="V57" s="314"/>
      <c r="W57" s="314"/>
      <c r="X57" s="314"/>
      <c r="Y57" s="314"/>
      <c r="Z57" s="314"/>
      <c r="AA57" s="314"/>
      <c r="AB57" s="314"/>
      <c r="AC57" s="314"/>
      <c r="AD57" s="314"/>
      <c r="AE57" s="314"/>
    </row>
    <row r="58" spans="1:80" ht="32.25" thickBot="1">
      <c r="A58" s="409" t="s">
        <v>2274</v>
      </c>
      <c r="B58" s="410"/>
      <c r="C58" s="261"/>
      <c r="D58" s="261"/>
      <c r="E58" s="261"/>
      <c r="F58" s="261"/>
      <c r="G58" s="289"/>
      <c r="H58" s="289"/>
      <c r="I58" s="241"/>
      <c r="J58" s="241"/>
      <c r="K58" s="241"/>
      <c r="L58" s="311" t="str">
        <f>Data!A106</f>
        <v>RDA</v>
      </c>
      <c r="M58" s="312">
        <f>Data!B106</f>
        <v>19462174.280000001</v>
      </c>
      <c r="N58" s="312">
        <f>Data!C106</f>
        <v>0</v>
      </c>
      <c r="O58" s="313">
        <f>Data!D106</f>
        <v>19462174.280000001</v>
      </c>
      <c r="P58" s="314"/>
      <c r="Q58" s="314"/>
      <c r="R58" s="314"/>
      <c r="S58" s="314"/>
      <c r="T58" s="314"/>
      <c r="U58" s="314"/>
      <c r="V58" s="314"/>
      <c r="W58" s="314"/>
      <c r="X58" s="314"/>
      <c r="Y58" s="314"/>
      <c r="Z58" s="314"/>
      <c r="AA58" s="314"/>
      <c r="AB58" s="314"/>
      <c r="AC58" s="314"/>
      <c r="AD58" s="314"/>
      <c r="AE58" s="314"/>
    </row>
    <row r="59" spans="1:80" ht="32.25" thickBot="1">
      <c r="A59" s="355" t="str">
        <f>Data!G104</f>
        <v>Account Name</v>
      </c>
      <c r="B59" s="339" t="str">
        <f>Data!H104</f>
        <v>Sum of Amount</v>
      </c>
      <c r="C59" s="289"/>
      <c r="D59" s="289"/>
      <c r="E59" s="289"/>
      <c r="F59" s="289"/>
      <c r="G59" s="289"/>
      <c r="H59" s="289"/>
      <c r="I59" s="241"/>
      <c r="J59" s="241"/>
      <c r="K59" s="241"/>
      <c r="L59" s="311" t="str">
        <f>Data!A107</f>
        <v>Restricted General Fund</v>
      </c>
      <c r="M59" s="312">
        <f>Data!B107</f>
        <v>651677029.34000003</v>
      </c>
      <c r="N59" s="312">
        <f>Data!C107</f>
        <v>47028063.130000003</v>
      </c>
      <c r="O59" s="313">
        <f>Data!D107</f>
        <v>604648966.21000004</v>
      </c>
      <c r="P59" s="314"/>
      <c r="Q59" s="314"/>
      <c r="R59" s="314"/>
      <c r="S59" s="314"/>
      <c r="T59" s="314"/>
      <c r="U59" s="314"/>
      <c r="V59" s="314"/>
      <c r="W59" s="314"/>
      <c r="X59" s="314"/>
      <c r="Y59" s="314"/>
      <c r="Z59" s="314"/>
      <c r="AA59" s="314"/>
      <c r="AB59" s="314"/>
      <c r="AC59" s="314"/>
      <c r="AD59" s="314"/>
      <c r="AE59" s="314"/>
    </row>
    <row r="60" spans="1:80" ht="31.5">
      <c r="A60" s="341" t="str">
        <f>Data!G105</f>
        <v xml:space="preserve">Cash </v>
      </c>
      <c r="B60" s="347">
        <f>Data!H105</f>
        <v>14382091359.340029</v>
      </c>
      <c r="C60" s="289"/>
      <c r="D60" s="289"/>
      <c r="E60" s="289"/>
      <c r="F60" s="289"/>
      <c r="G60" s="289"/>
      <c r="H60" s="289"/>
      <c r="I60" s="241"/>
      <c r="J60" s="241"/>
      <c r="K60" s="241"/>
      <c r="L60" s="311" t="str">
        <f>Data!A108</f>
        <v>Special Districts</v>
      </c>
      <c r="M60" s="312">
        <f>Data!B108</f>
        <v>1381049031.25</v>
      </c>
      <c r="N60" s="312">
        <f>Data!C108</f>
        <v>2313748.02</v>
      </c>
      <c r="O60" s="313">
        <f>Data!D108</f>
        <v>1378735283.23</v>
      </c>
    </row>
    <row r="61" spans="1:80" ht="31.5">
      <c r="A61" s="342" t="str">
        <f>Data!G106</f>
        <v>Imprest Cash</v>
      </c>
      <c r="B61" s="310">
        <f>Data!H106</f>
        <v>693047.33</v>
      </c>
      <c r="C61" s="289"/>
      <c r="D61" s="289"/>
      <c r="E61" s="289"/>
      <c r="F61" s="289"/>
      <c r="G61" s="289"/>
      <c r="H61" s="289"/>
      <c r="I61" s="241"/>
      <c r="J61" s="241"/>
      <c r="K61" s="241"/>
      <c r="L61" s="311" t="str">
        <f>Data!A109</f>
        <v>Transportation</v>
      </c>
      <c r="M61" s="312">
        <f>Data!B109</f>
        <v>210583198.93000001</v>
      </c>
      <c r="N61" s="312">
        <f>Data!C109</f>
        <v>7769144.4500000002</v>
      </c>
      <c r="O61" s="313">
        <f>Data!D109</f>
        <v>202814054.48000002</v>
      </c>
    </row>
    <row r="62" spans="1:80" ht="31.5">
      <c r="A62" s="342" t="str">
        <f>Data!G107</f>
        <v>Investments In Lieu Of Cash</v>
      </c>
      <c r="B62" s="310">
        <f>Data!H107</f>
        <v>986080</v>
      </c>
      <c r="C62" s="289"/>
      <c r="D62" s="289"/>
      <c r="E62" s="289"/>
      <c r="F62" s="289"/>
      <c r="G62" s="289"/>
      <c r="H62" s="289"/>
      <c r="I62" s="241"/>
      <c r="L62" s="311" t="str">
        <f>Data!A110</f>
        <v>Unrestricted General Funds</v>
      </c>
      <c r="M62" s="312">
        <f>Data!B110</f>
        <v>456651199.56999999</v>
      </c>
      <c r="N62" s="312">
        <f>Data!C110</f>
        <v>275331928.66000003</v>
      </c>
      <c r="O62" s="313">
        <f>Data!D110</f>
        <v>181319270.90999997</v>
      </c>
    </row>
    <row r="63" spans="1:80" ht="32.25" thickBot="1">
      <c r="A63" s="343" t="str">
        <f>Data!G108</f>
        <v>Restricted Cash</v>
      </c>
      <c r="B63" s="344">
        <f>Data!H108</f>
        <v>111924768.11</v>
      </c>
      <c r="C63" s="289"/>
      <c r="D63" s="289"/>
      <c r="E63" s="289"/>
      <c r="F63" s="289"/>
      <c r="G63" s="289"/>
      <c r="H63" s="289"/>
      <c r="I63" s="241"/>
      <c r="L63" s="311" t="str">
        <f>Data!A111</f>
        <v>WRMD</v>
      </c>
      <c r="M63" s="312">
        <f>Data!B111</f>
        <v>113479011.45999999</v>
      </c>
      <c r="N63" s="312">
        <f>Data!C111</f>
        <v>40700.35</v>
      </c>
      <c r="O63" s="313">
        <f>Data!D111</f>
        <v>113438311.11</v>
      </c>
    </row>
    <row r="64" spans="1:80" ht="32.25" thickBot="1">
      <c r="A64" s="340" t="str">
        <f>Data!G109</f>
        <v>Grand Total</v>
      </c>
      <c r="B64" s="346">
        <f>Data!H109</f>
        <v>14495695254.780029</v>
      </c>
      <c r="C64" s="292"/>
      <c r="D64" s="292"/>
      <c r="E64" s="292"/>
      <c r="F64" s="292"/>
      <c r="G64" s="292"/>
      <c r="H64" s="292"/>
      <c r="L64" s="311" t="str">
        <f>Data!A112</f>
        <v>Warrant Clearing</v>
      </c>
      <c r="M64" s="312">
        <f>Data!B112</f>
        <v>151800176.81</v>
      </c>
      <c r="N64" s="312">
        <f>Data!C112</f>
        <v>151800176.81</v>
      </c>
      <c r="O64" s="313">
        <f>Data!D112</f>
        <v>0</v>
      </c>
    </row>
    <row r="65" spans="1:31" ht="28.5" thickBot="1">
      <c r="A65" s="292"/>
      <c r="B65" s="292"/>
      <c r="C65" s="292"/>
      <c r="D65" s="292"/>
      <c r="E65" s="292"/>
      <c r="F65" s="292"/>
      <c r="G65" s="292"/>
      <c r="H65" s="292"/>
      <c r="L65" s="369" t="s">
        <v>2505</v>
      </c>
      <c r="M65" s="370">
        <f>SUM(M44:M64)</f>
        <v>14495695254.969997</v>
      </c>
      <c r="N65" s="370">
        <f>SUM(N44:N64)</f>
        <v>1354377605.53</v>
      </c>
      <c r="O65" s="371">
        <f>SUM(O44:O64)</f>
        <v>13141317649.440002</v>
      </c>
    </row>
    <row r="66" spans="1:31" ht="25.5">
      <c r="A66" s="386"/>
      <c r="B66" s="292"/>
      <c r="C66" s="292"/>
      <c r="D66" s="292"/>
      <c r="E66" s="292"/>
      <c r="F66" s="292"/>
      <c r="G66" s="292"/>
      <c r="H66" s="292"/>
      <c r="L66" s="359"/>
      <c r="M66" s="359"/>
      <c r="N66" s="359"/>
      <c r="O66" s="359"/>
    </row>
    <row r="67" spans="1:31">
      <c r="A67" s="359"/>
      <c r="B67" s="359"/>
      <c r="C67" s="359"/>
      <c r="D67" s="359"/>
      <c r="E67" s="359"/>
      <c r="F67" s="359"/>
      <c r="G67" s="359"/>
      <c r="H67" s="359"/>
      <c r="I67" s="359"/>
      <c r="L67" s="359"/>
      <c r="M67" s="359"/>
      <c r="N67" s="359"/>
      <c r="O67" s="359"/>
    </row>
    <row r="68" spans="1:31" s="315" customFormat="1">
      <c r="A68" s="367"/>
      <c r="B68" s="359"/>
      <c r="C68" s="359"/>
      <c r="D68" s="359"/>
      <c r="E68" s="359"/>
      <c r="F68" s="359"/>
      <c r="G68" s="359"/>
      <c r="H68" s="359"/>
      <c r="I68" s="359"/>
      <c r="J68" s="359"/>
      <c r="K68" s="359"/>
      <c r="L68" s="359"/>
      <c r="M68" s="359"/>
      <c r="N68" s="359"/>
      <c r="O68" s="359"/>
      <c r="P68" s="321"/>
      <c r="Q68" s="321"/>
      <c r="R68" s="321"/>
      <c r="S68" s="321"/>
      <c r="T68" s="321"/>
      <c r="U68" s="321"/>
      <c r="V68" s="321"/>
      <c r="W68" s="321"/>
      <c r="X68" s="321"/>
      <c r="Y68" s="321"/>
      <c r="Z68" s="321"/>
      <c r="AA68" s="321"/>
      <c r="AB68" s="321"/>
      <c r="AC68" s="321"/>
      <c r="AD68" s="321"/>
      <c r="AE68" s="321"/>
    </row>
    <row r="69" spans="1:31" s="315" customFormat="1">
      <c r="A69" s="321"/>
      <c r="B69" s="321"/>
      <c r="C69" s="321"/>
      <c r="D69" s="321"/>
      <c r="E69" s="321"/>
      <c r="F69" s="321"/>
      <c r="G69" s="321"/>
      <c r="H69" s="321"/>
      <c r="I69" s="321"/>
      <c r="J69" s="321"/>
      <c r="K69" s="321"/>
      <c r="L69" s="321"/>
      <c r="M69" s="321"/>
      <c r="N69" s="321"/>
      <c r="O69" s="321"/>
      <c r="P69" s="321"/>
      <c r="Q69" s="321"/>
      <c r="R69" s="321"/>
      <c r="S69" s="321"/>
      <c r="T69" s="321"/>
      <c r="U69" s="321"/>
      <c r="V69" s="321"/>
      <c r="W69" s="321"/>
      <c r="X69" s="321"/>
      <c r="Y69" s="321"/>
      <c r="Z69" s="321"/>
      <c r="AA69" s="321"/>
      <c r="AB69" s="321"/>
      <c r="AC69" s="321"/>
      <c r="AD69" s="321"/>
      <c r="AE69" s="321"/>
    </row>
    <row r="70" spans="1:31" s="315" customFormat="1">
      <c r="A70" s="321"/>
      <c r="B70" s="321"/>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row>
    <row r="71" spans="1:31" s="315" customFormat="1">
      <c r="A71" s="321"/>
      <c r="B71" s="321"/>
      <c r="C71" s="321"/>
      <c r="D71" s="321"/>
      <c r="E71" s="321"/>
      <c r="F71" s="321"/>
      <c r="G71" s="321"/>
      <c r="H71" s="321"/>
      <c r="I71" s="321"/>
      <c r="J71" s="321"/>
      <c r="K71" s="321"/>
      <c r="L71" s="321"/>
      <c r="M71" s="321"/>
      <c r="N71" s="321"/>
      <c r="O71" s="321"/>
      <c r="P71" s="321"/>
      <c r="Q71" s="321"/>
      <c r="R71" s="321"/>
      <c r="S71" s="321"/>
      <c r="T71" s="321"/>
      <c r="U71" s="321"/>
      <c r="V71" s="321"/>
      <c r="W71" s="321"/>
      <c r="X71" s="321"/>
      <c r="Y71" s="321"/>
      <c r="Z71" s="321"/>
      <c r="AA71" s="321"/>
      <c r="AB71" s="321"/>
      <c r="AC71" s="321"/>
      <c r="AD71" s="321"/>
      <c r="AE71" s="321"/>
    </row>
    <row r="72" spans="1:31" s="315" customFormat="1">
      <c r="A72" s="321"/>
      <c r="B72" s="321"/>
      <c r="C72" s="321"/>
      <c r="D72" s="321"/>
      <c r="E72" s="321"/>
      <c r="F72" s="321"/>
      <c r="G72" s="321"/>
      <c r="H72" s="321"/>
      <c r="I72" s="321"/>
      <c r="J72" s="321"/>
      <c r="K72" s="321"/>
      <c r="L72" s="321"/>
      <c r="M72" s="321"/>
      <c r="N72" s="321"/>
      <c r="O72" s="321"/>
      <c r="P72" s="321"/>
      <c r="Q72" s="321"/>
      <c r="R72" s="321"/>
      <c r="S72" s="321"/>
      <c r="T72" s="321"/>
      <c r="U72" s="321"/>
      <c r="V72" s="321"/>
      <c r="W72" s="321"/>
      <c r="X72" s="321"/>
      <c r="Y72" s="321"/>
      <c r="Z72" s="321"/>
      <c r="AA72" s="321"/>
      <c r="AB72" s="321"/>
      <c r="AC72" s="321"/>
      <c r="AD72" s="321"/>
      <c r="AE72" s="321"/>
    </row>
    <row r="73" spans="1:31" s="315" customFormat="1">
      <c r="A73" s="321"/>
      <c r="B73" s="321"/>
      <c r="C73" s="321"/>
      <c r="D73" s="321"/>
      <c r="E73" s="321"/>
      <c r="F73" s="321"/>
      <c r="G73" s="321"/>
      <c r="H73" s="321"/>
      <c r="I73" s="321"/>
      <c r="J73" s="321"/>
      <c r="K73" s="321"/>
      <c r="L73" s="321"/>
      <c r="M73" s="321"/>
      <c r="N73" s="321"/>
      <c r="O73" s="321"/>
      <c r="P73" s="321"/>
      <c r="Q73" s="321"/>
      <c r="R73" s="321"/>
      <c r="S73" s="321"/>
      <c r="T73" s="321"/>
      <c r="U73" s="321"/>
      <c r="V73" s="321"/>
      <c r="W73" s="321"/>
      <c r="X73" s="321"/>
      <c r="Y73" s="321"/>
      <c r="Z73" s="321"/>
      <c r="AA73" s="321"/>
      <c r="AB73" s="321"/>
      <c r="AC73" s="321"/>
      <c r="AD73" s="321"/>
      <c r="AE73" s="321"/>
    </row>
    <row r="74" spans="1:31" s="315" customFormat="1">
      <c r="A74" s="321"/>
      <c r="B74" s="321"/>
      <c r="C74" s="321"/>
      <c r="D74" s="321"/>
      <c r="E74" s="321"/>
      <c r="F74" s="321"/>
      <c r="G74" s="321"/>
      <c r="H74" s="321"/>
      <c r="I74" s="321"/>
      <c r="J74" s="321"/>
      <c r="K74" s="321"/>
      <c r="L74" s="321"/>
      <c r="M74" s="321"/>
      <c r="N74" s="321"/>
      <c r="O74" s="321"/>
      <c r="P74" s="321"/>
      <c r="Q74" s="321"/>
      <c r="R74" s="321"/>
      <c r="S74" s="321"/>
      <c r="T74" s="321"/>
      <c r="U74" s="321"/>
      <c r="V74" s="321"/>
      <c r="W74" s="321"/>
      <c r="X74" s="321"/>
      <c r="Y74" s="321"/>
      <c r="Z74" s="321"/>
      <c r="AA74" s="321"/>
      <c r="AB74" s="321"/>
      <c r="AC74" s="321"/>
      <c r="AD74" s="321"/>
      <c r="AE74" s="321"/>
    </row>
    <row r="75" spans="1:31" s="315" customFormat="1">
      <c r="A75" s="321"/>
      <c r="B75" s="321"/>
      <c r="C75" s="321"/>
      <c r="D75" s="321"/>
      <c r="E75" s="321"/>
      <c r="F75" s="321"/>
      <c r="G75" s="321"/>
      <c r="H75" s="321"/>
      <c r="I75" s="321"/>
      <c r="J75" s="321"/>
      <c r="K75" s="321"/>
      <c r="L75" s="321"/>
      <c r="M75" s="321"/>
      <c r="N75" s="321"/>
      <c r="O75" s="321"/>
      <c r="P75" s="321"/>
      <c r="Q75" s="321"/>
      <c r="R75" s="321"/>
      <c r="S75" s="321"/>
      <c r="T75" s="321"/>
      <c r="U75" s="321"/>
      <c r="V75" s="321"/>
      <c r="W75" s="321"/>
      <c r="X75" s="321"/>
      <c r="Y75" s="321"/>
      <c r="Z75" s="321"/>
      <c r="AA75" s="321"/>
      <c r="AB75" s="321"/>
      <c r="AC75" s="321"/>
      <c r="AD75" s="321"/>
      <c r="AE75" s="321"/>
    </row>
    <row r="76" spans="1:31" s="315" customFormat="1">
      <c r="A76" s="321"/>
      <c r="B76" s="321"/>
      <c r="C76" s="321"/>
      <c r="D76" s="321"/>
      <c r="E76" s="321"/>
      <c r="F76" s="321"/>
      <c r="G76" s="321"/>
      <c r="H76" s="321"/>
      <c r="I76" s="321"/>
      <c r="J76" s="321"/>
      <c r="K76" s="321"/>
      <c r="L76" s="321"/>
      <c r="M76" s="321"/>
      <c r="N76" s="321"/>
      <c r="O76" s="321"/>
      <c r="P76" s="321"/>
      <c r="Q76" s="321"/>
      <c r="R76" s="321"/>
      <c r="S76" s="321"/>
      <c r="T76" s="321"/>
      <c r="U76" s="321"/>
      <c r="V76" s="321"/>
      <c r="W76" s="321"/>
      <c r="X76" s="321"/>
      <c r="Y76" s="321"/>
      <c r="Z76" s="321"/>
      <c r="AA76" s="321"/>
      <c r="AB76" s="321"/>
      <c r="AC76" s="321"/>
      <c r="AD76" s="321"/>
      <c r="AE76" s="321"/>
    </row>
    <row r="77" spans="1:31" s="315" customFormat="1">
      <c r="A77" s="321"/>
      <c r="B77" s="321"/>
      <c r="C77" s="321"/>
      <c r="D77" s="321"/>
      <c r="E77" s="321"/>
      <c r="F77" s="321"/>
      <c r="G77" s="321"/>
      <c r="H77" s="321"/>
      <c r="I77" s="321"/>
      <c r="J77" s="321"/>
      <c r="K77" s="321"/>
      <c r="L77" s="321"/>
      <c r="M77" s="321"/>
      <c r="N77" s="321"/>
      <c r="O77" s="321"/>
      <c r="P77" s="321"/>
      <c r="Q77" s="321"/>
      <c r="R77" s="321"/>
      <c r="S77" s="321"/>
      <c r="T77" s="321"/>
      <c r="U77" s="321"/>
      <c r="V77" s="321"/>
      <c r="W77" s="321"/>
      <c r="X77" s="321"/>
      <c r="Y77" s="321"/>
      <c r="Z77" s="321"/>
      <c r="AA77" s="321"/>
      <c r="AB77" s="321"/>
      <c r="AC77" s="321"/>
      <c r="AD77" s="321"/>
      <c r="AE77" s="321"/>
    </row>
    <row r="78" spans="1:31" s="315" customFormat="1">
      <c r="A78" s="321"/>
      <c r="B78" s="321"/>
      <c r="C78" s="321"/>
      <c r="D78" s="321"/>
      <c r="E78" s="321"/>
      <c r="F78" s="321"/>
      <c r="G78" s="321"/>
      <c r="H78" s="321"/>
      <c r="I78" s="321"/>
      <c r="J78" s="321"/>
      <c r="K78" s="321"/>
      <c r="L78" s="321"/>
      <c r="M78" s="321"/>
      <c r="N78" s="321"/>
      <c r="O78" s="321"/>
      <c r="P78" s="321"/>
      <c r="Q78" s="321"/>
      <c r="R78" s="321"/>
      <c r="S78" s="321"/>
      <c r="T78" s="321"/>
      <c r="U78" s="321"/>
      <c r="V78" s="321"/>
      <c r="W78" s="321"/>
      <c r="X78" s="321"/>
      <c r="Y78" s="321"/>
      <c r="Z78" s="321"/>
      <c r="AA78" s="321"/>
      <c r="AB78" s="321"/>
      <c r="AC78" s="321"/>
      <c r="AD78" s="321"/>
      <c r="AE78" s="321"/>
    </row>
    <row r="79" spans="1:31" s="315" customFormat="1">
      <c r="A79" s="321"/>
      <c r="B79" s="321"/>
      <c r="C79" s="321"/>
      <c r="D79" s="321"/>
      <c r="E79" s="321"/>
      <c r="F79" s="321"/>
      <c r="G79" s="321"/>
      <c r="H79" s="321"/>
      <c r="I79" s="321"/>
      <c r="J79" s="321"/>
      <c r="K79" s="321"/>
      <c r="L79" s="321"/>
      <c r="M79" s="321"/>
      <c r="N79" s="321"/>
      <c r="O79" s="321"/>
      <c r="P79" s="321"/>
      <c r="Q79" s="321"/>
      <c r="R79" s="321"/>
      <c r="S79" s="321"/>
      <c r="T79" s="321"/>
      <c r="U79" s="321"/>
      <c r="V79" s="321"/>
      <c r="W79" s="321"/>
      <c r="X79" s="321"/>
      <c r="Y79" s="321"/>
      <c r="Z79" s="321"/>
      <c r="AA79" s="321"/>
      <c r="AB79" s="321"/>
      <c r="AC79" s="321"/>
      <c r="AD79" s="321"/>
      <c r="AE79" s="321"/>
    </row>
    <row r="80" spans="1:31" s="315" customFormat="1">
      <c r="A80" s="321"/>
      <c r="B80" s="321"/>
      <c r="C80" s="321"/>
      <c r="D80" s="321"/>
      <c r="E80" s="321"/>
      <c r="F80" s="321"/>
      <c r="G80" s="321"/>
      <c r="H80" s="321"/>
      <c r="I80" s="321"/>
      <c r="J80" s="321"/>
      <c r="K80" s="321"/>
      <c r="L80" s="321"/>
      <c r="M80" s="321"/>
      <c r="N80" s="321"/>
      <c r="O80" s="321"/>
      <c r="P80" s="321"/>
      <c r="Q80" s="321"/>
      <c r="R80" s="321"/>
      <c r="S80" s="321"/>
      <c r="T80" s="321"/>
      <c r="U80" s="321"/>
      <c r="V80" s="321"/>
      <c r="W80" s="321"/>
      <c r="X80" s="321"/>
      <c r="Y80" s="321"/>
      <c r="Z80" s="321"/>
      <c r="AA80" s="321"/>
      <c r="AB80" s="321"/>
      <c r="AC80" s="321"/>
      <c r="AD80" s="321"/>
      <c r="AE80" s="321"/>
    </row>
    <row r="81" spans="1:31" s="315" customFormat="1">
      <c r="A81" s="321"/>
      <c r="B81" s="321"/>
      <c r="C81" s="321"/>
      <c r="D81" s="321"/>
      <c r="E81" s="321"/>
      <c r="F81" s="321"/>
      <c r="G81" s="321"/>
      <c r="H81" s="321"/>
      <c r="I81" s="321"/>
      <c r="J81" s="321"/>
      <c r="K81" s="321"/>
      <c r="L81" s="321"/>
      <c r="M81" s="321"/>
      <c r="N81" s="321"/>
      <c r="O81" s="321"/>
      <c r="P81" s="321"/>
      <c r="Q81" s="321"/>
      <c r="R81" s="321"/>
      <c r="S81" s="321"/>
      <c r="T81" s="321"/>
      <c r="U81" s="321"/>
      <c r="V81" s="321"/>
      <c r="W81" s="321"/>
      <c r="X81" s="321"/>
      <c r="Y81" s="321"/>
      <c r="Z81" s="321"/>
      <c r="AA81" s="321"/>
      <c r="AB81" s="321"/>
      <c r="AC81" s="321"/>
      <c r="AD81" s="321"/>
      <c r="AE81" s="321"/>
    </row>
    <row r="82" spans="1:31" s="315" customFormat="1">
      <c r="A82" s="321"/>
      <c r="B82" s="321"/>
      <c r="C82" s="321"/>
      <c r="D82" s="321"/>
      <c r="E82" s="321"/>
      <c r="F82" s="321"/>
      <c r="G82" s="321"/>
      <c r="H82" s="321"/>
      <c r="I82" s="321"/>
      <c r="J82" s="321"/>
      <c r="K82" s="321"/>
      <c r="L82" s="321"/>
      <c r="M82" s="321"/>
      <c r="N82" s="321"/>
      <c r="O82" s="321"/>
      <c r="P82" s="321"/>
      <c r="Q82" s="321"/>
      <c r="R82" s="321"/>
      <c r="S82" s="321"/>
      <c r="T82" s="321"/>
      <c r="U82" s="321"/>
      <c r="V82" s="321"/>
      <c r="W82" s="321"/>
      <c r="X82" s="321"/>
      <c r="Y82" s="321"/>
      <c r="Z82" s="321"/>
      <c r="AA82" s="321"/>
      <c r="AB82" s="321"/>
      <c r="AC82" s="321"/>
      <c r="AD82" s="321"/>
      <c r="AE82" s="321"/>
    </row>
    <row r="83" spans="1:31" s="315" customFormat="1">
      <c r="A83" s="321"/>
      <c r="B83" s="321"/>
      <c r="C83" s="321"/>
      <c r="D83" s="321"/>
      <c r="E83" s="321"/>
      <c r="F83" s="321"/>
      <c r="G83" s="321"/>
      <c r="H83" s="321"/>
      <c r="I83" s="321"/>
      <c r="J83" s="321"/>
      <c r="K83" s="321"/>
      <c r="L83" s="321"/>
      <c r="M83" s="321"/>
      <c r="N83" s="321"/>
      <c r="O83" s="321"/>
      <c r="P83" s="321"/>
      <c r="Q83" s="321"/>
      <c r="R83" s="321"/>
      <c r="S83" s="321"/>
      <c r="T83" s="321"/>
      <c r="U83" s="321"/>
      <c r="V83" s="321"/>
      <c r="W83" s="321"/>
      <c r="X83" s="321"/>
      <c r="Y83" s="321"/>
      <c r="Z83" s="321"/>
      <c r="AA83" s="321"/>
      <c r="AB83" s="321"/>
      <c r="AC83" s="321"/>
      <c r="AD83" s="321"/>
      <c r="AE83" s="321"/>
    </row>
    <row r="84" spans="1:31" s="315" customFormat="1">
      <c r="A84" s="321"/>
      <c r="B84" s="321"/>
      <c r="C84" s="321"/>
      <c r="D84" s="321"/>
      <c r="E84" s="321"/>
      <c r="F84" s="321"/>
      <c r="G84" s="321"/>
      <c r="H84" s="321"/>
      <c r="I84" s="321"/>
      <c r="J84" s="321"/>
      <c r="K84" s="321"/>
      <c r="L84" s="321"/>
      <c r="M84" s="321"/>
      <c r="N84" s="321"/>
      <c r="O84" s="321"/>
      <c r="P84" s="321"/>
      <c r="Q84" s="321"/>
      <c r="R84" s="321"/>
      <c r="S84" s="321"/>
      <c r="T84" s="321"/>
      <c r="U84" s="321"/>
      <c r="V84" s="321"/>
      <c r="W84" s="321"/>
      <c r="X84" s="321"/>
      <c r="Y84" s="321"/>
      <c r="Z84" s="321"/>
      <c r="AA84" s="321"/>
      <c r="AB84" s="321"/>
      <c r="AC84" s="321"/>
      <c r="AD84" s="321"/>
      <c r="AE84" s="321"/>
    </row>
    <row r="85" spans="1:31" s="315" customFormat="1">
      <c r="A85" s="321"/>
      <c r="B85" s="321"/>
      <c r="C85" s="321"/>
      <c r="D85" s="321"/>
      <c r="E85" s="321"/>
      <c r="F85" s="321"/>
      <c r="G85" s="321"/>
      <c r="H85" s="321"/>
      <c r="I85" s="321"/>
      <c r="J85" s="321"/>
      <c r="K85" s="321"/>
      <c r="L85" s="321"/>
      <c r="M85" s="321"/>
      <c r="N85" s="321"/>
      <c r="O85" s="321"/>
      <c r="P85" s="321"/>
      <c r="Q85" s="321"/>
      <c r="R85" s="321"/>
      <c r="S85" s="321"/>
      <c r="T85" s="321"/>
      <c r="U85" s="321"/>
      <c r="V85" s="321"/>
      <c r="W85" s="321"/>
      <c r="X85" s="321"/>
      <c r="Y85" s="321"/>
      <c r="Z85" s="321"/>
      <c r="AA85" s="321"/>
      <c r="AB85" s="321"/>
      <c r="AC85" s="321"/>
      <c r="AD85" s="321"/>
      <c r="AE85" s="321"/>
    </row>
    <row r="86" spans="1:31" s="315" customFormat="1">
      <c r="A86" s="321"/>
      <c r="B86" s="321"/>
      <c r="C86" s="321"/>
      <c r="D86" s="321"/>
      <c r="E86" s="321"/>
      <c r="F86" s="321"/>
      <c r="G86" s="321"/>
      <c r="H86" s="321"/>
      <c r="I86" s="321"/>
      <c r="J86" s="321"/>
      <c r="K86" s="321"/>
      <c r="L86" s="321"/>
      <c r="M86" s="321"/>
      <c r="N86" s="321"/>
      <c r="O86" s="321"/>
      <c r="P86" s="321"/>
      <c r="Q86" s="321"/>
      <c r="R86" s="321"/>
      <c r="S86" s="321"/>
      <c r="T86" s="321"/>
      <c r="U86" s="321"/>
      <c r="V86" s="321"/>
      <c r="W86" s="321"/>
      <c r="X86" s="321"/>
      <c r="Y86" s="321"/>
      <c r="Z86" s="321"/>
      <c r="AA86" s="321"/>
      <c r="AB86" s="321"/>
      <c r="AC86" s="321"/>
      <c r="AD86" s="321"/>
      <c r="AE86" s="321"/>
    </row>
    <row r="87" spans="1:31" s="315" customFormat="1">
      <c r="A87" s="321"/>
      <c r="B87" s="321"/>
      <c r="C87" s="321"/>
      <c r="D87" s="321"/>
      <c r="E87" s="321"/>
      <c r="F87" s="321"/>
      <c r="G87" s="321"/>
      <c r="H87" s="321"/>
      <c r="I87" s="321"/>
      <c r="J87" s="321"/>
      <c r="K87" s="321"/>
      <c r="L87" s="321"/>
      <c r="M87" s="321"/>
      <c r="N87" s="321"/>
      <c r="O87" s="321"/>
      <c r="P87" s="321"/>
      <c r="Q87" s="321"/>
      <c r="R87" s="321"/>
      <c r="S87" s="321"/>
      <c r="T87" s="321"/>
      <c r="U87" s="321"/>
      <c r="V87" s="321"/>
      <c r="W87" s="321"/>
      <c r="X87" s="321"/>
      <c r="Y87" s="321"/>
      <c r="Z87" s="321"/>
      <c r="AA87" s="321"/>
      <c r="AB87" s="321"/>
      <c r="AC87" s="321"/>
      <c r="AD87" s="321"/>
      <c r="AE87" s="321"/>
    </row>
    <row r="88" spans="1:31" s="315" customFormat="1">
      <c r="A88" s="321"/>
      <c r="B88" s="321"/>
      <c r="C88" s="321"/>
      <c r="D88" s="321"/>
      <c r="E88" s="321"/>
      <c r="F88" s="321"/>
      <c r="G88" s="321"/>
      <c r="H88" s="321"/>
      <c r="I88" s="321"/>
      <c r="J88" s="321"/>
      <c r="K88" s="321"/>
      <c r="L88" s="321"/>
      <c r="M88" s="321"/>
      <c r="N88" s="321"/>
      <c r="O88" s="321"/>
      <c r="P88" s="321"/>
      <c r="Q88" s="321"/>
      <c r="R88" s="321"/>
      <c r="S88" s="321"/>
      <c r="T88" s="321"/>
      <c r="U88" s="321"/>
      <c r="V88" s="321"/>
      <c r="W88" s="321"/>
      <c r="X88" s="321"/>
      <c r="Y88" s="321"/>
      <c r="Z88" s="321"/>
      <c r="AA88" s="321"/>
      <c r="AB88" s="321"/>
      <c r="AC88" s="321"/>
      <c r="AD88" s="321"/>
      <c r="AE88" s="321"/>
    </row>
    <row r="89" spans="1:31" s="315" customFormat="1">
      <c r="A89" s="321"/>
      <c r="B89" s="321"/>
      <c r="C89" s="321"/>
      <c r="D89" s="321"/>
      <c r="E89" s="321"/>
      <c r="F89" s="321"/>
      <c r="G89" s="321"/>
      <c r="H89" s="321"/>
      <c r="I89" s="321"/>
      <c r="J89" s="321"/>
      <c r="K89" s="321"/>
      <c r="L89" s="321"/>
      <c r="M89" s="321"/>
      <c r="N89" s="321"/>
      <c r="O89" s="321"/>
      <c r="P89" s="321"/>
      <c r="Q89" s="321"/>
      <c r="R89" s="321"/>
      <c r="S89" s="321"/>
      <c r="T89" s="321"/>
      <c r="U89" s="321"/>
      <c r="V89" s="321"/>
      <c r="W89" s="321"/>
      <c r="X89" s="321"/>
      <c r="Y89" s="321"/>
      <c r="Z89" s="321"/>
      <c r="AA89" s="321"/>
      <c r="AB89" s="321"/>
      <c r="AC89" s="321"/>
      <c r="AD89" s="321"/>
      <c r="AE89" s="321"/>
    </row>
    <row r="90" spans="1:31" s="315" customFormat="1">
      <c r="A90" s="321"/>
      <c r="B90" s="321"/>
      <c r="C90" s="321"/>
      <c r="D90" s="321"/>
      <c r="E90" s="321"/>
      <c r="F90" s="321"/>
      <c r="G90" s="321"/>
      <c r="H90" s="321"/>
      <c r="I90" s="321"/>
      <c r="J90" s="321"/>
      <c r="K90" s="321"/>
      <c r="L90" s="321"/>
      <c r="M90" s="321"/>
      <c r="N90" s="321"/>
      <c r="O90" s="321"/>
      <c r="P90" s="321"/>
      <c r="Q90" s="321"/>
      <c r="R90" s="321"/>
      <c r="S90" s="321"/>
      <c r="T90" s="321"/>
      <c r="U90" s="321"/>
      <c r="V90" s="321"/>
      <c r="W90" s="321"/>
      <c r="X90" s="321"/>
      <c r="Y90" s="321"/>
      <c r="Z90" s="321"/>
      <c r="AA90" s="321"/>
      <c r="AB90" s="321"/>
      <c r="AC90" s="321"/>
      <c r="AD90" s="321"/>
      <c r="AE90" s="321"/>
    </row>
    <row r="91" spans="1:31" s="315" customFormat="1">
      <c r="A91" s="321"/>
      <c r="B91" s="321"/>
      <c r="C91" s="321"/>
      <c r="D91" s="321"/>
      <c r="E91" s="321"/>
      <c r="F91" s="321"/>
      <c r="G91" s="321"/>
      <c r="H91" s="321"/>
      <c r="I91" s="321"/>
      <c r="J91" s="321"/>
      <c r="K91" s="321"/>
      <c r="L91" s="321"/>
      <c r="M91" s="321"/>
      <c r="N91" s="321"/>
      <c r="O91" s="321"/>
      <c r="P91" s="321"/>
      <c r="Q91" s="321"/>
      <c r="R91" s="321"/>
      <c r="S91" s="321"/>
      <c r="T91" s="321"/>
      <c r="U91" s="321"/>
      <c r="V91" s="321"/>
      <c r="W91" s="321"/>
      <c r="X91" s="321"/>
      <c r="Y91" s="321"/>
      <c r="Z91" s="321"/>
      <c r="AA91" s="321"/>
      <c r="AB91" s="321"/>
      <c r="AC91" s="321"/>
      <c r="AD91" s="321"/>
      <c r="AE91" s="321"/>
    </row>
    <row r="92" spans="1:31" s="315" customFormat="1">
      <c r="A92" s="321"/>
      <c r="B92" s="321"/>
      <c r="C92" s="321"/>
      <c r="D92" s="321"/>
      <c r="E92" s="321"/>
      <c r="F92" s="321"/>
      <c r="G92" s="321"/>
      <c r="H92" s="321"/>
      <c r="I92" s="321"/>
      <c r="J92" s="321"/>
      <c r="K92" s="321"/>
      <c r="L92" s="321"/>
      <c r="M92" s="321"/>
      <c r="N92" s="321"/>
      <c r="O92" s="321"/>
      <c r="P92" s="321"/>
      <c r="Q92" s="321"/>
      <c r="R92" s="321"/>
      <c r="S92" s="321"/>
      <c r="T92" s="321"/>
      <c r="U92" s="321"/>
      <c r="V92" s="321"/>
      <c r="W92" s="321"/>
      <c r="X92" s="321"/>
      <c r="Y92" s="321"/>
      <c r="Z92" s="321"/>
      <c r="AA92" s="321"/>
      <c r="AB92" s="321"/>
      <c r="AC92" s="321"/>
      <c r="AD92" s="321"/>
      <c r="AE92" s="321"/>
    </row>
    <row r="93" spans="1:31" s="315" customFormat="1">
      <c r="A93" s="321"/>
      <c r="B93" s="321"/>
      <c r="C93" s="321"/>
      <c r="D93" s="321"/>
      <c r="E93" s="321"/>
      <c r="F93" s="321"/>
      <c r="G93" s="321"/>
      <c r="H93" s="321"/>
      <c r="I93" s="321"/>
      <c r="J93" s="321"/>
      <c r="K93" s="321"/>
      <c r="L93" s="321"/>
      <c r="M93" s="321"/>
      <c r="N93" s="321"/>
      <c r="O93" s="321"/>
      <c r="P93" s="321"/>
      <c r="Q93" s="321"/>
      <c r="R93" s="321"/>
      <c r="S93" s="321"/>
      <c r="T93" s="321"/>
      <c r="U93" s="321"/>
      <c r="V93" s="321"/>
      <c r="W93" s="321"/>
      <c r="X93" s="321"/>
      <c r="Y93" s="321"/>
      <c r="Z93" s="321"/>
      <c r="AA93" s="321"/>
      <c r="AB93" s="321"/>
      <c r="AC93" s="321"/>
      <c r="AD93" s="321"/>
      <c r="AE93" s="321"/>
    </row>
    <row r="94" spans="1:31" s="315" customFormat="1">
      <c r="A94" s="321"/>
      <c r="B94" s="321"/>
      <c r="C94" s="321"/>
      <c r="D94" s="321"/>
      <c r="E94" s="321"/>
      <c r="F94" s="321"/>
      <c r="G94" s="321"/>
      <c r="H94" s="321"/>
      <c r="I94" s="321"/>
      <c r="J94" s="321"/>
      <c r="K94" s="321"/>
      <c r="L94" s="321"/>
      <c r="M94" s="321"/>
      <c r="N94" s="321"/>
      <c r="O94" s="321"/>
      <c r="P94" s="321"/>
      <c r="Q94" s="321"/>
      <c r="R94" s="321"/>
      <c r="S94" s="321"/>
      <c r="T94" s="321"/>
      <c r="U94" s="321"/>
      <c r="V94" s="321"/>
      <c r="W94" s="321"/>
      <c r="X94" s="321"/>
      <c r="Y94" s="321"/>
      <c r="Z94" s="321"/>
      <c r="AA94" s="321"/>
      <c r="AB94" s="321"/>
      <c r="AC94" s="321"/>
      <c r="AD94" s="321"/>
      <c r="AE94" s="321"/>
    </row>
    <row r="95" spans="1:31" s="315" customFormat="1">
      <c r="A95" s="321"/>
      <c r="B95" s="321"/>
      <c r="C95" s="321"/>
      <c r="D95" s="321"/>
      <c r="E95" s="321"/>
      <c r="F95" s="321"/>
      <c r="G95" s="321"/>
      <c r="H95" s="321"/>
      <c r="I95" s="321"/>
      <c r="J95" s="321"/>
      <c r="K95" s="321"/>
      <c r="L95" s="321"/>
      <c r="M95" s="321"/>
      <c r="N95" s="321"/>
      <c r="O95" s="321"/>
      <c r="P95" s="321"/>
      <c r="Q95" s="321"/>
      <c r="R95" s="321"/>
      <c r="S95" s="321"/>
      <c r="T95" s="321"/>
      <c r="U95" s="321"/>
      <c r="V95" s="321"/>
      <c r="W95" s="321"/>
      <c r="X95" s="321"/>
      <c r="Y95" s="321"/>
      <c r="Z95" s="321"/>
      <c r="AA95" s="321"/>
      <c r="AB95" s="321"/>
      <c r="AC95" s="321"/>
      <c r="AD95" s="321"/>
      <c r="AE95" s="321"/>
    </row>
    <row r="96" spans="1:31" s="315" customFormat="1">
      <c r="A96" s="321"/>
      <c r="B96" s="321"/>
      <c r="C96" s="321"/>
      <c r="D96" s="321"/>
      <c r="E96" s="321"/>
      <c r="F96" s="321"/>
      <c r="G96" s="321"/>
      <c r="H96" s="321"/>
      <c r="I96" s="321"/>
      <c r="J96" s="321"/>
      <c r="K96" s="321"/>
      <c r="L96" s="321"/>
      <c r="M96" s="321"/>
      <c r="N96" s="321"/>
      <c r="O96" s="321"/>
      <c r="P96" s="321"/>
      <c r="Q96" s="321"/>
      <c r="R96" s="321"/>
      <c r="S96" s="321"/>
      <c r="T96" s="321"/>
      <c r="U96" s="321"/>
      <c r="V96" s="321"/>
      <c r="W96" s="321"/>
      <c r="X96" s="321"/>
      <c r="Y96" s="321"/>
      <c r="Z96" s="321"/>
      <c r="AA96" s="321"/>
      <c r="AB96" s="321"/>
      <c r="AC96" s="321"/>
      <c r="AD96" s="321"/>
      <c r="AE96" s="321"/>
    </row>
    <row r="97" spans="1:31" s="315" customFormat="1">
      <c r="A97" s="321"/>
      <c r="B97" s="321"/>
      <c r="C97" s="321"/>
      <c r="D97" s="321"/>
      <c r="E97" s="321"/>
      <c r="F97" s="321"/>
      <c r="G97" s="321"/>
      <c r="H97" s="321"/>
      <c r="I97" s="321"/>
      <c r="J97" s="321"/>
      <c r="K97" s="321"/>
      <c r="L97" s="321"/>
      <c r="M97" s="321"/>
      <c r="N97" s="321"/>
      <c r="O97" s="321"/>
      <c r="P97" s="321"/>
      <c r="Q97" s="321"/>
      <c r="R97" s="321"/>
      <c r="S97" s="321"/>
      <c r="T97" s="321"/>
      <c r="U97" s="321"/>
      <c r="V97" s="321"/>
      <c r="W97" s="321"/>
      <c r="X97" s="321"/>
      <c r="Y97" s="321"/>
      <c r="Z97" s="321"/>
      <c r="AA97" s="321"/>
      <c r="AB97" s="321"/>
      <c r="AC97" s="321"/>
      <c r="AD97" s="321"/>
      <c r="AE97" s="321"/>
    </row>
    <row r="98" spans="1:31" s="315" customFormat="1">
      <c r="A98" s="321"/>
      <c r="B98" s="321"/>
      <c r="C98" s="321"/>
      <c r="D98" s="321"/>
      <c r="E98" s="321"/>
      <c r="F98" s="321"/>
      <c r="G98" s="321"/>
      <c r="H98" s="321"/>
      <c r="I98" s="321"/>
      <c r="J98" s="321"/>
      <c r="K98" s="321"/>
      <c r="L98" s="321"/>
      <c r="M98" s="321"/>
      <c r="N98" s="321"/>
      <c r="O98" s="321"/>
      <c r="P98" s="321"/>
      <c r="Q98" s="321"/>
      <c r="R98" s="321"/>
      <c r="S98" s="321"/>
      <c r="T98" s="321"/>
      <c r="U98" s="321"/>
      <c r="V98" s="321"/>
      <c r="W98" s="321"/>
      <c r="X98" s="321"/>
      <c r="Y98" s="321"/>
      <c r="Z98" s="321"/>
      <c r="AA98" s="321"/>
      <c r="AB98" s="321"/>
      <c r="AC98" s="321"/>
      <c r="AD98" s="321"/>
      <c r="AE98" s="321"/>
    </row>
    <row r="99" spans="1:31" s="315" customFormat="1">
      <c r="A99" s="321"/>
      <c r="B99" s="321"/>
      <c r="C99" s="321"/>
      <c r="D99" s="321"/>
      <c r="E99" s="321"/>
      <c r="F99" s="321"/>
      <c r="G99" s="321"/>
      <c r="H99" s="321"/>
      <c r="I99" s="321"/>
      <c r="J99" s="321"/>
      <c r="K99" s="321"/>
      <c r="L99" s="321"/>
      <c r="M99" s="321"/>
      <c r="N99" s="321"/>
      <c r="O99" s="321"/>
      <c r="P99" s="321"/>
      <c r="Q99" s="321"/>
      <c r="R99" s="321"/>
      <c r="S99" s="321"/>
      <c r="T99" s="321"/>
      <c r="U99" s="321"/>
      <c r="V99" s="321"/>
      <c r="W99" s="321"/>
      <c r="X99" s="321"/>
      <c r="Y99" s="321"/>
      <c r="Z99" s="321"/>
      <c r="AA99" s="321"/>
      <c r="AB99" s="321"/>
      <c r="AC99" s="321"/>
      <c r="AD99" s="321"/>
      <c r="AE99" s="321"/>
    </row>
    <row r="100" spans="1:31" s="315" customFormat="1">
      <c r="A100" s="321"/>
      <c r="B100" s="321"/>
      <c r="C100" s="321"/>
      <c r="D100" s="321"/>
      <c r="E100" s="321"/>
      <c r="F100" s="321"/>
      <c r="G100" s="321"/>
      <c r="H100" s="321"/>
      <c r="I100" s="321"/>
      <c r="J100" s="321"/>
      <c r="K100" s="321"/>
      <c r="L100" s="321"/>
      <c r="M100" s="321"/>
      <c r="N100" s="321"/>
      <c r="O100" s="321"/>
      <c r="P100" s="321"/>
      <c r="Q100" s="321"/>
      <c r="R100" s="321"/>
      <c r="S100" s="321"/>
      <c r="T100" s="321"/>
      <c r="U100" s="321"/>
      <c r="V100" s="321"/>
      <c r="W100" s="321"/>
      <c r="X100" s="321"/>
      <c r="Y100" s="321"/>
      <c r="Z100" s="321"/>
      <c r="AA100" s="321"/>
      <c r="AB100" s="321"/>
      <c r="AC100" s="321"/>
      <c r="AD100" s="321"/>
      <c r="AE100" s="321"/>
    </row>
    <row r="101" spans="1:31" s="315" customFormat="1">
      <c r="A101" s="321"/>
      <c r="B101" s="321"/>
      <c r="C101" s="321"/>
      <c r="D101" s="321"/>
      <c r="E101" s="321"/>
      <c r="F101" s="321"/>
      <c r="G101" s="321"/>
      <c r="H101" s="321"/>
      <c r="I101" s="321"/>
      <c r="J101" s="321"/>
      <c r="K101" s="321"/>
      <c r="L101" s="321"/>
      <c r="M101" s="321"/>
      <c r="N101" s="321"/>
      <c r="O101" s="321"/>
      <c r="P101" s="321"/>
      <c r="Q101" s="321"/>
      <c r="R101" s="321"/>
      <c r="S101" s="321"/>
      <c r="T101" s="321"/>
      <c r="U101" s="321"/>
      <c r="V101" s="321"/>
      <c r="W101" s="321"/>
      <c r="X101" s="321"/>
      <c r="Y101" s="321"/>
      <c r="Z101" s="321"/>
      <c r="AA101" s="321"/>
      <c r="AB101" s="321"/>
      <c r="AC101" s="321"/>
      <c r="AD101" s="321"/>
      <c r="AE101" s="321"/>
    </row>
    <row r="102" spans="1:31" s="315" customFormat="1">
      <c r="A102" s="321"/>
      <c r="B102" s="321"/>
      <c r="C102" s="321"/>
      <c r="D102" s="321"/>
      <c r="E102" s="321"/>
      <c r="F102" s="321"/>
      <c r="G102" s="321"/>
      <c r="H102" s="321"/>
      <c r="I102" s="321"/>
      <c r="J102" s="321"/>
      <c r="K102" s="321"/>
      <c r="L102" s="321"/>
      <c r="M102" s="321"/>
      <c r="N102" s="321"/>
      <c r="O102" s="321"/>
      <c r="P102" s="321"/>
      <c r="Q102" s="321"/>
      <c r="R102" s="321"/>
      <c r="S102" s="321"/>
      <c r="T102" s="321"/>
      <c r="U102" s="321"/>
      <c r="V102" s="321"/>
      <c r="W102" s="321"/>
      <c r="X102" s="321"/>
      <c r="Y102" s="321"/>
      <c r="Z102" s="321"/>
      <c r="AA102" s="321"/>
      <c r="AB102" s="321"/>
      <c r="AC102" s="321"/>
      <c r="AD102" s="321"/>
      <c r="AE102" s="321"/>
    </row>
    <row r="103" spans="1:31" s="315" customFormat="1">
      <c r="A103" s="321"/>
      <c r="B103" s="321"/>
      <c r="C103" s="321"/>
      <c r="D103" s="321"/>
      <c r="E103" s="321"/>
      <c r="F103" s="321"/>
      <c r="G103" s="321"/>
      <c r="H103" s="321"/>
      <c r="I103" s="321"/>
      <c r="J103" s="321"/>
      <c r="K103" s="321"/>
      <c r="L103" s="321"/>
      <c r="M103" s="321"/>
      <c r="N103" s="321"/>
      <c r="O103" s="321"/>
      <c r="P103" s="321"/>
      <c r="Q103" s="321"/>
      <c r="R103" s="321"/>
      <c r="S103" s="321"/>
      <c r="T103" s="321"/>
      <c r="U103" s="321"/>
      <c r="V103" s="321"/>
      <c r="W103" s="321"/>
      <c r="X103" s="321"/>
      <c r="Y103" s="321"/>
      <c r="Z103" s="321"/>
      <c r="AA103" s="321"/>
      <c r="AB103" s="321"/>
      <c r="AC103" s="321"/>
      <c r="AD103" s="321"/>
      <c r="AE103" s="321"/>
    </row>
    <row r="104" spans="1:31" s="315" customFormat="1">
      <c r="A104" s="321"/>
      <c r="B104" s="321"/>
      <c r="C104" s="321"/>
      <c r="D104" s="321"/>
      <c r="E104" s="321"/>
      <c r="F104" s="321"/>
      <c r="G104" s="321"/>
      <c r="H104" s="321"/>
      <c r="I104" s="321"/>
      <c r="J104" s="321"/>
      <c r="K104" s="321"/>
      <c r="L104" s="321"/>
      <c r="M104" s="321"/>
      <c r="N104" s="321"/>
      <c r="O104" s="321"/>
      <c r="P104" s="321"/>
      <c r="Q104" s="321"/>
      <c r="R104" s="321"/>
      <c r="S104" s="321"/>
      <c r="T104" s="321"/>
      <c r="U104" s="321"/>
      <c r="V104" s="321"/>
      <c r="W104" s="321"/>
      <c r="X104" s="321"/>
      <c r="Y104" s="321"/>
      <c r="Z104" s="321"/>
      <c r="AA104" s="321"/>
      <c r="AB104" s="321"/>
      <c r="AC104" s="321"/>
      <c r="AD104" s="321"/>
      <c r="AE104" s="321"/>
    </row>
    <row r="105" spans="1:31" s="315" customFormat="1">
      <c r="A105" s="321"/>
      <c r="B105" s="321"/>
      <c r="C105" s="321"/>
      <c r="D105" s="321"/>
      <c r="E105" s="321"/>
      <c r="F105" s="321"/>
      <c r="G105" s="321"/>
      <c r="H105" s="321"/>
      <c r="I105" s="321"/>
      <c r="J105" s="321"/>
      <c r="K105" s="321"/>
      <c r="L105" s="321"/>
      <c r="M105" s="321"/>
      <c r="N105" s="321"/>
      <c r="O105" s="321"/>
      <c r="P105" s="321"/>
      <c r="Q105" s="321"/>
      <c r="R105" s="321"/>
      <c r="S105" s="321"/>
      <c r="T105" s="321"/>
      <c r="U105" s="321"/>
      <c r="V105" s="321"/>
      <c r="W105" s="321"/>
      <c r="X105" s="321"/>
      <c r="Y105" s="321"/>
      <c r="Z105" s="321"/>
      <c r="AA105" s="321"/>
      <c r="AB105" s="321"/>
      <c r="AC105" s="321"/>
      <c r="AD105" s="321"/>
      <c r="AE105" s="321"/>
    </row>
    <row r="106" spans="1:31" s="315" customFormat="1">
      <c r="A106" s="321"/>
      <c r="B106" s="321"/>
      <c r="C106" s="321"/>
      <c r="D106" s="321"/>
      <c r="E106" s="321"/>
      <c r="F106" s="321"/>
      <c r="G106" s="321"/>
      <c r="H106" s="321"/>
      <c r="I106" s="321"/>
      <c r="J106" s="321"/>
      <c r="K106" s="321"/>
      <c r="L106" s="321"/>
      <c r="M106" s="321"/>
      <c r="N106" s="321"/>
      <c r="O106" s="321"/>
      <c r="P106" s="321"/>
      <c r="Q106" s="321"/>
      <c r="R106" s="321"/>
      <c r="S106" s="321"/>
      <c r="T106" s="321"/>
      <c r="U106" s="321"/>
      <c r="V106" s="321"/>
      <c r="W106" s="321"/>
      <c r="X106" s="321"/>
      <c r="Y106" s="321"/>
      <c r="Z106" s="321"/>
      <c r="AA106" s="321"/>
      <c r="AB106" s="321"/>
      <c r="AC106" s="321"/>
      <c r="AD106" s="321"/>
      <c r="AE106" s="321"/>
    </row>
    <row r="107" spans="1:31" s="315" customFormat="1">
      <c r="A107" s="321"/>
      <c r="B107" s="321"/>
      <c r="C107" s="321"/>
      <c r="D107" s="321"/>
      <c r="E107" s="321"/>
      <c r="F107" s="321"/>
      <c r="G107" s="321"/>
      <c r="H107" s="321"/>
      <c r="I107" s="321"/>
      <c r="J107" s="321"/>
      <c r="K107" s="321"/>
      <c r="L107" s="321"/>
      <c r="M107" s="321"/>
      <c r="N107" s="321"/>
      <c r="O107" s="321"/>
      <c r="P107" s="321"/>
      <c r="Q107" s="321"/>
      <c r="R107" s="321"/>
      <c r="S107" s="321"/>
      <c r="T107" s="321"/>
      <c r="U107" s="321"/>
      <c r="V107" s="321"/>
      <c r="W107" s="321"/>
      <c r="X107" s="321"/>
      <c r="Y107" s="321"/>
      <c r="Z107" s="321"/>
      <c r="AA107" s="321"/>
      <c r="AB107" s="321"/>
      <c r="AC107" s="321"/>
      <c r="AD107" s="321"/>
      <c r="AE107" s="321"/>
    </row>
    <row r="108" spans="1:31" s="315" customFormat="1">
      <c r="A108" s="321"/>
      <c r="B108" s="321"/>
      <c r="C108" s="321"/>
      <c r="D108" s="321"/>
      <c r="E108" s="321"/>
      <c r="F108" s="321"/>
      <c r="G108" s="321"/>
      <c r="H108" s="321"/>
      <c r="I108" s="321"/>
      <c r="J108" s="321"/>
      <c r="K108" s="321"/>
      <c r="L108" s="321"/>
      <c r="M108" s="321"/>
      <c r="N108" s="321"/>
      <c r="O108" s="321"/>
      <c r="P108" s="321"/>
      <c r="Q108" s="321"/>
      <c r="R108" s="321"/>
      <c r="S108" s="321"/>
      <c r="T108" s="321"/>
      <c r="U108" s="321"/>
      <c r="V108" s="321"/>
      <c r="W108" s="321"/>
      <c r="X108" s="321"/>
      <c r="Y108" s="321"/>
      <c r="Z108" s="321"/>
      <c r="AA108" s="321"/>
      <c r="AB108" s="321"/>
      <c r="AC108" s="321"/>
      <c r="AD108" s="321"/>
      <c r="AE108" s="321"/>
    </row>
    <row r="109" spans="1:31" s="315" customFormat="1">
      <c r="A109" s="321"/>
      <c r="B109" s="321"/>
      <c r="C109" s="321"/>
      <c r="D109" s="321"/>
      <c r="E109" s="321"/>
      <c r="F109" s="321"/>
      <c r="G109" s="321"/>
      <c r="H109" s="321"/>
      <c r="I109" s="321"/>
      <c r="J109" s="321"/>
      <c r="K109" s="321"/>
      <c r="L109" s="321"/>
      <c r="M109" s="321"/>
      <c r="N109" s="321"/>
      <c r="O109" s="321"/>
      <c r="P109" s="321"/>
      <c r="Q109" s="321"/>
      <c r="R109" s="321"/>
      <c r="S109" s="321"/>
      <c r="T109" s="321"/>
      <c r="U109" s="321"/>
      <c r="V109" s="321"/>
      <c r="W109" s="321"/>
      <c r="X109" s="321"/>
      <c r="Y109" s="321"/>
      <c r="Z109" s="321"/>
      <c r="AA109" s="321"/>
      <c r="AB109" s="321"/>
      <c r="AC109" s="321"/>
      <c r="AD109" s="321"/>
      <c r="AE109" s="321"/>
    </row>
    <row r="110" spans="1:31" s="315" customFormat="1">
      <c r="A110" s="321"/>
      <c r="B110" s="321"/>
      <c r="C110" s="321"/>
      <c r="D110" s="321"/>
      <c r="E110" s="321"/>
      <c r="F110" s="321"/>
      <c r="G110" s="321"/>
      <c r="H110" s="321"/>
      <c r="I110" s="321"/>
      <c r="J110" s="321"/>
      <c r="K110" s="321"/>
      <c r="L110" s="321"/>
      <c r="M110" s="321"/>
      <c r="N110" s="321"/>
      <c r="O110" s="321"/>
      <c r="P110" s="321"/>
      <c r="Q110" s="321"/>
      <c r="R110" s="321"/>
      <c r="S110" s="321"/>
      <c r="T110" s="321"/>
      <c r="U110" s="321"/>
      <c r="V110" s="321"/>
      <c r="W110" s="321"/>
      <c r="X110" s="321"/>
      <c r="Y110" s="321"/>
      <c r="Z110" s="321"/>
      <c r="AA110" s="321"/>
      <c r="AB110" s="321"/>
      <c r="AC110" s="321"/>
      <c r="AD110" s="321"/>
      <c r="AE110" s="321"/>
    </row>
    <row r="111" spans="1:31" s="315" customFormat="1">
      <c r="A111" s="321"/>
      <c r="B111" s="321"/>
      <c r="C111" s="321"/>
      <c r="D111" s="321"/>
      <c r="E111" s="321"/>
      <c r="F111" s="321"/>
      <c r="G111" s="321"/>
      <c r="H111" s="321"/>
      <c r="I111" s="321"/>
      <c r="J111" s="321"/>
      <c r="K111" s="321"/>
      <c r="L111" s="321"/>
      <c r="M111" s="321"/>
      <c r="N111" s="321"/>
      <c r="O111" s="321"/>
      <c r="P111" s="321"/>
      <c r="Q111" s="321"/>
      <c r="R111" s="321"/>
      <c r="S111" s="321"/>
      <c r="T111" s="321"/>
      <c r="U111" s="321"/>
      <c r="V111" s="321"/>
      <c r="W111" s="321"/>
      <c r="X111" s="321"/>
      <c r="Y111" s="321"/>
      <c r="Z111" s="321"/>
      <c r="AA111" s="321"/>
      <c r="AB111" s="321"/>
      <c r="AC111" s="321"/>
      <c r="AD111" s="321"/>
      <c r="AE111" s="321"/>
    </row>
    <row r="112" spans="1:31" s="315" customFormat="1">
      <c r="A112" s="321"/>
      <c r="B112" s="321"/>
      <c r="C112" s="321"/>
      <c r="D112" s="321"/>
      <c r="E112" s="321"/>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row>
    <row r="113" spans="1:31" s="315" customFormat="1">
      <c r="A113" s="321"/>
      <c r="B113" s="321"/>
      <c r="C113" s="321"/>
      <c r="D113" s="321"/>
      <c r="E113" s="321"/>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row>
    <row r="114" spans="1:31" s="315" customFormat="1">
      <c r="A114" s="321"/>
      <c r="B114" s="321"/>
      <c r="C114" s="321"/>
      <c r="D114" s="321"/>
      <c r="E114" s="321"/>
      <c r="F114" s="321"/>
      <c r="G114" s="321"/>
      <c r="H114" s="321"/>
      <c r="I114" s="321"/>
      <c r="J114" s="321"/>
      <c r="K114" s="321"/>
      <c r="L114" s="321"/>
      <c r="M114" s="321"/>
      <c r="N114" s="321"/>
      <c r="O114" s="321"/>
      <c r="P114" s="321"/>
      <c r="Q114" s="321"/>
      <c r="R114" s="321"/>
      <c r="S114" s="321"/>
      <c r="T114" s="321"/>
      <c r="U114" s="321"/>
      <c r="V114" s="321"/>
      <c r="W114" s="321"/>
      <c r="X114" s="321"/>
      <c r="Y114" s="321"/>
      <c r="Z114" s="321"/>
      <c r="AA114" s="321"/>
      <c r="AB114" s="321"/>
      <c r="AC114" s="321"/>
      <c r="AD114" s="321"/>
      <c r="AE114" s="321"/>
    </row>
    <row r="115" spans="1:31" s="315" customFormat="1">
      <c r="A115" s="321"/>
      <c r="B115" s="321"/>
      <c r="C115" s="321"/>
      <c r="D115" s="321"/>
      <c r="E115" s="321"/>
      <c r="F115" s="321"/>
      <c r="G115" s="321"/>
      <c r="H115" s="321"/>
      <c r="I115" s="321"/>
      <c r="J115" s="321"/>
      <c r="K115" s="321"/>
      <c r="L115" s="321"/>
      <c r="M115" s="321"/>
      <c r="N115" s="321"/>
      <c r="O115" s="321"/>
      <c r="P115" s="321"/>
      <c r="Q115" s="321"/>
      <c r="R115" s="321"/>
      <c r="S115" s="321"/>
      <c r="T115" s="321"/>
      <c r="U115" s="321"/>
      <c r="V115" s="321"/>
      <c r="W115" s="321"/>
      <c r="X115" s="321"/>
      <c r="Y115" s="321"/>
      <c r="Z115" s="321"/>
      <c r="AA115" s="321"/>
      <c r="AB115" s="321"/>
      <c r="AC115" s="321"/>
      <c r="AD115" s="321"/>
      <c r="AE115" s="321"/>
    </row>
    <row r="116" spans="1:31" s="315" customFormat="1">
      <c r="A116" s="321"/>
      <c r="B116" s="321"/>
      <c r="C116" s="321"/>
      <c r="D116" s="321"/>
      <c r="E116" s="321"/>
      <c r="F116" s="321"/>
      <c r="G116" s="321"/>
      <c r="H116" s="321"/>
      <c r="I116" s="321"/>
      <c r="J116" s="321"/>
      <c r="K116" s="321"/>
      <c r="L116" s="321"/>
      <c r="M116" s="321"/>
      <c r="N116" s="321"/>
      <c r="O116" s="321"/>
      <c r="P116" s="321"/>
      <c r="Q116" s="321"/>
      <c r="R116" s="321"/>
      <c r="S116" s="321"/>
      <c r="T116" s="321"/>
      <c r="U116" s="321"/>
      <c r="V116" s="321"/>
      <c r="W116" s="321"/>
      <c r="X116" s="321"/>
      <c r="Y116" s="321"/>
      <c r="Z116" s="321"/>
      <c r="AA116" s="321"/>
      <c r="AB116" s="321"/>
      <c r="AC116" s="321"/>
      <c r="AD116" s="321"/>
      <c r="AE116" s="321"/>
    </row>
    <row r="117" spans="1:31" s="315" customFormat="1">
      <c r="A117" s="321"/>
      <c r="B117" s="321"/>
      <c r="C117" s="321"/>
      <c r="D117" s="321"/>
      <c r="E117" s="321"/>
      <c r="F117" s="321"/>
      <c r="G117" s="321"/>
      <c r="H117" s="321"/>
      <c r="I117" s="321"/>
      <c r="J117" s="321"/>
      <c r="K117" s="321"/>
      <c r="L117" s="321"/>
      <c r="M117" s="321"/>
      <c r="N117" s="321"/>
      <c r="O117" s="321"/>
      <c r="P117" s="321"/>
      <c r="Q117" s="321"/>
      <c r="R117" s="321"/>
      <c r="S117" s="321"/>
      <c r="T117" s="321"/>
      <c r="U117" s="321"/>
      <c r="V117" s="321"/>
      <c r="W117" s="321"/>
      <c r="X117" s="321"/>
      <c r="Y117" s="321"/>
      <c r="Z117" s="321"/>
      <c r="AA117" s="321"/>
      <c r="AB117" s="321"/>
      <c r="AC117" s="321"/>
      <c r="AD117" s="321"/>
      <c r="AE117" s="321"/>
    </row>
    <row r="118" spans="1:31" s="315" customFormat="1">
      <c r="A118" s="321"/>
      <c r="B118" s="321"/>
      <c r="C118" s="321"/>
      <c r="D118" s="321"/>
      <c r="E118" s="321"/>
      <c r="F118" s="321"/>
      <c r="G118" s="321"/>
      <c r="H118" s="321"/>
      <c r="I118" s="321"/>
      <c r="J118" s="321"/>
      <c r="K118" s="321"/>
      <c r="L118" s="321"/>
      <c r="M118" s="321"/>
      <c r="N118" s="321"/>
      <c r="O118" s="321"/>
      <c r="P118" s="321"/>
      <c r="Q118" s="321"/>
      <c r="R118" s="321"/>
      <c r="S118" s="321"/>
      <c r="T118" s="321"/>
      <c r="U118" s="321"/>
      <c r="V118" s="321"/>
      <c r="W118" s="321"/>
      <c r="X118" s="321"/>
      <c r="Y118" s="321"/>
      <c r="Z118" s="321"/>
      <c r="AA118" s="321"/>
      <c r="AB118" s="321"/>
      <c r="AC118" s="321"/>
      <c r="AD118" s="321"/>
      <c r="AE118" s="321"/>
    </row>
    <row r="119" spans="1:31" s="315" customFormat="1">
      <c r="A119" s="321"/>
      <c r="B119" s="321"/>
      <c r="C119" s="321"/>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1"/>
      <c r="AD119" s="321"/>
      <c r="AE119" s="321"/>
    </row>
    <row r="120" spans="1:31" s="315" customFormat="1">
      <c r="A120" s="321"/>
      <c r="B120" s="321"/>
      <c r="C120" s="321"/>
      <c r="D120" s="321"/>
      <c r="E120" s="321"/>
      <c r="F120" s="321"/>
      <c r="G120" s="321"/>
      <c r="H120" s="321"/>
      <c r="I120" s="321"/>
      <c r="J120" s="321"/>
      <c r="K120" s="321"/>
      <c r="L120" s="321"/>
      <c r="M120" s="321"/>
      <c r="N120" s="321"/>
      <c r="O120" s="321"/>
      <c r="P120" s="321"/>
      <c r="Q120" s="321"/>
      <c r="R120" s="321"/>
      <c r="S120" s="321"/>
      <c r="T120" s="321"/>
      <c r="U120" s="321"/>
      <c r="V120" s="321"/>
      <c r="W120" s="321"/>
      <c r="X120" s="321"/>
      <c r="Y120" s="321"/>
      <c r="Z120" s="321"/>
      <c r="AA120" s="321"/>
      <c r="AB120" s="321"/>
      <c r="AC120" s="321"/>
      <c r="AD120" s="321"/>
      <c r="AE120" s="321"/>
    </row>
    <row r="121" spans="1:31" s="315" customFormat="1">
      <c r="A121" s="321"/>
      <c r="B121" s="321"/>
      <c r="C121" s="321"/>
      <c r="D121" s="321"/>
      <c r="E121" s="321"/>
      <c r="F121" s="321"/>
      <c r="G121" s="321"/>
      <c r="H121" s="321"/>
      <c r="I121" s="321"/>
      <c r="J121" s="321"/>
      <c r="K121" s="321"/>
      <c r="L121" s="321"/>
      <c r="M121" s="321"/>
      <c r="N121" s="321"/>
      <c r="O121" s="321"/>
      <c r="P121" s="321"/>
      <c r="Q121" s="321"/>
      <c r="R121" s="321"/>
      <c r="S121" s="321"/>
      <c r="T121" s="321"/>
      <c r="U121" s="321"/>
      <c r="V121" s="321"/>
      <c r="W121" s="321"/>
      <c r="X121" s="321"/>
      <c r="Y121" s="321"/>
      <c r="Z121" s="321"/>
      <c r="AA121" s="321"/>
      <c r="AB121" s="321"/>
      <c r="AC121" s="321"/>
      <c r="AD121" s="321"/>
      <c r="AE121" s="321"/>
    </row>
    <row r="122" spans="1:31" s="315" customFormat="1">
      <c r="A122" s="321"/>
      <c r="B122" s="321"/>
      <c r="C122" s="321"/>
      <c r="D122" s="321"/>
      <c r="E122" s="321"/>
      <c r="F122" s="321"/>
      <c r="G122" s="321"/>
      <c r="H122" s="321"/>
      <c r="I122" s="321"/>
      <c r="J122" s="321"/>
      <c r="K122" s="321"/>
      <c r="L122" s="321"/>
      <c r="M122" s="321"/>
      <c r="N122" s="321"/>
      <c r="O122" s="321"/>
      <c r="P122" s="321"/>
      <c r="Q122" s="321"/>
      <c r="R122" s="321"/>
      <c r="S122" s="321"/>
      <c r="T122" s="321"/>
      <c r="U122" s="321"/>
      <c r="V122" s="321"/>
      <c r="W122" s="321"/>
      <c r="X122" s="321"/>
      <c r="Y122" s="321"/>
      <c r="Z122" s="321"/>
      <c r="AA122" s="321"/>
      <c r="AB122" s="321"/>
      <c r="AC122" s="321"/>
      <c r="AD122" s="321"/>
      <c r="AE122" s="321"/>
    </row>
    <row r="123" spans="1:31" s="315" customFormat="1">
      <c r="A123" s="321"/>
      <c r="B123" s="321"/>
      <c r="C123" s="321"/>
      <c r="D123" s="321"/>
      <c r="E123" s="321"/>
      <c r="F123" s="321"/>
      <c r="G123" s="321"/>
      <c r="H123" s="321"/>
      <c r="I123" s="321"/>
      <c r="J123" s="321"/>
      <c r="K123" s="321"/>
      <c r="L123" s="321"/>
      <c r="M123" s="321"/>
      <c r="N123" s="321"/>
      <c r="O123" s="321"/>
      <c r="P123" s="321"/>
      <c r="Q123" s="321"/>
      <c r="R123" s="321"/>
      <c r="S123" s="321"/>
      <c r="T123" s="321"/>
      <c r="U123" s="321"/>
      <c r="V123" s="321"/>
      <c r="W123" s="321"/>
      <c r="X123" s="321"/>
      <c r="Y123" s="321"/>
      <c r="Z123" s="321"/>
      <c r="AA123" s="321"/>
      <c r="AB123" s="321"/>
      <c r="AC123" s="321"/>
      <c r="AD123" s="321"/>
      <c r="AE123" s="321"/>
    </row>
    <row r="124" spans="1:31" s="315" customFormat="1">
      <c r="A124" s="321"/>
      <c r="B124" s="321"/>
      <c r="C124" s="321"/>
      <c r="D124" s="321"/>
      <c r="E124" s="321"/>
      <c r="F124" s="321"/>
      <c r="G124" s="321"/>
      <c r="H124" s="321"/>
      <c r="I124" s="321"/>
      <c r="J124" s="321"/>
      <c r="K124" s="321"/>
      <c r="L124" s="321"/>
      <c r="M124" s="321"/>
      <c r="N124" s="321"/>
      <c r="O124" s="321"/>
      <c r="P124" s="321"/>
      <c r="Q124" s="321"/>
      <c r="R124" s="321"/>
      <c r="S124" s="321"/>
      <c r="T124" s="321"/>
      <c r="U124" s="321"/>
      <c r="V124" s="321"/>
      <c r="W124" s="321"/>
      <c r="X124" s="321"/>
      <c r="Y124" s="321"/>
      <c r="Z124" s="321"/>
      <c r="AA124" s="321"/>
      <c r="AB124" s="321"/>
      <c r="AC124" s="321"/>
      <c r="AD124" s="321"/>
      <c r="AE124" s="321"/>
    </row>
    <row r="125" spans="1:31" s="315" customFormat="1">
      <c r="A125" s="321"/>
      <c r="B125" s="321"/>
      <c r="C125" s="321"/>
      <c r="D125" s="321"/>
      <c r="E125" s="321"/>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row>
    <row r="126" spans="1:31" s="315" customFormat="1">
      <c r="A126" s="321"/>
      <c r="B126" s="321"/>
      <c r="C126" s="321"/>
      <c r="D126" s="321"/>
      <c r="E126" s="321"/>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row>
    <row r="127" spans="1:31" s="315" customFormat="1">
      <c r="A127" s="321"/>
      <c r="B127" s="321"/>
      <c r="C127" s="321"/>
      <c r="D127" s="321"/>
      <c r="E127" s="321"/>
      <c r="F127" s="321"/>
      <c r="G127" s="321"/>
      <c r="H127" s="321"/>
      <c r="I127" s="321"/>
      <c r="J127" s="321"/>
      <c r="K127" s="321"/>
      <c r="L127" s="321"/>
      <c r="M127" s="321"/>
      <c r="N127" s="321"/>
      <c r="O127" s="321"/>
      <c r="P127" s="321"/>
      <c r="Q127" s="321"/>
      <c r="R127" s="321"/>
      <c r="S127" s="321"/>
      <c r="T127" s="321"/>
      <c r="U127" s="321"/>
      <c r="V127" s="321"/>
      <c r="W127" s="321"/>
      <c r="X127" s="321"/>
      <c r="Y127" s="321"/>
      <c r="Z127" s="321"/>
      <c r="AA127" s="321"/>
      <c r="AB127" s="321"/>
      <c r="AC127" s="321"/>
      <c r="AD127" s="321"/>
      <c r="AE127" s="321"/>
    </row>
    <row r="128" spans="1:31" s="315" customFormat="1">
      <c r="A128" s="321"/>
      <c r="B128" s="321"/>
      <c r="C128" s="321"/>
      <c r="D128" s="321"/>
      <c r="E128" s="321"/>
      <c r="F128" s="321"/>
      <c r="G128" s="321"/>
      <c r="H128" s="321"/>
      <c r="I128" s="321"/>
      <c r="J128" s="321"/>
      <c r="K128" s="321"/>
      <c r="L128" s="321"/>
      <c r="M128" s="321"/>
      <c r="N128" s="321"/>
      <c r="O128" s="321"/>
      <c r="P128" s="321"/>
      <c r="Q128" s="321"/>
      <c r="R128" s="321"/>
      <c r="S128" s="321"/>
      <c r="T128" s="321"/>
      <c r="U128" s="321"/>
      <c r="V128" s="321"/>
      <c r="W128" s="321"/>
      <c r="X128" s="321"/>
      <c r="Y128" s="321"/>
      <c r="Z128" s="321"/>
      <c r="AA128" s="321"/>
      <c r="AB128" s="321"/>
      <c r="AC128" s="321"/>
      <c r="AD128" s="321"/>
      <c r="AE128" s="321"/>
    </row>
    <row r="129" spans="1:31" s="315" customFormat="1">
      <c r="A129" s="321"/>
      <c r="B129" s="321"/>
      <c r="C129" s="321"/>
      <c r="D129" s="321"/>
      <c r="E129" s="321"/>
      <c r="F129" s="321"/>
      <c r="G129" s="321"/>
      <c r="H129" s="321"/>
      <c r="I129" s="321"/>
      <c r="J129" s="321"/>
      <c r="K129" s="321"/>
      <c r="L129" s="321"/>
      <c r="M129" s="321"/>
      <c r="N129" s="321"/>
      <c r="O129" s="321"/>
      <c r="P129" s="321"/>
      <c r="Q129" s="321"/>
      <c r="R129" s="321"/>
      <c r="S129" s="321"/>
      <c r="T129" s="321"/>
      <c r="U129" s="321"/>
      <c r="V129" s="321"/>
      <c r="W129" s="321"/>
      <c r="X129" s="321"/>
      <c r="Y129" s="321"/>
      <c r="Z129" s="321"/>
      <c r="AA129" s="321"/>
      <c r="AB129" s="321"/>
      <c r="AC129" s="321"/>
      <c r="AD129" s="321"/>
      <c r="AE129" s="321"/>
    </row>
    <row r="130" spans="1:31" s="315" customFormat="1">
      <c r="A130" s="321"/>
      <c r="B130" s="321"/>
      <c r="C130" s="321"/>
      <c r="D130" s="321"/>
      <c r="E130" s="321"/>
      <c r="F130" s="321"/>
      <c r="G130" s="321"/>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row>
    <row r="131" spans="1:31" s="315" customFormat="1">
      <c r="A131" s="321"/>
      <c r="B131" s="321"/>
      <c r="C131" s="321"/>
      <c r="D131" s="321"/>
      <c r="E131" s="321"/>
      <c r="F131" s="321"/>
      <c r="G131" s="321"/>
      <c r="H131" s="321"/>
      <c r="I131" s="321"/>
      <c r="J131" s="321"/>
      <c r="K131" s="321"/>
      <c r="L131" s="321"/>
      <c r="M131" s="321"/>
      <c r="N131" s="321"/>
      <c r="O131" s="321"/>
      <c r="P131" s="321"/>
      <c r="Q131" s="321"/>
      <c r="R131" s="321"/>
      <c r="S131" s="321"/>
      <c r="T131" s="321"/>
      <c r="U131" s="321"/>
      <c r="V131" s="321"/>
      <c r="W131" s="321"/>
      <c r="X131" s="321"/>
      <c r="Y131" s="321"/>
      <c r="Z131" s="321"/>
      <c r="AA131" s="321"/>
      <c r="AB131" s="321"/>
      <c r="AC131" s="321"/>
      <c r="AD131" s="321"/>
      <c r="AE131" s="321"/>
    </row>
    <row r="132" spans="1:31" s="315" customFormat="1">
      <c r="A132" s="321"/>
      <c r="B132" s="321"/>
      <c r="C132" s="321"/>
      <c r="D132" s="321"/>
      <c r="E132" s="321"/>
      <c r="F132" s="321"/>
      <c r="G132" s="321"/>
      <c r="H132" s="321"/>
      <c r="I132" s="321"/>
      <c r="J132" s="321"/>
      <c r="K132" s="321"/>
      <c r="L132" s="321"/>
      <c r="M132" s="321"/>
      <c r="N132" s="321"/>
      <c r="O132" s="321"/>
      <c r="P132" s="321"/>
      <c r="Q132" s="321"/>
      <c r="R132" s="321"/>
      <c r="S132" s="321"/>
      <c r="T132" s="321"/>
      <c r="U132" s="321"/>
      <c r="V132" s="321"/>
      <c r="W132" s="321"/>
      <c r="X132" s="321"/>
      <c r="Y132" s="321"/>
      <c r="Z132" s="321"/>
      <c r="AA132" s="321"/>
      <c r="AB132" s="321"/>
      <c r="AC132" s="321"/>
      <c r="AD132" s="321"/>
      <c r="AE132" s="321"/>
    </row>
    <row r="133" spans="1:31" s="315" customFormat="1">
      <c r="A133" s="321"/>
      <c r="B133" s="321"/>
      <c r="C133" s="321"/>
      <c r="D133" s="321"/>
      <c r="E133" s="321"/>
      <c r="F133" s="321"/>
      <c r="G133" s="321"/>
      <c r="H133" s="321"/>
      <c r="I133" s="321"/>
      <c r="J133" s="321"/>
      <c r="K133" s="321"/>
      <c r="L133" s="321"/>
      <c r="M133" s="321"/>
      <c r="N133" s="321"/>
      <c r="O133" s="321"/>
      <c r="P133" s="321"/>
      <c r="Q133" s="321"/>
      <c r="R133" s="321"/>
      <c r="S133" s="321"/>
      <c r="T133" s="321"/>
      <c r="U133" s="321"/>
      <c r="V133" s="321"/>
      <c r="W133" s="321"/>
      <c r="X133" s="321"/>
      <c r="Y133" s="321"/>
      <c r="Z133" s="321"/>
      <c r="AA133" s="321"/>
      <c r="AB133" s="321"/>
      <c r="AC133" s="321"/>
      <c r="AD133" s="321"/>
      <c r="AE133" s="321"/>
    </row>
    <row r="134" spans="1:31" s="315" customFormat="1">
      <c r="A134" s="321"/>
      <c r="B134" s="321"/>
      <c r="C134" s="321"/>
      <c r="D134" s="321"/>
      <c r="E134" s="321"/>
      <c r="F134" s="321"/>
      <c r="G134" s="321"/>
      <c r="H134" s="321"/>
      <c r="I134" s="321"/>
      <c r="J134" s="321"/>
      <c r="K134" s="321"/>
      <c r="L134" s="262"/>
      <c r="M134" s="262"/>
      <c r="N134" s="262"/>
      <c r="O134" s="262"/>
      <c r="P134" s="321"/>
      <c r="Q134" s="321"/>
      <c r="R134" s="321"/>
      <c r="S134" s="321"/>
      <c r="T134" s="321"/>
      <c r="U134" s="321"/>
      <c r="V134" s="321"/>
      <c r="W134" s="321"/>
      <c r="X134" s="321"/>
      <c r="Y134" s="321"/>
      <c r="Z134" s="321"/>
      <c r="AA134" s="321"/>
      <c r="AB134" s="321"/>
      <c r="AC134" s="321"/>
      <c r="AD134" s="321"/>
      <c r="AE134" s="321"/>
    </row>
    <row r="135" spans="1:31" s="315" customFormat="1">
      <c r="A135" s="321"/>
      <c r="B135" s="321"/>
      <c r="C135" s="321"/>
      <c r="D135" s="321"/>
      <c r="E135" s="321"/>
      <c r="F135" s="321"/>
      <c r="G135" s="321"/>
      <c r="H135" s="321"/>
      <c r="I135" s="321"/>
      <c r="J135" s="321"/>
      <c r="K135" s="321"/>
      <c r="L135" s="262"/>
      <c r="M135" s="262"/>
      <c r="N135" s="262"/>
      <c r="O135" s="262"/>
      <c r="P135" s="321"/>
      <c r="Q135" s="321"/>
      <c r="R135" s="321"/>
      <c r="S135" s="321"/>
      <c r="T135" s="321"/>
      <c r="U135" s="321"/>
      <c r="V135" s="321"/>
      <c r="W135" s="321"/>
      <c r="X135" s="321"/>
      <c r="Y135" s="321"/>
      <c r="Z135" s="321"/>
      <c r="AA135" s="321"/>
      <c r="AB135" s="321"/>
      <c r="AC135" s="321"/>
      <c r="AD135" s="321"/>
      <c r="AE135" s="321"/>
    </row>
    <row r="136" spans="1:31">
      <c r="A136" s="321"/>
      <c r="B136" s="321"/>
      <c r="C136" s="321"/>
      <c r="D136" s="321"/>
      <c r="E136" s="321"/>
      <c r="F136" s="321"/>
      <c r="G136" s="321"/>
      <c r="H136" s="321"/>
      <c r="I136" s="321"/>
    </row>
    <row r="137" spans="1:31">
      <c r="A137" s="321"/>
      <c r="B137" s="321"/>
      <c r="C137" s="321"/>
      <c r="D137" s="321"/>
      <c r="E137" s="321"/>
      <c r="F137" s="321"/>
      <c r="G137" s="321"/>
      <c r="H137" s="321"/>
      <c r="I137" s="321"/>
    </row>
  </sheetData>
  <sheetProtection algorithmName="SHA-512" hashValue="tpu3X9BNI+aWuf8xm2OUDBg+dDcIqZlUq+dKm65nW70wN1Q1UnEDDZVUoG/TCly1Y0MyJuqakr9FAtFS2NQQZQ==" saltValue="m4zVwc4r4xkDTp/h3wqVvQ==" spinCount="100000" sheet="1" formatCells="0" formatColumns="0" formatRows="0" insertColumns="0" insertRows="0" insertHyperlinks="0" deleteColumns="0" deleteRows="0" sort="0" autoFilter="0" pivotTables="0"/>
  <mergeCells count="14">
    <mergeCell ref="L41:O42"/>
    <mergeCell ref="D51:G51"/>
    <mergeCell ref="B5:N6"/>
    <mergeCell ref="D52:G52"/>
    <mergeCell ref="A58:B58"/>
    <mergeCell ref="A43:B44"/>
    <mergeCell ref="A15:F15"/>
    <mergeCell ref="D45:G45"/>
    <mergeCell ref="D46:G46"/>
    <mergeCell ref="D43:I44"/>
    <mergeCell ref="D47:G47"/>
    <mergeCell ref="D48:G48"/>
    <mergeCell ref="D49:G49"/>
    <mergeCell ref="D50:G50"/>
  </mergeCells>
  <pageMargins left="0.2" right="0.2" top="0.25" bottom="0.25" header="0.3" footer="0.3"/>
  <pageSetup scale="2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720D2-8B97-4FA7-A840-939F0086406B}">
  <sheetPr codeName="Sheet6"/>
  <dimension ref="A1:P153"/>
  <sheetViews>
    <sheetView topLeftCell="A23" workbookViewId="0">
      <selection activeCell="B33" sqref="B33"/>
    </sheetView>
  </sheetViews>
  <sheetFormatPr defaultRowHeight="12.75"/>
  <cols>
    <col min="1" max="1" width="29.42578125" bestFit="1" customWidth="1"/>
    <col min="2" max="2" width="18.28515625" style="7" bestFit="1" customWidth="1"/>
    <col min="3" max="3" width="15.42578125" style="7" bestFit="1" customWidth="1"/>
    <col min="4" max="4" width="42.140625" style="7" customWidth="1"/>
    <col min="5" max="5" width="16" style="7" bestFit="1" customWidth="1"/>
    <col min="6" max="6" width="17.28515625" style="7" bestFit="1" customWidth="1"/>
    <col min="7" max="7" width="24.5703125" style="7" bestFit="1" customWidth="1"/>
    <col min="8" max="8" width="16.28515625" bestFit="1" customWidth="1"/>
    <col min="9" max="9" width="7.42578125" bestFit="1" customWidth="1"/>
    <col min="10" max="10" width="25.28515625" bestFit="1" customWidth="1"/>
    <col min="11" max="11" width="7.42578125" bestFit="1" customWidth="1"/>
    <col min="12" max="12" width="7.42578125" style="186" bestFit="1" customWidth="1"/>
    <col min="13" max="13" width="25.28515625" bestFit="1" customWidth="1"/>
    <col min="14" max="14" width="7.42578125" bestFit="1" customWidth="1"/>
    <col min="15" max="15" width="25.28515625" style="185" bestFit="1" customWidth="1"/>
    <col min="16" max="16" width="24.140625" bestFit="1" customWidth="1"/>
    <col min="17" max="25" width="8" bestFit="1" customWidth="1"/>
    <col min="26" max="39" width="9" bestFit="1" customWidth="1"/>
  </cols>
  <sheetData>
    <row r="1" spans="1:15" s="29" customFormat="1" ht="22.5">
      <c r="A1" s="196" t="s">
        <v>23</v>
      </c>
      <c r="B1" s="197" t="s">
        <v>0</v>
      </c>
      <c r="C1" s="197" t="s">
        <v>338</v>
      </c>
      <c r="D1" s="197" t="s">
        <v>1</v>
      </c>
      <c r="E1" s="197" t="s">
        <v>2</v>
      </c>
      <c r="F1" s="197" t="s">
        <v>3</v>
      </c>
      <c r="G1" s="197" t="s">
        <v>4</v>
      </c>
      <c r="H1" s="198"/>
      <c r="I1" s="198"/>
      <c r="J1" s="198"/>
      <c r="K1" s="198"/>
      <c r="L1" s="199"/>
      <c r="M1" s="198"/>
      <c r="N1" s="198"/>
      <c r="O1" s="200"/>
    </row>
    <row r="2" spans="1:15" ht="13.5" thickBot="1">
      <c r="A2" s="201">
        <v>45048</v>
      </c>
      <c r="B2" s="202">
        <v>192389900.76499942</v>
      </c>
      <c r="C2" s="202">
        <v>-1964458.1100000003</v>
      </c>
      <c r="D2" s="202">
        <v>1842054.2800000005</v>
      </c>
      <c r="E2" s="203">
        <v>16491905.029999999</v>
      </c>
      <c r="F2" s="202">
        <v>-1545690.41</v>
      </c>
      <c r="G2" s="204">
        <v>207213711.55499941</v>
      </c>
      <c r="H2" s="205"/>
      <c r="I2" s="205"/>
      <c r="J2" s="206"/>
      <c r="M2" s="205"/>
      <c r="O2" s="207"/>
    </row>
    <row r="3" spans="1:15" ht="13.5" thickBot="1">
      <c r="A3" s="201">
        <v>45049</v>
      </c>
      <c r="B3" s="202">
        <v>207213711.55499941</v>
      </c>
      <c r="C3" s="202">
        <v>-4601884.3199999984</v>
      </c>
      <c r="D3" s="202">
        <v>365966.94999999995</v>
      </c>
      <c r="E3" s="202">
        <v>761156.02999999991</v>
      </c>
      <c r="F3" s="202">
        <v>-1356573.83</v>
      </c>
      <c r="G3" s="204">
        <v>202382376.38499939</v>
      </c>
      <c r="H3" s="257" t="s">
        <v>2192</v>
      </c>
      <c r="I3" s="257" t="s">
        <v>23</v>
      </c>
      <c r="J3" s="258" t="s">
        <v>2191</v>
      </c>
      <c r="L3" s="205"/>
      <c r="M3" s="207"/>
      <c r="O3" s="207"/>
    </row>
    <row r="4" spans="1:15" ht="13.5" thickBot="1">
      <c r="A4" s="201">
        <v>45050</v>
      </c>
      <c r="B4" s="202">
        <v>202382376.38499939</v>
      </c>
      <c r="C4" s="202">
        <v>-3653150.61</v>
      </c>
      <c r="D4" s="202">
        <v>964158.73</v>
      </c>
      <c r="E4" s="202">
        <v>847430.79999999993</v>
      </c>
      <c r="F4" s="202">
        <v>-951797.60000000009</v>
      </c>
      <c r="G4" s="204">
        <v>199589017.70499939</v>
      </c>
      <c r="H4" s="209" t="s">
        <v>2660</v>
      </c>
      <c r="I4" s="297" t="s">
        <v>2686</v>
      </c>
      <c r="J4" s="254">
        <v>207213711.55499941</v>
      </c>
      <c r="L4" s="257" t="s">
        <v>23</v>
      </c>
      <c r="M4" s="259" t="s">
        <v>2191</v>
      </c>
      <c r="O4" s="207"/>
    </row>
    <row r="5" spans="1:15" ht="13.5" thickBot="1">
      <c r="A5" s="201">
        <v>45051</v>
      </c>
      <c r="B5" s="202">
        <v>199589017.70499939</v>
      </c>
      <c r="C5" s="202">
        <v>-3085601.63</v>
      </c>
      <c r="D5" s="202">
        <v>1365238.1600000001</v>
      </c>
      <c r="E5" s="202">
        <v>10204109.48</v>
      </c>
      <c r="F5" s="202">
        <v>-1357098.23</v>
      </c>
      <c r="G5" s="204">
        <v>206715665.48499939</v>
      </c>
      <c r="H5" s="209"/>
      <c r="I5" s="297" t="s">
        <v>2694</v>
      </c>
      <c r="J5" s="255">
        <v>202382376.38499939</v>
      </c>
      <c r="L5" s="296">
        <v>45077</v>
      </c>
      <c r="M5" s="259">
        <v>185669132.40499932</v>
      </c>
      <c r="N5" s="205"/>
      <c r="O5" s="207"/>
    </row>
    <row r="6" spans="1:15">
      <c r="A6" s="201">
        <v>45052</v>
      </c>
      <c r="B6" s="202">
        <v>206715665.48499939</v>
      </c>
      <c r="C6" s="202">
        <v>-1430536.69</v>
      </c>
      <c r="D6" s="202">
        <v>2099632.5</v>
      </c>
      <c r="E6" s="202">
        <v>0</v>
      </c>
      <c r="F6" s="202">
        <v>-221.2</v>
      </c>
      <c r="G6" s="204">
        <v>207384540.0949994</v>
      </c>
      <c r="H6" s="209"/>
      <c r="I6" s="297" t="s">
        <v>2700</v>
      </c>
      <c r="J6" s="255">
        <v>199589017.70499939</v>
      </c>
      <c r="M6" s="205"/>
      <c r="N6" s="205"/>
      <c r="O6" s="207"/>
    </row>
    <row r="7" spans="1:15">
      <c r="A7" s="201">
        <v>45053</v>
      </c>
      <c r="B7" s="202">
        <v>207384540.0949994</v>
      </c>
      <c r="C7" s="202">
        <v>0</v>
      </c>
      <c r="D7" s="202">
        <v>0</v>
      </c>
      <c r="E7" s="202">
        <v>0</v>
      </c>
      <c r="F7" s="202">
        <v>0</v>
      </c>
      <c r="G7" s="204">
        <v>207384540.0949994</v>
      </c>
      <c r="H7" s="209"/>
      <c r="I7" s="297" t="s">
        <v>2704</v>
      </c>
      <c r="J7" s="255">
        <v>206715665.48499939</v>
      </c>
      <c r="M7" s="205"/>
      <c r="N7" s="205"/>
      <c r="O7" s="207"/>
    </row>
    <row r="8" spans="1:15">
      <c r="A8" s="201">
        <v>45054</v>
      </c>
      <c r="B8" s="202">
        <v>207384540.0949994</v>
      </c>
      <c r="C8" s="202">
        <v>0</v>
      </c>
      <c r="D8" s="202">
        <v>0</v>
      </c>
      <c r="E8" s="202">
        <v>0</v>
      </c>
      <c r="F8" s="202">
        <v>0</v>
      </c>
      <c r="G8" s="204">
        <v>207384540.0949994</v>
      </c>
      <c r="H8" s="209"/>
      <c r="I8" s="297" t="s">
        <v>2707</v>
      </c>
      <c r="J8" s="255">
        <v>207384540.0949994</v>
      </c>
      <c r="M8" s="205"/>
      <c r="N8" s="205"/>
      <c r="O8" s="207"/>
    </row>
    <row r="9" spans="1:15">
      <c r="A9" s="201">
        <v>45055</v>
      </c>
      <c r="B9" s="202">
        <v>207384540.0949994</v>
      </c>
      <c r="C9" s="202">
        <v>-2204950.46</v>
      </c>
      <c r="D9" s="202">
        <v>952877.8899999999</v>
      </c>
      <c r="E9" s="202">
        <v>63432034.780000001</v>
      </c>
      <c r="F9" s="202">
        <v>-458346.05</v>
      </c>
      <c r="G9" s="204">
        <v>269106156.25499934</v>
      </c>
      <c r="H9" s="209"/>
      <c r="I9" s="297" t="s">
        <v>2708</v>
      </c>
      <c r="J9" s="255">
        <v>207384540.0949994</v>
      </c>
      <c r="M9" s="205"/>
      <c r="N9" s="205"/>
      <c r="O9" s="207"/>
    </row>
    <row r="10" spans="1:15">
      <c r="A10" s="201">
        <v>45056</v>
      </c>
      <c r="B10" s="202">
        <v>269106156.25499934</v>
      </c>
      <c r="C10" s="202">
        <v>-71363382.310000002</v>
      </c>
      <c r="D10" s="202">
        <v>8097918.9199999999</v>
      </c>
      <c r="E10" s="202">
        <v>1455841.3499999999</v>
      </c>
      <c r="F10" s="202">
        <v>-2976907.5100000002</v>
      </c>
      <c r="G10" s="204">
        <v>204319626.70499933</v>
      </c>
      <c r="H10" s="209"/>
      <c r="I10" s="297" t="s">
        <v>2709</v>
      </c>
      <c r="J10" s="255">
        <v>207384540.0949994</v>
      </c>
      <c r="M10" s="205"/>
      <c r="N10" s="205"/>
      <c r="O10" s="207"/>
    </row>
    <row r="11" spans="1:15">
      <c r="A11" s="201">
        <v>45057</v>
      </c>
      <c r="B11" s="202">
        <v>204319626.70499933</v>
      </c>
      <c r="C11" s="202">
        <v>-3995577.2200000007</v>
      </c>
      <c r="D11" s="202">
        <v>4799324.3</v>
      </c>
      <c r="E11" s="202">
        <v>36137239.110000007</v>
      </c>
      <c r="F11" s="202">
        <v>-2237968.35</v>
      </c>
      <c r="G11" s="204">
        <v>239022644.54499936</v>
      </c>
      <c r="H11" s="209"/>
      <c r="I11" s="297" t="s">
        <v>2717</v>
      </c>
      <c r="J11" s="255">
        <v>269106156.25499934</v>
      </c>
      <c r="M11" s="205"/>
      <c r="N11" s="205"/>
      <c r="O11" s="207"/>
    </row>
    <row r="12" spans="1:15">
      <c r="A12" s="201">
        <v>45058</v>
      </c>
      <c r="B12" s="202">
        <v>239022644.54499936</v>
      </c>
      <c r="C12" s="202">
        <v>-1458259.5999999996</v>
      </c>
      <c r="D12" s="202">
        <v>3365697.98</v>
      </c>
      <c r="E12" s="202">
        <v>676219.48</v>
      </c>
      <c r="F12" s="202">
        <v>-77969743.810000002</v>
      </c>
      <c r="G12" s="204">
        <v>163636558.59499934</v>
      </c>
      <c r="H12" s="209"/>
      <c r="I12" s="297" t="s">
        <v>2729</v>
      </c>
      <c r="J12" s="255">
        <v>204319626.70499933</v>
      </c>
      <c r="M12" s="205"/>
      <c r="N12" s="205"/>
      <c r="O12" s="207"/>
    </row>
    <row r="13" spans="1:15">
      <c r="A13" s="201">
        <v>45059</v>
      </c>
      <c r="B13" s="202">
        <v>163636558.59499934</v>
      </c>
      <c r="C13" s="202">
        <v>-1532660.0300000005</v>
      </c>
      <c r="D13" s="202">
        <v>1114418.7</v>
      </c>
      <c r="E13" s="202">
        <v>530183.25</v>
      </c>
      <c r="F13" s="202">
        <v>-707238.02</v>
      </c>
      <c r="G13" s="204">
        <v>163041262.49499932</v>
      </c>
      <c r="H13" s="209"/>
      <c r="I13" s="297" t="s">
        <v>2743</v>
      </c>
      <c r="J13" s="255">
        <v>239022644.54499936</v>
      </c>
      <c r="M13" s="205"/>
      <c r="N13" s="205"/>
      <c r="O13" s="207"/>
    </row>
    <row r="14" spans="1:15">
      <c r="A14" s="201">
        <v>45060</v>
      </c>
      <c r="B14" s="202">
        <v>163041262.49499932</v>
      </c>
      <c r="C14" s="202">
        <v>0</v>
      </c>
      <c r="D14" s="202">
        <v>0</v>
      </c>
      <c r="E14" s="202">
        <v>0</v>
      </c>
      <c r="F14" s="202">
        <v>0</v>
      </c>
      <c r="G14" s="204">
        <v>163041262.49499932</v>
      </c>
      <c r="H14" s="209"/>
      <c r="I14" s="297" t="s">
        <v>2750</v>
      </c>
      <c r="J14" s="255">
        <v>163636558.59499934</v>
      </c>
      <c r="M14" s="205"/>
      <c r="N14" s="205"/>
      <c r="O14" s="207"/>
    </row>
    <row r="15" spans="1:15">
      <c r="A15" s="201">
        <v>45061</v>
      </c>
      <c r="B15" s="202">
        <v>163041262.49499932</v>
      </c>
      <c r="C15" s="202">
        <v>0</v>
      </c>
      <c r="D15" s="202">
        <v>0</v>
      </c>
      <c r="E15" s="202">
        <v>0</v>
      </c>
      <c r="F15" s="202">
        <v>0</v>
      </c>
      <c r="G15" s="204">
        <v>163041262.49499932</v>
      </c>
      <c r="H15" s="209"/>
      <c r="I15" s="297" t="s">
        <v>2753</v>
      </c>
      <c r="J15" s="255">
        <v>163041262.49499932</v>
      </c>
      <c r="M15" s="205"/>
      <c r="N15" s="205"/>
      <c r="O15" s="207"/>
    </row>
    <row r="16" spans="1:15">
      <c r="A16" s="201">
        <v>45062</v>
      </c>
      <c r="B16" s="202">
        <v>163041262.49499932</v>
      </c>
      <c r="C16" s="202">
        <v>-920977.7699999999</v>
      </c>
      <c r="D16" s="202">
        <v>591363.43000000017</v>
      </c>
      <c r="E16" s="202">
        <v>9563630.2999999989</v>
      </c>
      <c r="F16" s="202">
        <v>-3646622.95</v>
      </c>
      <c r="G16" s="204">
        <v>168628655.50499934</v>
      </c>
      <c r="H16" s="209"/>
      <c r="I16" s="297" t="s">
        <v>2754</v>
      </c>
      <c r="J16" s="255">
        <v>163041262.49499932</v>
      </c>
      <c r="M16" s="205"/>
      <c r="N16" s="205"/>
      <c r="O16" s="207"/>
    </row>
    <row r="17" spans="1:15">
      <c r="A17" s="201">
        <v>45063</v>
      </c>
      <c r="B17" s="202">
        <v>168628655.50499934</v>
      </c>
      <c r="C17" s="202">
        <v>-5102288.0199999968</v>
      </c>
      <c r="D17" s="202">
        <v>11795761.489999998</v>
      </c>
      <c r="E17" s="202">
        <v>168201.90999999997</v>
      </c>
      <c r="F17" s="202">
        <v>-26513071.25</v>
      </c>
      <c r="G17" s="204">
        <v>148977259.63499933</v>
      </c>
      <c r="H17" s="209"/>
      <c r="I17" s="297" t="s">
        <v>2755</v>
      </c>
      <c r="J17" s="255">
        <v>163041262.49499932</v>
      </c>
      <c r="M17" s="205"/>
      <c r="N17" s="205"/>
      <c r="O17" s="207"/>
    </row>
    <row r="18" spans="1:15">
      <c r="A18" s="201">
        <v>45064</v>
      </c>
      <c r="B18" s="202">
        <v>148977259.63499933</v>
      </c>
      <c r="C18" s="202">
        <v>-6053573.6199999992</v>
      </c>
      <c r="D18" s="202">
        <v>3999826.33</v>
      </c>
      <c r="E18" s="202">
        <v>1772119.2800000003</v>
      </c>
      <c r="F18" s="202">
        <v>-10955082.149999999</v>
      </c>
      <c r="G18" s="204">
        <v>137740549.47499934</v>
      </c>
      <c r="H18" s="209"/>
      <c r="I18" s="297" t="s">
        <v>2761</v>
      </c>
      <c r="J18" s="255">
        <v>168628655.50499934</v>
      </c>
      <c r="M18" s="205"/>
      <c r="N18" s="205"/>
      <c r="O18" s="207"/>
    </row>
    <row r="19" spans="1:15">
      <c r="A19" s="201">
        <v>45065</v>
      </c>
      <c r="B19" s="202">
        <v>137740549.47499934</v>
      </c>
      <c r="C19" s="202">
        <v>-1304920.3400000005</v>
      </c>
      <c r="D19" s="202">
        <v>16951559.34</v>
      </c>
      <c r="E19" s="202">
        <v>37572047.210000001</v>
      </c>
      <c r="F19" s="202">
        <v>-9082574.9599999972</v>
      </c>
      <c r="G19" s="204">
        <v>181876660.72499934</v>
      </c>
      <c r="H19" s="209"/>
      <c r="I19" s="297" t="s">
        <v>2778</v>
      </c>
      <c r="J19" s="255">
        <v>148977259.63499933</v>
      </c>
      <c r="M19" s="205"/>
      <c r="N19" s="205"/>
      <c r="O19" s="207"/>
    </row>
    <row r="20" spans="1:15">
      <c r="A20" s="201">
        <v>45066</v>
      </c>
      <c r="B20" s="202">
        <v>181876660.72499934</v>
      </c>
      <c r="C20" s="202">
        <v>-3605384.52</v>
      </c>
      <c r="D20" s="202">
        <v>439903.10999999993</v>
      </c>
      <c r="E20" s="202">
        <v>762569.85</v>
      </c>
      <c r="F20" s="202">
        <v>-2812467.9</v>
      </c>
      <c r="G20" s="204">
        <v>176661281.26499933</v>
      </c>
      <c r="H20" s="209"/>
      <c r="I20" s="297" t="s">
        <v>2790</v>
      </c>
      <c r="J20" s="255">
        <v>137740549.47499934</v>
      </c>
      <c r="M20" s="205"/>
      <c r="N20" s="205"/>
      <c r="O20" s="207"/>
    </row>
    <row r="21" spans="1:15">
      <c r="A21" s="201">
        <v>45067</v>
      </c>
      <c r="B21" s="202">
        <v>176661281.26499933</v>
      </c>
      <c r="C21" s="202">
        <v>0</v>
      </c>
      <c r="D21" s="202">
        <v>0</v>
      </c>
      <c r="E21" s="202">
        <v>0</v>
      </c>
      <c r="F21" s="202">
        <v>0</v>
      </c>
      <c r="G21" s="204">
        <v>176661281.26499933</v>
      </c>
      <c r="H21" s="209"/>
      <c r="I21" s="297" t="s">
        <v>2819</v>
      </c>
      <c r="J21" s="255">
        <v>181876660.72499934</v>
      </c>
      <c r="M21" s="205"/>
      <c r="N21" s="205"/>
      <c r="O21" s="207"/>
    </row>
    <row r="22" spans="1:15">
      <c r="A22" s="201">
        <v>45068</v>
      </c>
      <c r="B22" s="202">
        <v>176661281.26499933</v>
      </c>
      <c r="C22" s="202">
        <v>0</v>
      </c>
      <c r="D22" s="202">
        <v>0</v>
      </c>
      <c r="E22" s="202">
        <v>0</v>
      </c>
      <c r="F22" s="202">
        <v>0</v>
      </c>
      <c r="G22" s="204">
        <v>176661281.26499933</v>
      </c>
      <c r="H22" s="209"/>
      <c r="I22" s="297" t="s">
        <v>2821</v>
      </c>
      <c r="J22" s="255">
        <v>176661281.26499933</v>
      </c>
      <c r="M22" s="205"/>
      <c r="N22" s="205"/>
      <c r="O22" s="207"/>
    </row>
    <row r="23" spans="1:15">
      <c r="A23" s="201">
        <v>45069</v>
      </c>
      <c r="B23" s="202">
        <v>176661281.26499933</v>
      </c>
      <c r="C23" s="202">
        <v>-3976547.5299999993</v>
      </c>
      <c r="D23" s="202">
        <v>6528176.7999999998</v>
      </c>
      <c r="E23" s="202">
        <v>236216944.41</v>
      </c>
      <c r="F23" s="202">
        <v>-6016981.8300000001</v>
      </c>
      <c r="G23" s="204">
        <v>409412873.11499935</v>
      </c>
      <c r="H23" s="209"/>
      <c r="I23" s="297" t="s">
        <v>2822</v>
      </c>
      <c r="J23" s="255">
        <v>176661281.26499933</v>
      </c>
      <c r="M23" s="205"/>
      <c r="N23" s="205"/>
      <c r="O23" s="207"/>
    </row>
    <row r="24" spans="1:15">
      <c r="A24" s="201">
        <v>45070</v>
      </c>
      <c r="B24" s="202">
        <v>409412873.11499935</v>
      </c>
      <c r="C24" s="202">
        <v>-2867902.6599999997</v>
      </c>
      <c r="D24" s="202">
        <v>4213201.0100000007</v>
      </c>
      <c r="E24" s="202">
        <v>12515774.68</v>
      </c>
      <c r="F24" s="202">
        <v>-61254896.18</v>
      </c>
      <c r="G24" s="204">
        <v>362019049.96499932</v>
      </c>
      <c r="H24" s="209"/>
      <c r="I24" s="297" t="s">
        <v>2823</v>
      </c>
      <c r="J24" s="255">
        <v>176661281.26499933</v>
      </c>
      <c r="M24" s="205"/>
      <c r="N24" s="205"/>
      <c r="O24" s="207"/>
    </row>
    <row r="25" spans="1:15">
      <c r="A25" s="201">
        <v>45071</v>
      </c>
      <c r="B25" s="202">
        <v>362019049.96499932</v>
      </c>
      <c r="C25" s="202">
        <v>-2064631.3100000005</v>
      </c>
      <c r="D25" s="202">
        <v>8424587.6899999995</v>
      </c>
      <c r="E25" s="202">
        <v>37344005.829999998</v>
      </c>
      <c r="F25" s="202">
        <v>-81441990.569999993</v>
      </c>
      <c r="G25" s="204">
        <v>324281021.6049993</v>
      </c>
      <c r="H25" s="209"/>
      <c r="I25" s="297" t="s">
        <v>2839</v>
      </c>
      <c r="J25" s="255">
        <v>409412873.11499935</v>
      </c>
      <c r="M25" s="205"/>
      <c r="N25" s="205"/>
      <c r="O25" s="207"/>
    </row>
    <row r="26" spans="1:15">
      <c r="A26" s="201">
        <v>45072</v>
      </c>
      <c r="B26" s="202">
        <v>324281021.6049993</v>
      </c>
      <c r="C26" s="202">
        <v>-6613617.669999999</v>
      </c>
      <c r="D26" s="202">
        <v>-131709310.82999998</v>
      </c>
      <c r="E26" s="202">
        <v>1230797.1100000001</v>
      </c>
      <c r="F26" s="202">
        <v>-793943.76000000013</v>
      </c>
      <c r="G26" s="204">
        <v>186394946.45499933</v>
      </c>
      <c r="H26" s="209"/>
      <c r="I26" s="297" t="s">
        <v>2866</v>
      </c>
      <c r="J26" s="255">
        <v>362019049.96499932</v>
      </c>
      <c r="M26" s="205"/>
      <c r="N26" s="205"/>
      <c r="O26" s="207"/>
    </row>
    <row r="27" spans="1:15">
      <c r="A27" s="201">
        <v>45073</v>
      </c>
      <c r="B27" s="202">
        <v>186394946.45499933</v>
      </c>
      <c r="C27" s="202">
        <v>-902554.55000000016</v>
      </c>
      <c r="D27" s="202">
        <v>332210.51999999996</v>
      </c>
      <c r="E27" s="202">
        <v>52580.66</v>
      </c>
      <c r="F27" s="202">
        <v>0</v>
      </c>
      <c r="G27" s="204">
        <v>185877183.08499932</v>
      </c>
      <c r="H27" s="209"/>
      <c r="I27" s="297" t="s">
        <v>2896</v>
      </c>
      <c r="J27" s="255">
        <v>324281021.6049993</v>
      </c>
      <c r="M27" s="205"/>
      <c r="N27" s="205"/>
      <c r="O27" s="207"/>
    </row>
    <row r="28" spans="1:15">
      <c r="A28" s="201">
        <v>45074</v>
      </c>
      <c r="B28" s="202">
        <v>185877183.08499932</v>
      </c>
      <c r="C28" s="202">
        <v>0</v>
      </c>
      <c r="D28" s="202">
        <v>0</v>
      </c>
      <c r="E28" s="202">
        <v>0</v>
      </c>
      <c r="F28" s="202">
        <v>0</v>
      </c>
      <c r="G28" s="204">
        <v>185877183.08499932</v>
      </c>
      <c r="H28" s="209"/>
      <c r="I28" s="297" t="s">
        <v>2898</v>
      </c>
      <c r="J28" s="255">
        <v>186394946.45499933</v>
      </c>
      <c r="M28" s="205"/>
      <c r="N28" s="205"/>
      <c r="O28" s="207"/>
    </row>
    <row r="29" spans="1:15">
      <c r="A29" s="201">
        <v>45075</v>
      </c>
      <c r="B29" s="202">
        <v>185877183.08499932</v>
      </c>
      <c r="C29" s="202">
        <v>0</v>
      </c>
      <c r="D29" s="202">
        <v>0</v>
      </c>
      <c r="E29" s="202">
        <v>0</v>
      </c>
      <c r="F29" s="202">
        <v>0</v>
      </c>
      <c r="G29" s="204">
        <v>185877183.08499932</v>
      </c>
      <c r="H29" s="209"/>
      <c r="I29" s="297" t="s">
        <v>2918</v>
      </c>
      <c r="J29" s="255">
        <v>185877183.08499932</v>
      </c>
      <c r="M29" s="205"/>
      <c r="N29" s="205"/>
      <c r="O29" s="207"/>
    </row>
    <row r="30" spans="1:15">
      <c r="A30" s="201">
        <v>45076</v>
      </c>
      <c r="B30" s="202">
        <v>185877183.08499932</v>
      </c>
      <c r="C30" s="202">
        <v>0</v>
      </c>
      <c r="D30" s="202">
        <v>0</v>
      </c>
      <c r="E30" s="202">
        <v>0</v>
      </c>
      <c r="F30" s="202">
        <v>0</v>
      </c>
      <c r="G30" s="204">
        <v>185877183.08499932</v>
      </c>
      <c r="H30" s="209"/>
      <c r="I30" s="297" t="s">
        <v>2919</v>
      </c>
      <c r="J30" s="255">
        <v>185877183.08499932</v>
      </c>
      <c r="M30" s="205"/>
      <c r="N30" s="205"/>
      <c r="O30" s="207"/>
    </row>
    <row r="31" spans="1:15">
      <c r="A31" s="201">
        <v>45077</v>
      </c>
      <c r="B31" s="202">
        <v>185877183.08499932</v>
      </c>
      <c r="C31" s="202">
        <v>-3131544.6799999992</v>
      </c>
      <c r="D31" s="202">
        <v>2923494</v>
      </c>
      <c r="E31" s="202">
        <v>0</v>
      </c>
      <c r="F31" s="202">
        <v>0</v>
      </c>
      <c r="G31" s="204">
        <v>185669132.40499932</v>
      </c>
      <c r="H31" s="209"/>
      <c r="I31" s="297" t="s">
        <v>2920</v>
      </c>
      <c r="J31" s="255">
        <v>185877183.08499932</v>
      </c>
      <c r="M31" s="205"/>
      <c r="N31" s="205"/>
      <c r="O31" s="207"/>
    </row>
    <row r="32" spans="1:15" s="23" customFormat="1">
      <c r="A32" s="201"/>
      <c r="B32" s="202"/>
      <c r="C32" s="202"/>
      <c r="D32" s="202"/>
      <c r="E32" s="202"/>
      <c r="F32" s="202"/>
      <c r="G32" s="204"/>
      <c r="H32" s="209"/>
      <c r="I32" s="297" t="s">
        <v>2921</v>
      </c>
      <c r="J32" s="255">
        <v>185877183.08499932</v>
      </c>
      <c r="M32" s="205"/>
      <c r="N32" s="205"/>
      <c r="O32" s="207"/>
    </row>
    <row r="33" spans="1:16" s="23" customFormat="1" ht="13.5" thickBot="1">
      <c r="A33" s="201"/>
      <c r="B33" s="202"/>
      <c r="C33" s="202"/>
      <c r="D33" s="202"/>
      <c r="E33" s="202"/>
      <c r="F33" s="202"/>
      <c r="G33" s="204"/>
      <c r="H33" s="211"/>
      <c r="I33" s="360" t="s">
        <v>2929</v>
      </c>
      <c r="J33" s="256">
        <v>185669132.40499932</v>
      </c>
      <c r="M33" s="205"/>
      <c r="N33" s="205"/>
      <c r="O33" s="207"/>
    </row>
    <row r="34" spans="1:16">
      <c r="A34" s="201"/>
      <c r="B34" s="208"/>
      <c r="C34" s="202"/>
      <c r="D34" s="202"/>
      <c r="E34" s="202"/>
      <c r="F34" s="202"/>
      <c r="G34" s="204"/>
      <c r="M34" s="205"/>
      <c r="N34" s="205"/>
      <c r="O34" s="207"/>
    </row>
    <row r="35" spans="1:16" ht="13.5" thickBot="1">
      <c r="A35" s="209"/>
      <c r="B35" s="210"/>
      <c r="C35" s="210"/>
      <c r="D35" s="210"/>
      <c r="E35" s="210"/>
      <c r="F35" s="210"/>
      <c r="G35" s="210"/>
      <c r="M35" s="205"/>
      <c r="N35" s="205"/>
      <c r="O35" s="207"/>
    </row>
    <row r="36" spans="1:16">
      <c r="A36" s="209"/>
      <c r="B36" s="210"/>
      <c r="C36" s="210"/>
      <c r="D36" s="210"/>
      <c r="E36" s="210"/>
      <c r="F36" s="210"/>
      <c r="G36" s="210"/>
      <c r="M36" s="205"/>
      <c r="N36" s="205"/>
      <c r="O36" s="207"/>
    </row>
    <row r="37" spans="1:16" ht="13.5" thickBot="1">
      <c r="A37" s="211"/>
      <c r="B37" s="212"/>
      <c r="C37" s="212"/>
      <c r="D37" s="212"/>
      <c r="E37" s="212"/>
      <c r="F37" s="212"/>
      <c r="G37" s="212"/>
      <c r="H37" s="213"/>
      <c r="I37" s="213"/>
      <c r="J37" s="213"/>
      <c r="K37" s="213"/>
      <c r="L37" s="214"/>
      <c r="M37" s="213"/>
      <c r="N37" s="213"/>
      <c r="O37" s="215"/>
    </row>
    <row r="39" spans="1:16" ht="13.5" thickBot="1"/>
    <row r="40" spans="1:16" ht="16.5">
      <c r="A40" s="225" t="s">
        <v>2227</v>
      </c>
      <c r="B40" s="226"/>
      <c r="D40" s="184" t="s">
        <v>2247</v>
      </c>
      <c r="E40" s="298" t="s">
        <v>2249</v>
      </c>
    </row>
    <row r="41" spans="1:16" s="23" customFormat="1">
      <c r="A41" s="209" t="s">
        <v>2231</v>
      </c>
      <c r="B41" s="227" t="s">
        <v>192</v>
      </c>
      <c r="C41" s="7"/>
      <c r="D41" s="224" t="s">
        <v>2228</v>
      </c>
      <c r="E41" s="299">
        <v>230904239.31999999</v>
      </c>
      <c r="F41" s="7"/>
      <c r="G41" s="7"/>
      <c r="L41" s="186"/>
      <c r="O41" s="185"/>
    </row>
    <row r="42" spans="1:16">
      <c r="A42" s="228" t="s">
        <v>2228</v>
      </c>
      <c r="B42" s="235">
        <v>230904239.31999999</v>
      </c>
      <c r="D42" s="224" t="s">
        <v>2218</v>
      </c>
      <c r="E42" s="299">
        <v>50924115.020000003</v>
      </c>
      <c r="F42"/>
    </row>
    <row r="43" spans="1:16" ht="15" customHeight="1">
      <c r="A43" s="228" t="s">
        <v>2218</v>
      </c>
      <c r="B43" s="235">
        <v>50924115.020000003</v>
      </c>
      <c r="D43" s="224" t="s">
        <v>2203</v>
      </c>
      <c r="E43" s="299">
        <v>7306168.1900000004</v>
      </c>
    </row>
    <row r="44" spans="1:16">
      <c r="A44" s="228" t="s">
        <v>2430</v>
      </c>
      <c r="B44" s="235">
        <f>-85552344.52-6181393.99500275</f>
        <v>-91733738.515002742</v>
      </c>
      <c r="C44" s="173"/>
      <c r="D44" s="224" t="s">
        <v>2443</v>
      </c>
      <c r="E44" s="299">
        <v>918619067.52999997</v>
      </c>
      <c r="H44" s="7"/>
      <c r="L44"/>
      <c r="M44" s="186"/>
      <c r="O44"/>
      <c r="P44" s="185"/>
    </row>
    <row r="45" spans="1:16" ht="15.75" customHeight="1">
      <c r="A45" s="229" t="s">
        <v>2203</v>
      </c>
      <c r="B45" s="235">
        <v>7306168.1900000004</v>
      </c>
      <c r="C45" s="219"/>
      <c r="D45" s="224" t="s">
        <v>2208</v>
      </c>
      <c r="E45" s="299">
        <v>418028038.93000001</v>
      </c>
      <c r="F45" s="260"/>
      <c r="H45" s="324"/>
    </row>
    <row r="46" spans="1:16">
      <c r="A46" s="229" t="s">
        <v>2443</v>
      </c>
      <c r="B46" s="235">
        <v>918619067.52999997</v>
      </c>
      <c r="D46" s="224" t="s">
        <v>2219</v>
      </c>
      <c r="E46" s="299">
        <v>49221429.619999997</v>
      </c>
      <c r="F46"/>
    </row>
    <row r="47" spans="1:16" ht="15.75">
      <c r="A47" s="229" t="s">
        <v>2208</v>
      </c>
      <c r="B47" s="235">
        <v>418028038.93000001</v>
      </c>
      <c r="C47" s="219"/>
      <c r="D47" s="224" t="s">
        <v>2229</v>
      </c>
      <c r="E47" s="299">
        <v>249449420.78999999</v>
      </c>
      <c r="F47"/>
    </row>
    <row r="48" spans="1:16" ht="15.75">
      <c r="A48" s="229" t="s">
        <v>2219</v>
      </c>
      <c r="B48" s="235">
        <v>49221429.619999997</v>
      </c>
      <c r="C48" s="219"/>
      <c r="D48" s="224" t="s">
        <v>2230</v>
      </c>
      <c r="E48" s="299">
        <v>677770826.53999996</v>
      </c>
      <c r="F48"/>
    </row>
    <row r="49" spans="1:15" ht="15.75">
      <c r="A49" s="229" t="s">
        <v>2229</v>
      </c>
      <c r="B49" s="235">
        <v>249449420.78999999</v>
      </c>
      <c r="C49" s="219"/>
      <c r="D49" s="224" t="s">
        <v>2430</v>
      </c>
      <c r="E49" s="299">
        <v>-91733738.515002742</v>
      </c>
      <c r="F49"/>
    </row>
    <row r="50" spans="1:15" ht="15.75">
      <c r="A50" s="229" t="s">
        <v>2230</v>
      </c>
      <c r="B50" s="235">
        <v>677770826.53999996</v>
      </c>
      <c r="C50" s="219"/>
      <c r="D50" s="223" t="s">
        <v>2248</v>
      </c>
      <c r="E50" s="298">
        <v>2510489567.4249969</v>
      </c>
      <c r="F50"/>
    </row>
    <row r="51" spans="1:15" ht="16.5">
      <c r="A51" s="230" t="s">
        <v>2232</v>
      </c>
      <c r="B51" s="227"/>
      <c r="C51" s="219"/>
      <c r="D51"/>
      <c r="E51"/>
      <c r="F51"/>
      <c r="G51" s="219"/>
      <c r="H51" s="220"/>
      <c r="I51" s="220"/>
      <c r="J51" s="220"/>
      <c r="K51" s="220"/>
      <c r="L51" s="220"/>
      <c r="M51" s="219"/>
      <c r="N51" s="220"/>
      <c r="O51" s="220"/>
    </row>
    <row r="52" spans="1:15" ht="15.75" customHeight="1">
      <c r="A52" s="209" t="s">
        <v>2231</v>
      </c>
      <c r="B52" s="227" t="s">
        <v>192</v>
      </c>
      <c r="C52" s="219"/>
      <c r="D52" s="23"/>
      <c r="E52" s="23"/>
      <c r="F52"/>
      <c r="G52" s="219"/>
      <c r="H52" s="220"/>
      <c r="I52" s="220"/>
      <c r="J52" s="220"/>
      <c r="K52" s="220"/>
      <c r="L52" s="220"/>
      <c r="M52" s="220"/>
    </row>
    <row r="53" spans="1:15" ht="15.75" customHeight="1">
      <c r="A53" s="228" t="s">
        <v>2234</v>
      </c>
      <c r="B53" s="235">
        <v>3811875.15</v>
      </c>
      <c r="C53" s="219"/>
      <c r="D53" s="184" t="s">
        <v>2253</v>
      </c>
      <c r="E53" t="s">
        <v>2255</v>
      </c>
      <c r="F53"/>
      <c r="G53" s="219"/>
      <c r="H53" s="220"/>
      <c r="I53" s="220"/>
      <c r="J53" s="220"/>
      <c r="K53" s="220"/>
      <c r="L53" s="220"/>
      <c r="M53" s="220"/>
    </row>
    <row r="54" spans="1:15" s="23" customFormat="1" ht="15.75" customHeight="1">
      <c r="A54" s="228" t="s">
        <v>2235</v>
      </c>
      <c r="B54" s="235">
        <v>686674161.40999997</v>
      </c>
      <c r="C54" s="219"/>
      <c r="D54" s="224" t="s">
        <v>2254</v>
      </c>
      <c r="E54" s="323">
        <v>185669132.40499932</v>
      </c>
      <c r="G54" s="219"/>
      <c r="H54" s="220"/>
      <c r="I54" s="220"/>
      <c r="J54" s="220"/>
      <c r="K54" s="220"/>
      <c r="L54" s="220"/>
      <c r="M54" s="220"/>
      <c r="O54" s="185"/>
    </row>
    <row r="55" spans="1:15" ht="15.75">
      <c r="A55" s="228" t="s">
        <v>2236</v>
      </c>
      <c r="B55" s="235">
        <v>2739345866.02</v>
      </c>
      <c r="C55" s="219"/>
      <c r="D55" s="224" t="s">
        <v>2275</v>
      </c>
      <c r="E55" s="323">
        <v>2510489567.4249973</v>
      </c>
      <c r="F55"/>
      <c r="G55" s="219"/>
      <c r="H55" s="220"/>
      <c r="I55" s="220"/>
      <c r="J55" s="220"/>
      <c r="K55" s="220"/>
      <c r="L55" s="220"/>
      <c r="M55" s="220"/>
    </row>
    <row r="56" spans="1:15" ht="15.75" customHeight="1">
      <c r="A56" s="228" t="s">
        <v>2237</v>
      </c>
      <c r="B56" s="235">
        <v>7204335.71</v>
      </c>
      <c r="C56" s="219"/>
      <c r="D56" s="224" t="s">
        <v>2251</v>
      </c>
      <c r="E56" s="323">
        <v>11799536555.140001</v>
      </c>
      <c r="F56"/>
      <c r="G56" s="219"/>
      <c r="H56" s="220"/>
      <c r="I56" s="220"/>
      <c r="J56" s="220"/>
      <c r="K56" s="220"/>
      <c r="L56" s="220"/>
      <c r="M56" s="220"/>
    </row>
    <row r="57" spans="1:15" ht="15.75">
      <c r="A57" s="228" t="s">
        <v>2233</v>
      </c>
      <c r="B57" s="235">
        <v>26046409.399999999</v>
      </c>
      <c r="C57" s="219"/>
      <c r="D57" s="190" t="s">
        <v>2248</v>
      </c>
      <c r="E57" s="358">
        <v>14495695254.969997</v>
      </c>
      <c r="F57"/>
      <c r="G57" s="219"/>
      <c r="H57" s="220"/>
      <c r="I57" s="220"/>
      <c r="J57" s="220"/>
      <c r="K57" s="220"/>
      <c r="L57" s="220"/>
      <c r="M57" s="220"/>
    </row>
    <row r="58" spans="1:15" ht="15.75">
      <c r="A58" s="228" t="s">
        <v>2238</v>
      </c>
      <c r="B58" s="235">
        <v>7696838173.6700001</v>
      </c>
      <c r="C58" s="219"/>
      <c r="D58" s="224"/>
      <c r="E58" s="219"/>
      <c r="F58"/>
      <c r="G58" s="219"/>
      <c r="H58" s="182"/>
      <c r="I58" s="182"/>
      <c r="J58" s="182"/>
      <c r="K58" s="182"/>
      <c r="L58" s="182"/>
      <c r="M58" s="182"/>
    </row>
    <row r="59" spans="1:15" ht="15.75">
      <c r="A59" s="228" t="s">
        <v>2239</v>
      </c>
      <c r="B59" s="235">
        <v>1007942.88</v>
      </c>
      <c r="C59" s="219"/>
      <c r="D59" s="224"/>
      <c r="E59" s="221"/>
      <c r="F59" s="219"/>
      <c r="G59" s="219"/>
      <c r="H59" s="182"/>
      <c r="I59" s="182"/>
      <c r="J59" s="182"/>
      <c r="K59" s="182"/>
      <c r="L59" s="182"/>
      <c r="M59" s="182"/>
    </row>
    <row r="60" spans="1:15" ht="15.75">
      <c r="A60" s="228" t="s">
        <v>2240</v>
      </c>
      <c r="B60" s="235">
        <v>338752150.98000002</v>
      </c>
      <c r="C60" s="219"/>
      <c r="D60" s="224"/>
      <c r="E60" s="221"/>
      <c r="F60" s="219"/>
      <c r="G60" s="219"/>
      <c r="H60" s="182"/>
      <c r="I60" s="182"/>
      <c r="J60" s="182"/>
      <c r="K60" s="182"/>
      <c r="L60" s="182"/>
      <c r="M60" s="182"/>
    </row>
    <row r="61" spans="1:15" ht="15.75">
      <c r="A61" s="228" t="s">
        <v>2241</v>
      </c>
      <c r="B61" s="235">
        <v>45513777.479999997</v>
      </c>
      <c r="C61" s="221"/>
      <c r="D61" s="224"/>
      <c r="E61" s="219"/>
      <c r="F61" s="221"/>
      <c r="G61" s="221"/>
      <c r="H61" s="351"/>
      <c r="I61" s="182"/>
      <c r="J61" s="182"/>
      <c r="K61" s="182"/>
      <c r="L61" s="182"/>
      <c r="M61" s="182"/>
    </row>
    <row r="62" spans="1:15" ht="15.75">
      <c r="A62" s="228" t="s">
        <v>2242</v>
      </c>
      <c r="B62" s="235">
        <v>-2958625.3</v>
      </c>
      <c r="C62" s="221"/>
      <c r="D62" s="222"/>
      <c r="E62" s="222"/>
      <c r="F62" s="221"/>
      <c r="G62" s="221"/>
      <c r="H62" s="351"/>
      <c r="I62" s="182"/>
      <c r="J62" s="182"/>
      <c r="K62" s="182"/>
      <c r="L62" s="182"/>
      <c r="M62" s="182"/>
    </row>
    <row r="63" spans="1:15" ht="15.75">
      <c r="A63" s="228" t="s">
        <v>2243</v>
      </c>
      <c r="B63" s="235">
        <v>-339711.46</v>
      </c>
      <c r="C63" s="219"/>
      <c r="D63" s="219"/>
      <c r="E63" s="220"/>
      <c r="F63" s="219"/>
      <c r="G63" s="219"/>
      <c r="H63" s="182"/>
      <c r="I63" s="182"/>
      <c r="J63" s="182"/>
      <c r="K63" s="182"/>
      <c r="L63" s="182"/>
      <c r="M63" s="182"/>
    </row>
    <row r="64" spans="1:15" ht="15.75">
      <c r="A64" s="228" t="s">
        <v>2244</v>
      </c>
      <c r="B64" s="235">
        <v>18736541.25</v>
      </c>
      <c r="C64" s="222"/>
      <c r="D64" s="219"/>
      <c r="E64" s="220"/>
      <c r="F64" s="222"/>
      <c r="G64" s="222"/>
      <c r="H64" s="182"/>
      <c r="I64" s="182"/>
      <c r="J64" s="182"/>
      <c r="K64" s="182"/>
      <c r="L64" s="182"/>
      <c r="M64" s="182"/>
    </row>
    <row r="65" spans="1:15" ht="15" customHeight="1">
      <c r="A65" s="228" t="s">
        <v>2245</v>
      </c>
      <c r="B65" s="235">
        <v>0</v>
      </c>
      <c r="C65" s="219"/>
      <c r="F65" s="220"/>
      <c r="G65" s="220"/>
    </row>
    <row r="66" spans="1:15" ht="15.75">
      <c r="A66" s="228" t="s">
        <v>2442</v>
      </c>
      <c r="B66" s="235">
        <v>14098.1</v>
      </c>
      <c r="C66" s="219"/>
      <c r="F66" s="220"/>
      <c r="G66" s="220"/>
    </row>
    <row r="67" spans="1:15" ht="13.5" thickBot="1">
      <c r="A67" s="228" t="s">
        <v>2246</v>
      </c>
      <c r="B67" s="235">
        <v>238889559.84999999</v>
      </c>
    </row>
    <row r="68" spans="1:15" ht="13.5" thickBot="1">
      <c r="A68" s="232" t="s">
        <v>2253</v>
      </c>
      <c r="B68" s="234" t="s">
        <v>192</v>
      </c>
      <c r="H68" s="23"/>
      <c r="I68" s="23"/>
      <c r="J68" s="23"/>
      <c r="K68" s="7"/>
      <c r="L68" s="7"/>
    </row>
    <row r="69" spans="1:15" s="23" customFormat="1">
      <c r="A69" s="233" t="s">
        <v>2220</v>
      </c>
      <c r="B69" s="235">
        <f>SUM(B42:B50)</f>
        <v>2510489567.4249973</v>
      </c>
      <c r="C69" s="7"/>
      <c r="D69" s="260"/>
      <c r="E69"/>
      <c r="F69" s="7"/>
      <c r="G69" s="7"/>
      <c r="K69" s="7"/>
      <c r="L69" s="7"/>
      <c r="O69" s="185"/>
    </row>
    <row r="70" spans="1:15">
      <c r="A70" s="233" t="s">
        <v>2251</v>
      </c>
      <c r="B70" s="235">
        <f>SUM(B53:B67)</f>
        <v>11799536555.140001</v>
      </c>
      <c r="F70"/>
    </row>
    <row r="71" spans="1:15" s="23" customFormat="1">
      <c r="A71" s="233" t="s">
        <v>2252</v>
      </c>
      <c r="B71" s="235">
        <f>GETPIVOTDATA("Ending 
Balance",$M$5,"Date",DATE(2023,5,31))</f>
        <v>185669132.40499932</v>
      </c>
      <c r="C71" s="7"/>
      <c r="D71" s="7"/>
      <c r="E71" s="260"/>
      <c r="F71"/>
      <c r="G71" s="7"/>
      <c r="L71" s="186"/>
      <c r="O71" s="185"/>
    </row>
    <row r="72" spans="1:15" s="23" customFormat="1" ht="13.5" thickBot="1">
      <c r="A72" s="211"/>
      <c r="B72" s="322"/>
      <c r="C72" s="7"/>
      <c r="D72" s="368"/>
      <c r="F72"/>
      <c r="G72" s="7"/>
      <c r="L72" s="186"/>
      <c r="O72" s="185"/>
    </row>
    <row r="73" spans="1:15" s="23" customFormat="1" ht="13.5" thickBot="1">
      <c r="A73" s="231" t="s">
        <v>2250</v>
      </c>
      <c r="B73" s="236">
        <f>B69+B70+B71</f>
        <v>14495695254.969997</v>
      </c>
      <c r="C73" s="7"/>
      <c r="F73"/>
      <c r="G73" s="7"/>
      <c r="L73" s="186"/>
      <c r="O73" s="185"/>
    </row>
    <row r="74" spans="1:15" s="23" customFormat="1">
      <c r="A74"/>
      <c r="B74" s="7"/>
      <c r="C74" s="7"/>
      <c r="F74"/>
      <c r="G74" s="7"/>
      <c r="L74" s="186"/>
      <c r="O74" s="185"/>
    </row>
    <row r="75" spans="1:15" s="23" customFormat="1">
      <c r="B75" s="7"/>
      <c r="C75" s="7"/>
      <c r="G75" s="7"/>
      <c r="L75" s="186"/>
      <c r="O75" s="185"/>
    </row>
    <row r="76" spans="1:15">
      <c r="D76"/>
      <c r="E76"/>
    </row>
    <row r="77" spans="1:15" s="23" customFormat="1" ht="15.75">
      <c r="A77" s="237" t="s">
        <v>2261</v>
      </c>
      <c r="B77" s="352" t="s">
        <v>192</v>
      </c>
      <c r="D77" s="237" t="s">
        <v>2262</v>
      </c>
      <c r="E77" s="352" t="s">
        <v>192</v>
      </c>
      <c r="F77" s="7"/>
      <c r="G77" s="7"/>
      <c r="L77" s="186"/>
      <c r="O77" s="185"/>
    </row>
    <row r="78" spans="1:15" ht="15">
      <c r="A78" s="41" t="s">
        <v>2780</v>
      </c>
      <c r="B78" s="365">
        <v>167265988</v>
      </c>
      <c r="D78" s="305" t="s">
        <v>2917</v>
      </c>
      <c r="E78" s="365">
        <v>-81397547.530000001</v>
      </c>
      <c r="F78"/>
    </row>
    <row r="79" spans="1:15" ht="15">
      <c r="A79" s="41" t="s">
        <v>205</v>
      </c>
      <c r="B79" s="365">
        <v>45454341.620000005</v>
      </c>
      <c r="C79" s="41"/>
      <c r="D79" s="305" t="s">
        <v>2144</v>
      </c>
      <c r="E79" s="365">
        <v>-25850465.329999998</v>
      </c>
      <c r="F79" s="260"/>
    </row>
    <row r="80" spans="1:15" s="23" customFormat="1" ht="15">
      <c r="A80" s="41" t="s">
        <v>2793</v>
      </c>
      <c r="B80" s="365">
        <v>3177923.79</v>
      </c>
      <c r="C80" s="41"/>
      <c r="D80" s="305" t="s">
        <v>2930</v>
      </c>
      <c r="E80" s="365">
        <v>-6729694</v>
      </c>
      <c r="F80" s="260"/>
      <c r="L80" s="186"/>
      <c r="O80" s="185"/>
    </row>
    <row r="81" spans="1:15" s="23" customFormat="1" ht="15">
      <c r="C81" s="7"/>
      <c r="D81" s="305"/>
      <c r="E81" s="365"/>
      <c r="F81" s="260"/>
      <c r="G81" s="7"/>
      <c r="L81" s="186"/>
      <c r="O81" s="185"/>
    </row>
    <row r="82" spans="1:15" s="23" customFormat="1" ht="15">
      <c r="A82" s="41"/>
      <c r="B82" s="365"/>
      <c r="C82" s="7"/>
      <c r="F82" s="260"/>
      <c r="G82" s="7"/>
      <c r="L82" s="186"/>
      <c r="O82" s="185"/>
    </row>
    <row r="83" spans="1:15" s="23" customFormat="1" ht="15">
      <c r="C83" s="7"/>
      <c r="D83" s="305"/>
      <c r="E83" s="365"/>
      <c r="F83" s="260"/>
      <c r="G83" s="7"/>
      <c r="L83" s="186"/>
      <c r="O83" s="185"/>
    </row>
    <row r="84" spans="1:15" ht="15">
      <c r="D84" s="305"/>
      <c r="E84" s="365"/>
      <c r="F84"/>
    </row>
    <row r="85" spans="1:15" s="23" customFormat="1" ht="15">
      <c r="A85" s="41"/>
      <c r="B85" s="365"/>
      <c r="C85" s="7"/>
      <c r="D85" s="305"/>
      <c r="E85" s="365"/>
      <c r="G85" s="7"/>
      <c r="L85" s="186"/>
      <c r="O85" s="185"/>
    </row>
    <row r="86" spans="1:15" s="23" customFormat="1" ht="15">
      <c r="A86" s="41"/>
      <c r="B86" s="365"/>
      <c r="C86" s="7"/>
      <c r="D86" s="305"/>
      <c r="E86" s="365"/>
      <c r="L86" s="186"/>
      <c r="O86" s="185"/>
    </row>
    <row r="87" spans="1:15" s="23" customFormat="1" ht="15">
      <c r="A87" s="41"/>
      <c r="B87" s="365"/>
      <c r="C87" s="7"/>
      <c r="D87" s="305"/>
      <c r="E87" s="365"/>
      <c r="G87" s="7"/>
      <c r="L87" s="186"/>
      <c r="O87" s="185"/>
    </row>
    <row r="88" spans="1:15" ht="15.75" thickBot="1">
      <c r="A88" s="238" t="s">
        <v>2257</v>
      </c>
      <c r="B88" s="239">
        <f>SUM(B78:B87)</f>
        <v>215898253.41</v>
      </c>
      <c r="D88" s="240" t="s">
        <v>2258</v>
      </c>
      <c r="E88" s="366">
        <f>SUM(E78:E87)</f>
        <v>-113977706.86</v>
      </c>
      <c r="F88"/>
    </row>
    <row r="89" spans="1:15" ht="13.5" thickTop="1">
      <c r="F89"/>
    </row>
    <row r="90" spans="1:15" ht="13.5" thickBot="1">
      <c r="F90"/>
    </row>
    <row r="91" spans="1:15" ht="32.25" thickBot="1">
      <c r="A91" s="216" t="s">
        <v>2197</v>
      </c>
      <c r="B91" s="216" t="s">
        <v>2270</v>
      </c>
      <c r="C91" s="216" t="s">
        <v>2272</v>
      </c>
      <c r="D91" s="216" t="s">
        <v>2271</v>
      </c>
      <c r="F91"/>
    </row>
    <row r="92" spans="1:15" ht="13.5" customHeight="1" thickBot="1">
      <c r="A92" s="217" t="s">
        <v>2198</v>
      </c>
      <c r="B92" s="368">
        <v>9606545161.0400009</v>
      </c>
      <c r="C92" s="294">
        <v>128237799.72</v>
      </c>
      <c r="D92" s="294">
        <f>+B92-C92</f>
        <v>9478307361.3200016</v>
      </c>
    </row>
    <row r="93" spans="1:15" ht="15.75" customHeight="1" thickBot="1">
      <c r="A93" s="218" t="s">
        <v>2199</v>
      </c>
      <c r="B93" s="368">
        <v>13676454.109999999</v>
      </c>
      <c r="C93" s="294">
        <v>0</v>
      </c>
      <c r="D93" s="294">
        <f t="shared" ref="D93:D112" si="0">+B93-C93</f>
        <v>13676454.109999999</v>
      </c>
      <c r="F93" s="424" t="s">
        <v>2263</v>
      </c>
      <c r="G93" s="425"/>
      <c r="H93" s="426"/>
      <c r="K93" s="186"/>
      <c r="L93"/>
      <c r="N93" s="185"/>
      <c r="O93"/>
    </row>
    <row r="94" spans="1:15" ht="15.75" thickBot="1">
      <c r="A94" s="218" t="s">
        <v>2200</v>
      </c>
      <c r="B94" s="368">
        <v>0</v>
      </c>
      <c r="C94" s="294">
        <v>0</v>
      </c>
      <c r="D94" s="294">
        <f t="shared" si="0"/>
        <v>0</v>
      </c>
      <c r="F94" s="251" t="s">
        <v>21</v>
      </c>
      <c r="G94" s="252" t="s">
        <v>2269</v>
      </c>
      <c r="H94" s="253" t="s">
        <v>192</v>
      </c>
      <c r="K94" s="186"/>
      <c r="L94"/>
      <c r="N94" s="185"/>
      <c r="O94"/>
    </row>
    <row r="95" spans="1:15" ht="12.75" customHeight="1">
      <c r="A95" s="218" t="s">
        <v>2201</v>
      </c>
      <c r="B95" s="368">
        <v>50909411.32</v>
      </c>
      <c r="C95" s="294">
        <v>720418.95</v>
      </c>
      <c r="D95" s="294">
        <f t="shared" si="0"/>
        <v>50188992.369999997</v>
      </c>
      <c r="F95" s="217">
        <v>101100</v>
      </c>
      <c r="G95" s="244" t="s">
        <v>2265</v>
      </c>
      <c r="H95" s="245">
        <v>14382091359.340029</v>
      </c>
      <c r="I95" s="260"/>
      <c r="K95" s="186"/>
      <c r="L95"/>
      <c r="N95" s="185"/>
      <c r="O95"/>
    </row>
    <row r="96" spans="1:15" ht="38.25" customHeight="1">
      <c r="A96" s="218" t="s">
        <v>2202</v>
      </c>
      <c r="B96" s="368">
        <v>40891260.640000001</v>
      </c>
      <c r="C96" s="294">
        <v>0</v>
      </c>
      <c r="D96" s="294">
        <f t="shared" si="0"/>
        <v>40891260.640000001</v>
      </c>
      <c r="F96" s="218">
        <v>101101</v>
      </c>
      <c r="G96" s="246" t="s">
        <v>2266</v>
      </c>
      <c r="H96" s="247">
        <v>111924768.11</v>
      </c>
      <c r="J96" s="7"/>
      <c r="K96" s="186"/>
      <c r="L96"/>
      <c r="N96" s="185"/>
      <c r="O96"/>
    </row>
    <row r="97" spans="1:15">
      <c r="A97" s="218" t="s">
        <v>2504</v>
      </c>
      <c r="B97" s="368">
        <v>0</v>
      </c>
      <c r="C97" s="294">
        <v>0</v>
      </c>
      <c r="D97" s="294">
        <f t="shared" si="0"/>
        <v>0</v>
      </c>
      <c r="F97" s="218">
        <v>101200</v>
      </c>
      <c r="G97" s="246" t="s">
        <v>2267</v>
      </c>
      <c r="H97" s="247">
        <v>693047.33</v>
      </c>
      <c r="K97" s="186"/>
      <c r="L97"/>
      <c r="N97" s="185"/>
      <c r="O97"/>
    </row>
    <row r="98" spans="1:15" ht="26.25" thickBot="1">
      <c r="A98" s="218" t="s">
        <v>2203</v>
      </c>
      <c r="B98" s="368">
        <v>-2777635.01</v>
      </c>
      <c r="C98" s="294">
        <v>159356.71</v>
      </c>
      <c r="D98" s="294">
        <f t="shared" si="0"/>
        <v>-2936991.7199999997</v>
      </c>
      <c r="F98" s="218">
        <v>105100</v>
      </c>
      <c r="G98" s="246" t="s">
        <v>2268</v>
      </c>
      <c r="H98" s="247">
        <v>986080</v>
      </c>
      <c r="K98" s="186"/>
      <c r="L98"/>
      <c r="N98" s="185"/>
      <c r="O98"/>
    </row>
    <row r="99" spans="1:15" ht="13.5" customHeight="1" thickBot="1">
      <c r="A99" s="218" t="s">
        <v>2204</v>
      </c>
      <c r="B99" s="368">
        <v>338755619.92000002</v>
      </c>
      <c r="C99" s="294">
        <v>0</v>
      </c>
      <c r="D99" s="294">
        <f t="shared" si="0"/>
        <v>338755619.92000002</v>
      </c>
      <c r="F99" s="248"/>
      <c r="G99" s="249" t="s">
        <v>2264</v>
      </c>
      <c r="H99" s="250">
        <f>SUM(H95:H98)</f>
        <v>14495695254.780029</v>
      </c>
      <c r="K99" s="186"/>
      <c r="L99"/>
      <c r="N99" s="185"/>
      <c r="O99"/>
    </row>
    <row r="100" spans="1:15" ht="13.5" customHeight="1" thickTop="1">
      <c r="A100" s="218" t="s">
        <v>2205</v>
      </c>
      <c r="B100" s="368">
        <v>185669132.40000001</v>
      </c>
      <c r="C100" s="294">
        <v>185669132.40000001</v>
      </c>
      <c r="D100" s="294">
        <f t="shared" si="0"/>
        <v>0</v>
      </c>
      <c r="H100" s="7"/>
      <c r="K100" s="186"/>
      <c r="L100"/>
      <c r="N100" s="185"/>
      <c r="O100"/>
    </row>
    <row r="101" spans="1:15" ht="12.75" customHeight="1">
      <c r="A101" s="218" t="s">
        <v>2206</v>
      </c>
      <c r="B101" s="368">
        <v>1167710552.72</v>
      </c>
      <c r="C101" s="294">
        <v>501143132.66000003</v>
      </c>
      <c r="D101" s="294">
        <f t="shared" si="0"/>
        <v>666567420.05999994</v>
      </c>
      <c r="G101"/>
      <c r="K101" s="186"/>
      <c r="L101"/>
      <c r="N101" s="185"/>
      <c r="O101"/>
    </row>
    <row r="102" spans="1:15" ht="12.75" customHeight="1">
      <c r="A102" s="218" t="s">
        <v>2207</v>
      </c>
      <c r="B102" s="368">
        <v>75360470.969999999</v>
      </c>
      <c r="C102" s="294">
        <v>53831376.140000001</v>
      </c>
      <c r="D102" s="294">
        <f t="shared" si="0"/>
        <v>21529094.829999998</v>
      </c>
      <c r="G102"/>
      <c r="K102" s="186"/>
      <c r="L102"/>
      <c r="N102" s="185"/>
      <c r="O102"/>
    </row>
    <row r="103" spans="1:15" ht="12.75" customHeight="1">
      <c r="A103" s="218" t="s">
        <v>2208</v>
      </c>
      <c r="B103" s="368">
        <v>428093.46</v>
      </c>
      <c r="C103" s="294">
        <v>332627.53000000003</v>
      </c>
      <c r="D103" s="294">
        <f t="shared" si="0"/>
        <v>95465.93</v>
      </c>
      <c r="G103"/>
      <c r="K103" s="186"/>
      <c r="L103"/>
      <c r="N103" s="185"/>
      <c r="O103"/>
    </row>
    <row r="104" spans="1:15" ht="12.75" customHeight="1">
      <c r="A104" s="218" t="s">
        <v>2209</v>
      </c>
      <c r="B104" s="368">
        <v>18132063.43</v>
      </c>
      <c r="C104" s="294">
        <v>0</v>
      </c>
      <c r="D104" s="294">
        <f t="shared" si="0"/>
        <v>18132063.43</v>
      </c>
      <c r="G104" s="184" t="s">
        <v>2269</v>
      </c>
      <c r="H104" s="260" t="s">
        <v>2249</v>
      </c>
      <c r="L104"/>
      <c r="O104"/>
    </row>
    <row r="105" spans="1:15" ht="12.75" customHeight="1">
      <c r="A105" s="218" t="s">
        <v>2210</v>
      </c>
      <c r="B105" s="368">
        <v>15692848.33</v>
      </c>
      <c r="C105" s="294">
        <v>0</v>
      </c>
      <c r="D105" s="294">
        <f t="shared" si="0"/>
        <v>15692848.33</v>
      </c>
      <c r="G105" s="223" t="s">
        <v>2265</v>
      </c>
      <c r="H105" s="187">
        <v>14382091359.340029</v>
      </c>
      <c r="L105"/>
      <c r="O105"/>
    </row>
    <row r="106" spans="1:15" ht="12.75" customHeight="1">
      <c r="A106" s="218" t="s">
        <v>2211</v>
      </c>
      <c r="B106" s="368">
        <v>19462174.280000001</v>
      </c>
      <c r="C106" s="294">
        <v>0</v>
      </c>
      <c r="D106" s="294">
        <f t="shared" si="0"/>
        <v>19462174.280000001</v>
      </c>
      <c r="G106" s="223" t="s">
        <v>2267</v>
      </c>
      <c r="H106" s="187">
        <v>693047.33</v>
      </c>
      <c r="L106"/>
      <c r="O106"/>
    </row>
    <row r="107" spans="1:15" ht="12.75" customHeight="1">
      <c r="A107" s="218" t="s">
        <v>2212</v>
      </c>
      <c r="B107" s="368">
        <v>651677029.34000003</v>
      </c>
      <c r="C107" s="294">
        <v>47028063.130000003</v>
      </c>
      <c r="D107" s="294">
        <f t="shared" si="0"/>
        <v>604648966.21000004</v>
      </c>
      <c r="G107" s="223" t="s">
        <v>2268</v>
      </c>
      <c r="H107" s="187">
        <v>986080</v>
      </c>
      <c r="L107"/>
      <c r="O107"/>
    </row>
    <row r="108" spans="1:15" ht="12.75" customHeight="1">
      <c r="A108" s="218" t="s">
        <v>2213</v>
      </c>
      <c r="B108" s="368">
        <v>1381049031.25</v>
      </c>
      <c r="C108" s="294">
        <v>2313748.02</v>
      </c>
      <c r="D108" s="294">
        <f t="shared" si="0"/>
        <v>1378735283.23</v>
      </c>
      <c r="G108" s="223" t="s">
        <v>2266</v>
      </c>
      <c r="H108" s="187">
        <v>111924768.11</v>
      </c>
      <c r="L108"/>
      <c r="O108"/>
    </row>
    <row r="109" spans="1:15" ht="12.75" customHeight="1">
      <c r="A109" s="218" t="s">
        <v>2214</v>
      </c>
      <c r="B109" s="368">
        <v>210583198.93000001</v>
      </c>
      <c r="C109" s="294">
        <v>7769144.4500000002</v>
      </c>
      <c r="D109" s="294">
        <f t="shared" si="0"/>
        <v>202814054.48000002</v>
      </c>
      <c r="G109" s="223" t="s">
        <v>2248</v>
      </c>
      <c r="H109" s="187">
        <v>14495695254.780029</v>
      </c>
      <c r="L109"/>
      <c r="O109"/>
    </row>
    <row r="110" spans="1:15" ht="12.75" customHeight="1">
      <c r="A110" s="218" t="s">
        <v>2215</v>
      </c>
      <c r="B110" s="368">
        <v>456651199.56999999</v>
      </c>
      <c r="C110" s="294">
        <v>275331928.66000003</v>
      </c>
      <c r="D110" s="294">
        <f t="shared" si="0"/>
        <v>181319270.90999997</v>
      </c>
      <c r="G110"/>
      <c r="L110"/>
      <c r="O110"/>
    </row>
    <row r="111" spans="1:15">
      <c r="A111" s="218" t="s">
        <v>2216</v>
      </c>
      <c r="B111" s="368">
        <v>113479011.45999999</v>
      </c>
      <c r="C111" s="294">
        <v>40700.35</v>
      </c>
      <c r="D111" s="294">
        <f t="shared" si="0"/>
        <v>113438311.11</v>
      </c>
      <c r="G111"/>
      <c r="L111"/>
      <c r="O111"/>
    </row>
    <row r="112" spans="1:15" ht="13.5" thickBot="1">
      <c r="A112" s="218" t="s">
        <v>2217</v>
      </c>
      <c r="B112" s="368">
        <v>151800176.81</v>
      </c>
      <c r="C112" s="294">
        <v>151800176.81</v>
      </c>
      <c r="D112" s="294">
        <f t="shared" si="0"/>
        <v>0</v>
      </c>
      <c r="G112" s="260">
        <f>B73-B113</f>
        <v>0</v>
      </c>
      <c r="L112"/>
      <c r="O112"/>
    </row>
    <row r="113" spans="1:15" ht="16.5" thickBot="1">
      <c r="A113" s="243" t="s">
        <v>2248</v>
      </c>
      <c r="B113" s="293">
        <f>SUM(B92:B112)</f>
        <v>14495695254.969997</v>
      </c>
      <c r="C113" s="293">
        <f>SUM(C92:C112)</f>
        <v>1354377605.53</v>
      </c>
      <c r="D113" s="293">
        <f>SUM(D92:D112)</f>
        <v>13141317649.440002</v>
      </c>
      <c r="G113" s="393"/>
      <c r="L113"/>
      <c r="O113"/>
    </row>
    <row r="114" spans="1:15" ht="13.5" thickTop="1">
      <c r="G114"/>
      <c r="L114"/>
      <c r="O114"/>
    </row>
    <row r="115" spans="1:15">
      <c r="G115"/>
      <c r="L115"/>
      <c r="O115"/>
    </row>
    <row r="116" spans="1:15">
      <c r="A116" s="184" t="s">
        <v>2273</v>
      </c>
      <c r="B116" s="23" t="s">
        <v>2282</v>
      </c>
      <c r="C116" s="23" t="s">
        <v>2283</v>
      </c>
      <c r="D116" s="23" t="s">
        <v>2284</v>
      </c>
      <c r="G116" s="187"/>
      <c r="L116"/>
      <c r="O116"/>
    </row>
    <row r="117" spans="1:15">
      <c r="A117" s="223" t="s">
        <v>2198</v>
      </c>
      <c r="B117" s="187">
        <v>9606545161.0400009</v>
      </c>
      <c r="C117" s="187">
        <v>128237799.72</v>
      </c>
      <c r="D117" s="187">
        <v>9478307361.3200016</v>
      </c>
      <c r="G117"/>
      <c r="L117"/>
      <c r="O117"/>
    </row>
    <row r="118" spans="1:15">
      <c r="A118" s="223" t="s">
        <v>2202</v>
      </c>
      <c r="B118" s="187">
        <v>40891260.640000001</v>
      </c>
      <c r="C118" s="187">
        <v>0</v>
      </c>
      <c r="D118" s="187">
        <v>40891260.640000001</v>
      </c>
      <c r="G118"/>
      <c r="L118"/>
      <c r="O118"/>
    </row>
    <row r="119" spans="1:15">
      <c r="A119" s="223" t="s">
        <v>2199</v>
      </c>
      <c r="B119" s="187">
        <v>13676454.109999999</v>
      </c>
      <c r="C119" s="187">
        <v>0</v>
      </c>
      <c r="D119" s="187">
        <v>13676454.109999999</v>
      </c>
      <c r="G119"/>
      <c r="L119"/>
      <c r="O119"/>
    </row>
    <row r="120" spans="1:15">
      <c r="A120" s="223" t="s">
        <v>2201</v>
      </c>
      <c r="B120" s="187">
        <v>50909411.32</v>
      </c>
      <c r="C120" s="187">
        <v>720418.95</v>
      </c>
      <c r="D120" s="187">
        <v>50188992.369999997</v>
      </c>
      <c r="G120"/>
      <c r="L120"/>
      <c r="O120"/>
    </row>
    <row r="121" spans="1:15" hidden="1">
      <c r="A121" s="223" t="s">
        <v>2504</v>
      </c>
      <c r="B121" s="187">
        <v>0</v>
      </c>
      <c r="C121" s="187">
        <v>0</v>
      </c>
      <c r="D121" s="187">
        <v>0</v>
      </c>
    </row>
    <row r="122" spans="1:15">
      <c r="A122" s="223" t="s">
        <v>2203</v>
      </c>
      <c r="B122" s="187">
        <v>-2777635.01</v>
      </c>
      <c r="C122" s="187">
        <v>159356.71</v>
      </c>
      <c r="D122" s="187">
        <v>-2936991.7199999997</v>
      </c>
    </row>
    <row r="123" spans="1:15">
      <c r="A123" s="223" t="s">
        <v>2204</v>
      </c>
      <c r="B123" s="187">
        <v>338755619.92000002</v>
      </c>
      <c r="C123" s="187">
        <v>0</v>
      </c>
      <c r="D123" s="187">
        <v>338755619.92000002</v>
      </c>
    </row>
    <row r="124" spans="1:15" hidden="1">
      <c r="A124" s="223" t="s">
        <v>2200</v>
      </c>
      <c r="B124" s="187">
        <v>0</v>
      </c>
      <c r="C124" s="187">
        <v>0</v>
      </c>
      <c r="D124" s="187">
        <v>0</v>
      </c>
    </row>
    <row r="125" spans="1:15">
      <c r="A125" s="223" t="s">
        <v>2205</v>
      </c>
      <c r="B125" s="187">
        <v>185669132.40000001</v>
      </c>
      <c r="C125" s="187">
        <v>185669132.40000001</v>
      </c>
      <c r="D125" s="187">
        <v>0</v>
      </c>
    </row>
    <row r="126" spans="1:15">
      <c r="A126" s="223" t="s">
        <v>2206</v>
      </c>
      <c r="B126" s="187">
        <v>1167710552.72</v>
      </c>
      <c r="C126" s="187">
        <v>501143132.66000003</v>
      </c>
      <c r="D126" s="187">
        <v>666567420.05999994</v>
      </c>
    </row>
    <row r="127" spans="1:15">
      <c r="A127" s="223" t="s">
        <v>2207</v>
      </c>
      <c r="B127" s="187">
        <v>75360470.969999999</v>
      </c>
      <c r="C127" s="187">
        <v>53831376.140000001</v>
      </c>
      <c r="D127" s="187">
        <v>21529094.829999998</v>
      </c>
    </row>
    <row r="128" spans="1:15">
      <c r="A128" s="223" t="s">
        <v>2208</v>
      </c>
      <c r="B128" s="187">
        <v>428093.46</v>
      </c>
      <c r="C128" s="187">
        <v>332627.53000000003</v>
      </c>
      <c r="D128" s="187">
        <v>95465.93</v>
      </c>
    </row>
    <row r="129" spans="1:10">
      <c r="A129" s="223" t="s">
        <v>2209</v>
      </c>
      <c r="B129" s="187">
        <v>18132063.43</v>
      </c>
      <c r="C129" s="187">
        <v>0</v>
      </c>
      <c r="D129" s="187">
        <v>18132063.43</v>
      </c>
    </row>
    <row r="130" spans="1:10">
      <c r="A130" s="223" t="s">
        <v>2211</v>
      </c>
      <c r="B130" s="187">
        <v>19462174.280000001</v>
      </c>
      <c r="C130" s="187">
        <v>0</v>
      </c>
      <c r="D130" s="187">
        <v>19462174.280000001</v>
      </c>
    </row>
    <row r="131" spans="1:10">
      <c r="A131" s="223" t="s">
        <v>2210</v>
      </c>
      <c r="B131" s="187">
        <v>15692848.33</v>
      </c>
      <c r="C131" s="187">
        <v>0</v>
      </c>
      <c r="D131" s="187">
        <v>15692848.33</v>
      </c>
    </row>
    <row r="132" spans="1:10">
      <c r="A132" s="223" t="s">
        <v>2212</v>
      </c>
      <c r="B132" s="187">
        <v>651677029.34000003</v>
      </c>
      <c r="C132" s="187">
        <v>47028063.130000003</v>
      </c>
      <c r="D132" s="187">
        <v>604648966.21000004</v>
      </c>
      <c r="J132" s="368"/>
    </row>
    <row r="133" spans="1:10">
      <c r="A133" s="223" t="s">
        <v>2213</v>
      </c>
      <c r="B133" s="187">
        <v>1381049031.25</v>
      </c>
      <c r="C133" s="187">
        <v>2313748.02</v>
      </c>
      <c r="D133" s="187">
        <v>1378735283.23</v>
      </c>
      <c r="J133" s="368"/>
    </row>
    <row r="134" spans="1:10">
      <c r="A134" s="223" t="s">
        <v>2214</v>
      </c>
      <c r="B134" s="187">
        <v>210583198.93000001</v>
      </c>
      <c r="C134" s="187">
        <v>7769144.4500000002</v>
      </c>
      <c r="D134" s="187">
        <v>202814054.48000002</v>
      </c>
      <c r="J134" s="23"/>
    </row>
    <row r="135" spans="1:10">
      <c r="A135" s="223" t="s">
        <v>2215</v>
      </c>
      <c r="B135" s="187">
        <v>456651199.56999999</v>
      </c>
      <c r="C135" s="187">
        <v>275331928.66000003</v>
      </c>
      <c r="D135" s="187">
        <v>181319270.90999997</v>
      </c>
      <c r="J135" s="368"/>
    </row>
    <row r="136" spans="1:10" ht="12.75" hidden="1" customHeight="1">
      <c r="A136" s="223" t="s">
        <v>2217</v>
      </c>
      <c r="B136" s="187">
        <v>151800176.81</v>
      </c>
      <c r="C136" s="187">
        <v>151800176.81</v>
      </c>
      <c r="D136" s="187">
        <v>0</v>
      </c>
      <c r="J136" s="368"/>
    </row>
    <row r="137" spans="1:10">
      <c r="A137" s="223" t="s">
        <v>2216</v>
      </c>
      <c r="B137" s="187">
        <v>113479011.45999999</v>
      </c>
      <c r="C137" s="187">
        <v>40700.35</v>
      </c>
      <c r="D137" s="187">
        <v>113438311.11</v>
      </c>
      <c r="J137" s="23"/>
    </row>
    <row r="138" spans="1:10">
      <c r="A138" s="223" t="s">
        <v>2248</v>
      </c>
      <c r="B138" s="187">
        <v>14495695254.969997</v>
      </c>
      <c r="C138" s="187">
        <v>1354377605.53</v>
      </c>
      <c r="D138" s="187">
        <v>13141317649.440002</v>
      </c>
      <c r="J138" s="368"/>
    </row>
    <row r="139" spans="1:10">
      <c r="B139"/>
      <c r="C139"/>
      <c r="D139"/>
      <c r="J139" s="368"/>
    </row>
    <row r="140" spans="1:10">
      <c r="J140" s="368"/>
    </row>
    <row r="141" spans="1:10">
      <c r="J141" s="368"/>
    </row>
    <row r="142" spans="1:10">
      <c r="J142" s="368"/>
    </row>
    <row r="143" spans="1:10">
      <c r="J143" s="368"/>
    </row>
    <row r="144" spans="1:10">
      <c r="J144" s="368"/>
    </row>
    <row r="145" spans="10:10">
      <c r="J145" s="368"/>
    </row>
    <row r="146" spans="10:10">
      <c r="J146" s="368"/>
    </row>
    <row r="147" spans="10:10">
      <c r="J147" s="368"/>
    </row>
    <row r="148" spans="10:10">
      <c r="J148" s="368"/>
    </row>
    <row r="149" spans="10:10">
      <c r="J149" s="368"/>
    </row>
    <row r="150" spans="10:10">
      <c r="J150" s="368"/>
    </row>
    <row r="151" spans="10:10">
      <c r="J151" s="23"/>
    </row>
    <row r="152" spans="10:10">
      <c r="J152" s="368"/>
    </row>
    <row r="153" spans="10:10">
      <c r="J153" s="368"/>
    </row>
  </sheetData>
  <sheetProtection algorithmName="SHA-512" hashValue="JXEi2LCSxejzCiRKisZ92Bks1ZlQWgIfe7Ldt3y+LE3HeQ1imuZM9P5A7por9NEqJ5vs6M0M8iZpjsOHTtS+4g==" saltValue="a3l57XgEyCJeJ97+xlyBqA==" spinCount="100000" sheet="1" formatCells="0" formatColumns="0" formatRows="0" insertColumns="0" insertRows="0" insertHyperlinks="0" deleteColumns="0" deleteRows="0" sort="0" autoFilter="0" pivotTables="0"/>
  <mergeCells count="1">
    <mergeCell ref="F93:H93"/>
  </mergeCell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701"/>
  <sheetViews>
    <sheetView zoomScale="110" zoomScaleNormal="110" workbookViewId="0">
      <pane ySplit="1" topLeftCell="A669" activePane="bottomLeft" state="frozen"/>
      <selection activeCell="A97" sqref="A97"/>
      <selection pane="bottomLeft" activeCell="C702" sqref="C702"/>
    </sheetView>
  </sheetViews>
  <sheetFormatPr defaultColWidth="9.140625" defaultRowHeight="11.25"/>
  <cols>
    <col min="1" max="1" width="7" style="29" bestFit="1" customWidth="1"/>
    <col min="2" max="2" width="11.28515625" style="32" bestFit="1" customWidth="1"/>
    <col min="3" max="4" width="13.5703125" style="33" bestFit="1" customWidth="1"/>
    <col min="5" max="5" width="12.85546875" style="33" bestFit="1" customWidth="1"/>
    <col min="6" max="6" width="15.28515625" style="33" bestFit="1" customWidth="1"/>
    <col min="7" max="7" width="15.140625" style="40" bestFit="1" customWidth="1"/>
    <col min="8" max="8" width="5.140625" style="30" bestFit="1" customWidth="1"/>
    <col min="9" max="9" width="5.140625" style="30" customWidth="1"/>
    <col min="10" max="10" width="16.140625" style="33" bestFit="1" customWidth="1"/>
    <col min="11" max="12" width="12" style="29" bestFit="1" customWidth="1"/>
    <col min="13" max="13" width="9.140625" style="29"/>
    <col min="14" max="14" width="16.140625" style="29" customWidth="1"/>
    <col min="15" max="16384" width="9.140625" style="29"/>
  </cols>
  <sheetData>
    <row r="1" spans="1:9" ht="22.5">
      <c r="A1" s="25" t="s">
        <v>23</v>
      </c>
      <c r="B1" s="26" t="s">
        <v>0</v>
      </c>
      <c r="C1" s="27" t="s">
        <v>338</v>
      </c>
      <c r="D1" s="27" t="s">
        <v>1</v>
      </c>
      <c r="E1" s="27" t="s">
        <v>2</v>
      </c>
      <c r="F1" s="27" t="s">
        <v>3</v>
      </c>
      <c r="G1" s="26" t="s">
        <v>4</v>
      </c>
      <c r="H1" s="28" t="s">
        <v>17</v>
      </c>
      <c r="I1" s="28"/>
    </row>
    <row r="2" spans="1:9">
      <c r="A2" s="31">
        <v>44378</v>
      </c>
      <c r="B2" s="32">
        <v>225834049.00499916</v>
      </c>
      <c r="C2" s="44">
        <v>-15886.86</v>
      </c>
      <c r="D2" s="33">
        <v>5685174.1799999997</v>
      </c>
      <c r="E2" s="44">
        <v>489454.93</v>
      </c>
      <c r="F2" s="33">
        <v>-64114896.769999973</v>
      </c>
      <c r="G2" s="32">
        <v>167877894.48499918</v>
      </c>
      <c r="H2" s="30" t="s">
        <v>365</v>
      </c>
    </row>
    <row r="3" spans="1:9">
      <c r="A3" s="31">
        <v>44379</v>
      </c>
      <c r="B3" s="32">
        <f t="shared" ref="B3" si="0">G2</f>
        <v>167877894.48499918</v>
      </c>
      <c r="C3" s="44">
        <v>-818758.14999999991</v>
      </c>
      <c r="D3" s="33">
        <v>348519792.43000001</v>
      </c>
      <c r="E3" s="44">
        <v>8997893.5500000007</v>
      </c>
      <c r="F3" s="33">
        <v>-144690.12</v>
      </c>
      <c r="G3" s="32">
        <f t="shared" ref="G3" si="1">SUM(B3:F3)</f>
        <v>524432132.19499916</v>
      </c>
      <c r="H3" s="30" t="s">
        <v>366</v>
      </c>
    </row>
    <row r="4" spans="1:9">
      <c r="A4" s="31">
        <v>44380</v>
      </c>
      <c r="B4" s="32">
        <f t="shared" ref="B4" si="2">G3</f>
        <v>524432132.19499916</v>
      </c>
      <c r="C4" s="44">
        <v>-1323250.6200000001</v>
      </c>
      <c r="D4" s="33">
        <v>830452.14000000013</v>
      </c>
      <c r="E4" s="44">
        <v>112635.94</v>
      </c>
      <c r="F4" s="33">
        <v>-759533.14</v>
      </c>
      <c r="G4" s="32">
        <f t="shared" ref="G4" si="3">SUM(B4:F4)</f>
        <v>523292436.51499915</v>
      </c>
    </row>
    <row r="5" spans="1:9">
      <c r="A5" s="31">
        <v>44381</v>
      </c>
      <c r="B5" s="32">
        <f t="shared" ref="B5" si="4">G4</f>
        <v>523292436.51499915</v>
      </c>
      <c r="C5" s="44">
        <v>0</v>
      </c>
      <c r="D5" s="33">
        <v>0</v>
      </c>
      <c r="E5" s="44">
        <v>0</v>
      </c>
      <c r="F5" s="33">
        <v>0</v>
      </c>
      <c r="G5" s="32">
        <f t="shared" ref="G5" si="5">SUM(B5:F5)</f>
        <v>523292436.51499915</v>
      </c>
    </row>
    <row r="6" spans="1:9">
      <c r="A6" s="31">
        <v>44382</v>
      </c>
      <c r="B6" s="32">
        <f t="shared" ref="B6" si="6">G5</f>
        <v>523292436.51499915</v>
      </c>
      <c r="C6" s="44">
        <v>0</v>
      </c>
      <c r="D6" s="33">
        <v>0</v>
      </c>
      <c r="E6" s="44">
        <v>0</v>
      </c>
      <c r="F6" s="33">
        <v>0</v>
      </c>
      <c r="G6" s="32">
        <f t="shared" ref="G6" si="7">SUM(B6:F6)</f>
        <v>523292436.51499915</v>
      </c>
    </row>
    <row r="7" spans="1:9">
      <c r="A7" s="31">
        <v>44383</v>
      </c>
      <c r="B7" s="32">
        <f t="shared" ref="B7" si="8">G6</f>
        <v>523292436.51499915</v>
      </c>
      <c r="C7" s="44">
        <v>0</v>
      </c>
      <c r="D7" s="33">
        <v>0</v>
      </c>
      <c r="E7" s="44">
        <v>36324202.210000001</v>
      </c>
      <c r="F7" s="33">
        <v>-390709</v>
      </c>
      <c r="G7" s="32">
        <f t="shared" ref="G7" si="9">SUM(B7:F7)</f>
        <v>559225929.72499919</v>
      </c>
      <c r="H7" s="30" t="s">
        <v>367</v>
      </c>
    </row>
    <row r="8" spans="1:9">
      <c r="A8" s="31">
        <v>44384</v>
      </c>
      <c r="B8" s="32">
        <f t="shared" ref="B8" si="10">G7</f>
        <v>559225929.72499919</v>
      </c>
      <c r="C8" s="44">
        <v>-1295557.25</v>
      </c>
      <c r="D8" s="33">
        <v>2544901.8800000004</v>
      </c>
      <c r="E8" s="44">
        <v>2334279.1100000003</v>
      </c>
      <c r="F8" s="33">
        <v>-70842299.749999985</v>
      </c>
      <c r="G8" s="32">
        <f t="shared" ref="G8" si="11">SUM(B8:F8)</f>
        <v>491967253.7149992</v>
      </c>
      <c r="H8" s="30" t="s">
        <v>368</v>
      </c>
    </row>
    <row r="9" spans="1:9">
      <c r="A9" s="31">
        <v>44385</v>
      </c>
      <c r="B9" s="32">
        <f t="shared" ref="B9" si="12">G8</f>
        <v>491967253.7149992</v>
      </c>
      <c r="C9" s="44">
        <v>-1140127.49</v>
      </c>
      <c r="D9" s="33">
        <v>1609065.13</v>
      </c>
      <c r="E9" s="44">
        <v>431843.87</v>
      </c>
      <c r="F9" s="33">
        <v>-26839732.080000002</v>
      </c>
      <c r="G9" s="32">
        <f t="shared" ref="G9" si="13">SUM(B9:F9)</f>
        <v>466028303.14499921</v>
      </c>
      <c r="H9" s="30" t="s">
        <v>370</v>
      </c>
    </row>
    <row r="10" spans="1:9">
      <c r="A10" s="31">
        <v>44386</v>
      </c>
      <c r="B10" s="32">
        <f t="shared" ref="B10:B23" si="14">G9</f>
        <v>466028303.14499921</v>
      </c>
      <c r="C10" s="44">
        <v>-2293121.7199999997</v>
      </c>
      <c r="D10" s="33">
        <v>3556659.41</v>
      </c>
      <c r="E10" s="44">
        <v>83474.66</v>
      </c>
      <c r="F10" s="33">
        <v>-68979947.400000036</v>
      </c>
      <c r="G10" s="32">
        <f t="shared" ref="G10:G23" si="15">SUM(B10:F10)</f>
        <v>398395368.09499919</v>
      </c>
      <c r="H10" s="30" t="s">
        <v>371</v>
      </c>
    </row>
    <row r="11" spans="1:9">
      <c r="A11" s="31">
        <v>44387</v>
      </c>
      <c r="B11" s="32">
        <f t="shared" si="14"/>
        <v>398395368.09499919</v>
      </c>
      <c r="C11" s="44">
        <v>-1385365.4599999997</v>
      </c>
      <c r="D11" s="33">
        <v>4484323.63</v>
      </c>
      <c r="E11" s="44">
        <v>65552933.289999999</v>
      </c>
      <c r="F11" s="33">
        <v>-25295532.699999999</v>
      </c>
      <c r="G11" s="32">
        <f t="shared" si="15"/>
        <v>441751726.85499924</v>
      </c>
      <c r="H11" s="30" t="s">
        <v>372</v>
      </c>
    </row>
    <row r="12" spans="1:9">
      <c r="A12" s="31">
        <v>44388</v>
      </c>
      <c r="B12" s="32">
        <f t="shared" si="14"/>
        <v>441751726.85499924</v>
      </c>
      <c r="C12" s="44">
        <v>0</v>
      </c>
      <c r="D12" s="33">
        <v>0</v>
      </c>
      <c r="E12" s="44">
        <v>0</v>
      </c>
      <c r="F12" s="33">
        <v>0</v>
      </c>
      <c r="G12" s="32">
        <f t="shared" si="15"/>
        <v>441751726.85499924</v>
      </c>
    </row>
    <row r="13" spans="1:9">
      <c r="A13" s="31">
        <v>44389</v>
      </c>
      <c r="B13" s="32">
        <f t="shared" si="14"/>
        <v>441751726.85499924</v>
      </c>
      <c r="C13" s="44">
        <v>0</v>
      </c>
      <c r="D13" s="33">
        <v>0</v>
      </c>
      <c r="E13" s="44">
        <v>0</v>
      </c>
      <c r="F13" s="33">
        <v>0</v>
      </c>
      <c r="G13" s="32">
        <f t="shared" si="15"/>
        <v>441751726.85499924</v>
      </c>
    </row>
    <row r="14" spans="1:9">
      <c r="A14" s="31">
        <v>44390</v>
      </c>
      <c r="B14" s="32">
        <f t="shared" si="14"/>
        <v>441751726.85499924</v>
      </c>
      <c r="C14" s="44">
        <v>-176372.18000000002</v>
      </c>
      <c r="D14" s="33">
        <v>3993028.05</v>
      </c>
      <c r="E14" s="44">
        <v>9207774.5800000001</v>
      </c>
      <c r="F14" s="33">
        <v>-1663251.79</v>
      </c>
      <c r="G14" s="32">
        <f t="shared" si="15"/>
        <v>453112905.51499921</v>
      </c>
      <c r="H14" s="30" t="s">
        <v>373</v>
      </c>
    </row>
    <row r="15" spans="1:9">
      <c r="A15" s="31">
        <v>44391</v>
      </c>
      <c r="B15" s="32">
        <f t="shared" si="14"/>
        <v>453112905.51499921</v>
      </c>
      <c r="C15" s="44">
        <v>-835680.35000000009</v>
      </c>
      <c r="D15" s="33">
        <v>1591376.09</v>
      </c>
      <c r="E15" s="44">
        <v>1247996.83</v>
      </c>
      <c r="F15" s="33">
        <v>-999910.79000000027</v>
      </c>
      <c r="G15" s="32">
        <f t="shared" si="15"/>
        <v>454116687.29499912</v>
      </c>
    </row>
    <row r="16" spans="1:9">
      <c r="A16" s="31">
        <v>44392</v>
      </c>
      <c r="B16" s="32">
        <f t="shared" si="14"/>
        <v>454116687.29499912</v>
      </c>
      <c r="C16" s="44">
        <v>-1614751.7100000002</v>
      </c>
      <c r="D16" s="33">
        <v>806836.00000000012</v>
      </c>
      <c r="E16" s="44">
        <v>11489341.49</v>
      </c>
      <c r="F16" s="33">
        <v>-3072325.29</v>
      </c>
      <c r="G16" s="32">
        <f t="shared" si="15"/>
        <v>461725787.78499913</v>
      </c>
      <c r="H16" s="30" t="s">
        <v>374</v>
      </c>
    </row>
    <row r="17" spans="1:8">
      <c r="A17" s="31">
        <v>44393</v>
      </c>
      <c r="B17" s="32">
        <f t="shared" si="14"/>
        <v>461725787.78499913</v>
      </c>
      <c r="C17" s="44">
        <v>-969675.46000000008</v>
      </c>
      <c r="D17" s="33">
        <v>2623625.36</v>
      </c>
      <c r="E17" s="44">
        <v>672702.85</v>
      </c>
      <c r="F17" s="33">
        <v>-2484802.4600000004</v>
      </c>
      <c r="G17" s="32">
        <f t="shared" si="15"/>
        <v>461567638.07499921</v>
      </c>
      <c r="H17" s="30" t="s">
        <v>375</v>
      </c>
    </row>
    <row r="18" spans="1:8">
      <c r="A18" s="31">
        <v>44394</v>
      </c>
      <c r="B18" s="32">
        <f t="shared" si="14"/>
        <v>461567638.07499921</v>
      </c>
      <c r="C18" s="44">
        <v>-1323167.7599999998</v>
      </c>
      <c r="D18" s="33">
        <v>5214651.7300000004</v>
      </c>
      <c r="E18" s="44">
        <v>0</v>
      </c>
      <c r="F18" s="33">
        <v>0</v>
      </c>
      <c r="G18" s="32">
        <f t="shared" si="15"/>
        <v>465459122.04499924</v>
      </c>
    </row>
    <row r="19" spans="1:8">
      <c r="A19" s="31">
        <v>44395</v>
      </c>
      <c r="B19" s="32">
        <f t="shared" si="14"/>
        <v>465459122.04499924</v>
      </c>
      <c r="C19" s="44">
        <v>0</v>
      </c>
      <c r="D19" s="33">
        <v>0</v>
      </c>
      <c r="E19" s="44">
        <v>0</v>
      </c>
      <c r="F19" s="33">
        <v>0</v>
      </c>
      <c r="G19" s="32">
        <f t="shared" si="15"/>
        <v>465459122.04499924</v>
      </c>
    </row>
    <row r="20" spans="1:8">
      <c r="A20" s="31">
        <v>44396</v>
      </c>
      <c r="B20" s="32">
        <f t="shared" si="14"/>
        <v>465459122.04499924</v>
      </c>
      <c r="C20" s="44">
        <v>0</v>
      </c>
      <c r="D20" s="33">
        <v>0</v>
      </c>
      <c r="E20" s="44">
        <v>0</v>
      </c>
      <c r="F20" s="33">
        <v>0</v>
      </c>
      <c r="G20" s="32">
        <f t="shared" si="15"/>
        <v>465459122.04499924</v>
      </c>
    </row>
    <row r="21" spans="1:8">
      <c r="A21" s="31">
        <v>44397</v>
      </c>
      <c r="B21" s="32">
        <f t="shared" si="14"/>
        <v>465459122.04499924</v>
      </c>
      <c r="C21" s="44">
        <v>-845717.2</v>
      </c>
      <c r="D21" s="33">
        <v>5992754.6699999999</v>
      </c>
      <c r="E21" s="44">
        <v>0</v>
      </c>
      <c r="F21" s="33">
        <v>-120051.1</v>
      </c>
      <c r="G21" s="32">
        <f t="shared" si="15"/>
        <v>470486108.41499925</v>
      </c>
      <c r="H21" s="30" t="s">
        <v>376</v>
      </c>
    </row>
    <row r="22" spans="1:8">
      <c r="A22" s="31">
        <v>44398</v>
      </c>
      <c r="B22" s="32">
        <f t="shared" si="14"/>
        <v>470486108.41499925</v>
      </c>
      <c r="C22" s="44">
        <v>-202521947.52000001</v>
      </c>
      <c r="D22" s="33">
        <v>803498.39999999991</v>
      </c>
      <c r="E22" s="44">
        <v>25931001.190000001</v>
      </c>
      <c r="F22" s="33">
        <v>-65845815.139999986</v>
      </c>
      <c r="G22" s="32">
        <f t="shared" si="15"/>
        <v>228852845.34499925</v>
      </c>
      <c r="H22" s="30" t="s">
        <v>377</v>
      </c>
    </row>
    <row r="23" spans="1:8">
      <c r="A23" s="31">
        <v>44399</v>
      </c>
      <c r="B23" s="32">
        <f t="shared" si="14"/>
        <v>228852845.34499925</v>
      </c>
      <c r="C23" s="44">
        <v>-819686.10999999987</v>
      </c>
      <c r="D23" s="33">
        <v>1648206.17</v>
      </c>
      <c r="E23" s="44">
        <v>441070.14</v>
      </c>
      <c r="F23" s="33">
        <v>-302334.83999999997</v>
      </c>
      <c r="G23" s="32">
        <f t="shared" si="15"/>
        <v>229820100.70499921</v>
      </c>
    </row>
    <row r="24" spans="1:8">
      <c r="A24" s="31">
        <v>44400</v>
      </c>
      <c r="B24" s="32">
        <f t="shared" ref="B24:B37" si="16">G23</f>
        <v>229820100.70499921</v>
      </c>
      <c r="C24" s="44">
        <v>-1613504.8099999996</v>
      </c>
      <c r="D24" s="33">
        <v>3073396.6600000006</v>
      </c>
      <c r="E24" s="44">
        <v>1499353.4</v>
      </c>
      <c r="F24" s="33">
        <v>-13740720.049999999</v>
      </c>
      <c r="G24" s="32">
        <f t="shared" ref="G24:G37" si="17">SUM(B24:F24)</f>
        <v>219038625.9049992</v>
      </c>
      <c r="H24" s="30" t="s">
        <v>378</v>
      </c>
    </row>
    <row r="25" spans="1:8">
      <c r="A25" s="31">
        <v>44401</v>
      </c>
      <c r="B25" s="32">
        <f t="shared" si="16"/>
        <v>219038625.9049992</v>
      </c>
      <c r="C25" s="44">
        <v>-2376756.87</v>
      </c>
      <c r="D25" s="33">
        <v>4376916.7600000007</v>
      </c>
      <c r="E25" s="44">
        <v>78023736.469999999</v>
      </c>
      <c r="F25" s="33">
        <v>-3048534.7299999995</v>
      </c>
      <c r="G25" s="32">
        <f t="shared" si="17"/>
        <v>296013987.53499913</v>
      </c>
      <c r="H25" s="30" t="s">
        <v>379</v>
      </c>
    </row>
    <row r="26" spans="1:8">
      <c r="A26" s="31">
        <v>44402</v>
      </c>
      <c r="B26" s="32">
        <f t="shared" si="16"/>
        <v>296013987.53499913</v>
      </c>
      <c r="C26" s="44">
        <v>0</v>
      </c>
      <c r="D26" s="33">
        <v>0</v>
      </c>
      <c r="E26" s="44">
        <v>0</v>
      </c>
      <c r="F26" s="33">
        <v>-10540.91</v>
      </c>
      <c r="G26" s="32">
        <f t="shared" si="17"/>
        <v>296003446.62499911</v>
      </c>
    </row>
    <row r="27" spans="1:8">
      <c r="A27" s="31">
        <v>44403</v>
      </c>
      <c r="B27" s="32">
        <f t="shared" si="16"/>
        <v>296003446.62499911</v>
      </c>
      <c r="C27" s="44">
        <v>0</v>
      </c>
      <c r="D27" s="33">
        <v>0</v>
      </c>
      <c r="E27" s="44">
        <v>0</v>
      </c>
      <c r="F27" s="33">
        <v>-102.46000000000001</v>
      </c>
      <c r="G27" s="32">
        <f t="shared" si="17"/>
        <v>296003344.16499913</v>
      </c>
    </row>
    <row r="28" spans="1:8">
      <c r="A28" s="31">
        <v>44404</v>
      </c>
      <c r="B28" s="32">
        <f t="shared" si="16"/>
        <v>296003344.16499913</v>
      </c>
      <c r="C28" s="44">
        <v>-681300.02000000014</v>
      </c>
      <c r="D28" s="33">
        <v>6443158.6700000009</v>
      </c>
      <c r="E28" s="44">
        <v>834140.30999999994</v>
      </c>
      <c r="F28" s="33">
        <v>-725625.96</v>
      </c>
      <c r="G28" s="32">
        <f t="shared" si="17"/>
        <v>301873717.16499919</v>
      </c>
      <c r="H28" s="30" t="s">
        <v>380</v>
      </c>
    </row>
    <row r="29" spans="1:8">
      <c r="A29" s="31">
        <v>44405</v>
      </c>
      <c r="B29" s="32">
        <f t="shared" si="16"/>
        <v>301873717.16499919</v>
      </c>
      <c r="C29" s="44">
        <v>-910205.14</v>
      </c>
      <c r="D29" s="33">
        <v>3695876.9000000004</v>
      </c>
      <c r="E29" s="44">
        <v>2904731.09</v>
      </c>
      <c r="F29" s="33">
        <v>-56888.93</v>
      </c>
      <c r="G29" s="32">
        <f t="shared" si="17"/>
        <v>307507231.08499914</v>
      </c>
      <c r="H29" s="30" t="s">
        <v>381</v>
      </c>
    </row>
    <row r="30" spans="1:8">
      <c r="A30" s="31">
        <v>44406</v>
      </c>
      <c r="B30" s="32">
        <f t="shared" si="16"/>
        <v>307507231.08499914</v>
      </c>
      <c r="C30" s="44">
        <v>-1946212.56</v>
      </c>
      <c r="D30" s="33">
        <v>5570753.6099999994</v>
      </c>
      <c r="E30" s="44">
        <v>2117796.12</v>
      </c>
      <c r="F30" s="33">
        <v>-44704661.039999999</v>
      </c>
      <c r="G30" s="32">
        <f t="shared" si="17"/>
        <v>268544907.21499914</v>
      </c>
      <c r="H30" s="30" t="s">
        <v>382</v>
      </c>
    </row>
    <row r="31" spans="1:8">
      <c r="A31" s="31">
        <v>44407</v>
      </c>
      <c r="B31" s="32">
        <f t="shared" si="16"/>
        <v>268544907.21499914</v>
      </c>
      <c r="C31" s="44">
        <v>-3783061.0700000003</v>
      </c>
      <c r="D31" s="33">
        <v>4608018.34</v>
      </c>
      <c r="E31" s="44">
        <v>914855.41999999993</v>
      </c>
      <c r="F31" s="33">
        <v>-3967857.26</v>
      </c>
      <c r="G31" s="32">
        <f t="shared" si="17"/>
        <v>266316862.64499915</v>
      </c>
      <c r="H31" s="30" t="s">
        <v>383</v>
      </c>
    </row>
    <row r="32" spans="1:8">
      <c r="A32" s="31">
        <v>44408</v>
      </c>
      <c r="B32" s="32">
        <f t="shared" si="16"/>
        <v>266316862.64499915</v>
      </c>
      <c r="C32" s="44">
        <v>-3865211.2599999993</v>
      </c>
      <c r="D32" s="33">
        <v>3040061.6</v>
      </c>
      <c r="E32" s="44">
        <v>1009.6</v>
      </c>
      <c r="F32" s="33">
        <v>-59850</v>
      </c>
      <c r="G32" s="32">
        <f t="shared" si="17"/>
        <v>265432872.58499914</v>
      </c>
    </row>
    <row r="33" spans="1:8">
      <c r="A33" s="31">
        <v>44409</v>
      </c>
      <c r="B33" s="32">
        <f t="shared" si="16"/>
        <v>265432872.58499914</v>
      </c>
      <c r="C33" s="44">
        <v>0</v>
      </c>
      <c r="D33" s="33">
        <v>0</v>
      </c>
      <c r="E33" s="44">
        <v>0</v>
      </c>
      <c r="F33" s="33">
        <v>0</v>
      </c>
      <c r="G33" s="32">
        <f t="shared" si="17"/>
        <v>265432872.58499914</v>
      </c>
    </row>
    <row r="34" spans="1:8">
      <c r="A34" s="31">
        <v>44410</v>
      </c>
      <c r="B34" s="32">
        <f t="shared" si="16"/>
        <v>265432872.58499914</v>
      </c>
      <c r="C34" s="44">
        <v>0</v>
      </c>
      <c r="D34" s="33">
        <v>0</v>
      </c>
      <c r="E34" s="44">
        <v>0.03</v>
      </c>
      <c r="F34" s="33">
        <v>-76.88</v>
      </c>
      <c r="G34" s="32">
        <f t="shared" si="17"/>
        <v>265432795.73499915</v>
      </c>
    </row>
    <row r="35" spans="1:8">
      <c r="A35" s="31">
        <v>44411</v>
      </c>
      <c r="B35" s="32">
        <f t="shared" si="16"/>
        <v>265432795.73499915</v>
      </c>
      <c r="C35" s="44">
        <v>-2816693.3400000008</v>
      </c>
      <c r="D35" s="33">
        <v>2482750.61</v>
      </c>
      <c r="E35" s="44">
        <f>15891940.49</f>
        <v>15891940.49</v>
      </c>
      <c r="F35" s="33">
        <v>-11265902.210000001</v>
      </c>
      <c r="G35" s="32">
        <f t="shared" si="17"/>
        <v>269724891.28499919</v>
      </c>
      <c r="H35" s="30" t="s">
        <v>384</v>
      </c>
    </row>
    <row r="36" spans="1:8">
      <c r="A36" s="31">
        <v>44412</v>
      </c>
      <c r="B36" s="32">
        <f t="shared" si="16"/>
        <v>269724891.28499919</v>
      </c>
      <c r="C36" s="44">
        <v>-1726162.8499999994</v>
      </c>
      <c r="D36" s="33">
        <v>1178652.3399999996</v>
      </c>
      <c r="E36" s="44">
        <v>269211.42</v>
      </c>
      <c r="F36" s="33">
        <v>-6906830.3399999989</v>
      </c>
      <c r="G36" s="32">
        <f t="shared" si="17"/>
        <v>262539761.85499921</v>
      </c>
      <c r="H36" s="30" t="s">
        <v>385</v>
      </c>
    </row>
    <row r="37" spans="1:8">
      <c r="A37" s="31">
        <v>44413</v>
      </c>
      <c r="B37" s="32">
        <f t="shared" si="16"/>
        <v>262539761.85499921</v>
      </c>
      <c r="C37" s="44">
        <v>-1555745.8100000003</v>
      </c>
      <c r="D37" s="33">
        <v>216419.95000000004</v>
      </c>
      <c r="E37" s="44">
        <v>19204524.18</v>
      </c>
      <c r="F37" s="33">
        <v>-4124997.4999999995</v>
      </c>
      <c r="G37" s="32">
        <f t="shared" si="17"/>
        <v>276279962.67499918</v>
      </c>
      <c r="H37" s="30" t="s">
        <v>386</v>
      </c>
    </row>
    <row r="38" spans="1:8">
      <c r="A38" s="31">
        <v>44414</v>
      </c>
      <c r="B38" s="32">
        <f t="shared" ref="B38:B50" si="18">G37</f>
        <v>276279962.67499918</v>
      </c>
      <c r="C38" s="44">
        <v>-1691950.16</v>
      </c>
      <c r="D38" s="33">
        <v>6014089.9000000004</v>
      </c>
      <c r="E38" s="44">
        <v>19115570.309999999</v>
      </c>
      <c r="F38" s="33">
        <v>-1274062.82</v>
      </c>
      <c r="G38" s="32">
        <f t="shared" ref="G38:G44" si="19">SUM(B38:F38)</f>
        <v>298443609.90499914</v>
      </c>
      <c r="H38" s="30" t="s">
        <v>387</v>
      </c>
    </row>
    <row r="39" spans="1:8">
      <c r="A39" s="31">
        <v>44415</v>
      </c>
      <c r="B39" s="32">
        <f t="shared" si="18"/>
        <v>298443609.90499914</v>
      </c>
      <c r="C39" s="44">
        <v>-4954646.4799999995</v>
      </c>
      <c r="D39" s="33">
        <v>3571947.1399999997</v>
      </c>
      <c r="E39" s="44">
        <v>3777900.1</v>
      </c>
      <c r="F39" s="33">
        <v>-1031483.61</v>
      </c>
      <c r="G39" s="32">
        <f t="shared" si="19"/>
        <v>299807327.05499911</v>
      </c>
      <c r="H39" s="30" t="s">
        <v>388</v>
      </c>
    </row>
    <row r="40" spans="1:8">
      <c r="A40" s="31">
        <v>44416</v>
      </c>
      <c r="B40" s="32">
        <f t="shared" si="18"/>
        <v>299807327.05499911</v>
      </c>
      <c r="C40" s="44">
        <v>0</v>
      </c>
      <c r="D40" s="33">
        <v>0</v>
      </c>
      <c r="E40" s="44">
        <v>0</v>
      </c>
      <c r="F40" s="33">
        <v>0</v>
      </c>
      <c r="G40" s="32">
        <f t="shared" si="19"/>
        <v>299807327.05499911</v>
      </c>
    </row>
    <row r="41" spans="1:8">
      <c r="A41" s="31">
        <v>44417</v>
      </c>
      <c r="B41" s="32">
        <f t="shared" si="18"/>
        <v>299807327.05499911</v>
      </c>
      <c r="C41" s="44">
        <v>0</v>
      </c>
      <c r="D41" s="33">
        <v>0</v>
      </c>
      <c r="E41" s="44">
        <v>0</v>
      </c>
      <c r="F41" s="33">
        <v>0</v>
      </c>
      <c r="G41" s="32">
        <f t="shared" si="19"/>
        <v>299807327.05499911</v>
      </c>
    </row>
    <row r="42" spans="1:8">
      <c r="A42" s="31">
        <v>44418</v>
      </c>
      <c r="B42" s="32">
        <f t="shared" si="18"/>
        <v>299807327.05499911</v>
      </c>
      <c r="C42" s="44">
        <v>-1159169.4999999998</v>
      </c>
      <c r="D42" s="33">
        <v>1573523.3299999996</v>
      </c>
      <c r="E42" s="44">
        <v>19940666.579999998</v>
      </c>
      <c r="F42" s="33">
        <v>-65817602.930000007</v>
      </c>
      <c r="G42" s="32">
        <f t="shared" si="19"/>
        <v>254344744.53499907</v>
      </c>
      <c r="H42" s="30" t="s">
        <v>389</v>
      </c>
    </row>
    <row r="43" spans="1:8">
      <c r="A43" s="31">
        <v>44419</v>
      </c>
      <c r="B43" s="32">
        <f t="shared" si="18"/>
        <v>254344744.53499907</v>
      </c>
      <c r="C43" s="44">
        <v>-2877791.2399999998</v>
      </c>
      <c r="D43" s="33">
        <v>1793739.29</v>
      </c>
      <c r="E43" s="44">
        <v>3529491.41</v>
      </c>
      <c r="F43" s="33">
        <v>-1585709.83</v>
      </c>
      <c r="G43" s="32">
        <f t="shared" si="19"/>
        <v>255204474.16499904</v>
      </c>
      <c r="H43" s="30" t="s">
        <v>390</v>
      </c>
    </row>
    <row r="44" spans="1:8">
      <c r="A44" s="31">
        <v>44420</v>
      </c>
      <c r="B44" s="32">
        <f t="shared" si="18"/>
        <v>255204474.16499904</v>
      </c>
      <c r="C44" s="44">
        <v>-5082016.2699999986</v>
      </c>
      <c r="D44" s="33">
        <v>3131884.7199999997</v>
      </c>
      <c r="E44" s="44">
        <v>10869481.359999999</v>
      </c>
      <c r="F44" s="33">
        <v>-13368057.780000001</v>
      </c>
      <c r="G44" s="32">
        <f t="shared" si="19"/>
        <v>250755766.19499901</v>
      </c>
      <c r="H44" s="30" t="s">
        <v>391</v>
      </c>
    </row>
    <row r="45" spans="1:8">
      <c r="A45" s="31">
        <v>44421</v>
      </c>
      <c r="B45" s="32">
        <f t="shared" si="18"/>
        <v>250755766.19499901</v>
      </c>
      <c r="C45" s="44">
        <v>-1273816.5899999999</v>
      </c>
      <c r="D45" s="33">
        <v>3580029.8899999997</v>
      </c>
      <c r="E45" s="44">
        <v>2246691.73</v>
      </c>
      <c r="F45" s="33">
        <v>-237598.46000000002</v>
      </c>
      <c r="G45" s="32">
        <f>SUM(B45:F45)</f>
        <v>255071072.76499897</v>
      </c>
      <c r="H45" s="30" t="s">
        <v>392</v>
      </c>
    </row>
    <row r="46" spans="1:8">
      <c r="A46" s="31">
        <v>44422</v>
      </c>
      <c r="B46" s="32">
        <f t="shared" si="18"/>
        <v>255071072.76499897</v>
      </c>
      <c r="C46" s="44">
        <v>-2182741.8499999996</v>
      </c>
      <c r="D46" s="33">
        <v>3336715.9699999997</v>
      </c>
      <c r="E46" s="44">
        <v>19900024.449999999</v>
      </c>
      <c r="F46" s="33">
        <v>0</v>
      </c>
      <c r="G46" s="32">
        <f t="shared" ref="G46:G50" si="20">SUM(B46:F46)</f>
        <v>276125071.33499897</v>
      </c>
      <c r="H46" s="30" t="s">
        <v>393</v>
      </c>
    </row>
    <row r="47" spans="1:8">
      <c r="A47" s="31">
        <v>44423</v>
      </c>
      <c r="B47" s="32">
        <f t="shared" si="18"/>
        <v>276125071.33499897</v>
      </c>
      <c r="C47" s="44">
        <v>0</v>
      </c>
      <c r="D47" s="33">
        <v>0</v>
      </c>
      <c r="E47" s="44">
        <v>0</v>
      </c>
      <c r="F47" s="33">
        <v>0</v>
      </c>
      <c r="G47" s="32">
        <f t="shared" si="20"/>
        <v>276125071.33499897</v>
      </c>
    </row>
    <row r="48" spans="1:8">
      <c r="A48" s="31">
        <v>44424</v>
      </c>
      <c r="B48" s="32">
        <f t="shared" si="18"/>
        <v>276125071.33499897</v>
      </c>
      <c r="C48" s="44">
        <v>0</v>
      </c>
      <c r="D48" s="33">
        <v>0</v>
      </c>
      <c r="E48" s="44">
        <v>0</v>
      </c>
      <c r="F48" s="33">
        <v>0</v>
      </c>
      <c r="G48" s="32">
        <f t="shared" si="20"/>
        <v>276125071.33499897</v>
      </c>
    </row>
    <row r="49" spans="1:8">
      <c r="A49" s="31">
        <v>44425</v>
      </c>
      <c r="B49" s="32">
        <f t="shared" si="18"/>
        <v>276125071.33499897</v>
      </c>
      <c r="C49" s="44">
        <v>-3625103.1</v>
      </c>
      <c r="D49" s="33">
        <v>532413.6100000001</v>
      </c>
      <c r="E49" s="44">
        <v>379688.17000000004</v>
      </c>
      <c r="F49" s="33">
        <v>-102564.46</v>
      </c>
      <c r="G49" s="32">
        <f t="shared" si="20"/>
        <v>273309505.55499899</v>
      </c>
      <c r="H49" s="30" t="s">
        <v>394</v>
      </c>
    </row>
    <row r="50" spans="1:8">
      <c r="A50" s="31">
        <v>44426</v>
      </c>
      <c r="B50" s="32">
        <f t="shared" si="18"/>
        <v>273309505.55499899</v>
      </c>
      <c r="C50" s="44">
        <v>-2282070.9400000004</v>
      </c>
      <c r="D50" s="33">
        <v>838846.47</v>
      </c>
      <c r="E50" s="44">
        <v>7710307.6500000004</v>
      </c>
      <c r="F50" s="33">
        <v>-864705.22</v>
      </c>
      <c r="G50" s="32">
        <f t="shared" si="20"/>
        <v>278711883.51499897</v>
      </c>
      <c r="H50" s="30" t="s">
        <v>395</v>
      </c>
    </row>
    <row r="51" spans="1:8">
      <c r="A51" s="31">
        <v>44427</v>
      </c>
      <c r="B51" s="32">
        <f t="shared" ref="B51" si="21">G50</f>
        <v>278711883.51499897</v>
      </c>
      <c r="C51" s="44">
        <v>-990899.0399999998</v>
      </c>
      <c r="D51" s="33">
        <v>3415707.33</v>
      </c>
      <c r="E51" s="44">
        <v>4350835.8100000005</v>
      </c>
      <c r="F51" s="33">
        <v>-29434987.349999998</v>
      </c>
      <c r="G51" s="32">
        <f t="shared" ref="G51" si="22">SUM(B51:F51)</f>
        <v>256052540.26499894</v>
      </c>
      <c r="H51" s="30" t="s">
        <v>396</v>
      </c>
    </row>
    <row r="52" spans="1:8">
      <c r="A52" s="31">
        <v>44428</v>
      </c>
      <c r="B52" s="32">
        <f t="shared" ref="B52:B63" si="23">G51</f>
        <v>256052540.26499894</v>
      </c>
      <c r="C52" s="44">
        <v>-513026.14000000013</v>
      </c>
      <c r="D52" s="33">
        <v>16728138.469999999</v>
      </c>
      <c r="E52" s="44">
        <v>14478832.4</v>
      </c>
      <c r="F52" s="33">
        <v>-773388.34000000008</v>
      </c>
      <c r="G52" s="32">
        <f>SUM(B52:F52)</f>
        <v>285973096.65499896</v>
      </c>
      <c r="H52" s="30" t="s">
        <v>397</v>
      </c>
    </row>
    <row r="53" spans="1:8">
      <c r="A53" s="31">
        <v>44429</v>
      </c>
      <c r="B53" s="32">
        <f t="shared" si="23"/>
        <v>285973096.65499896</v>
      </c>
      <c r="C53" s="44">
        <v>-1559198.75</v>
      </c>
      <c r="D53" s="33">
        <v>989769.14</v>
      </c>
      <c r="E53" s="44">
        <v>2617087.7400000002</v>
      </c>
      <c r="F53" s="33">
        <v>-89699657.459999993</v>
      </c>
      <c r="G53" s="32">
        <f>SUM(B53:F53)</f>
        <v>198321097.32499897</v>
      </c>
      <c r="H53" s="30" t="s">
        <v>398</v>
      </c>
    </row>
    <row r="54" spans="1:8">
      <c r="A54" s="31">
        <v>44430</v>
      </c>
      <c r="B54" s="32">
        <f t="shared" si="23"/>
        <v>198321097.32499897</v>
      </c>
      <c r="C54" s="44">
        <v>0</v>
      </c>
      <c r="D54" s="33">
        <v>0</v>
      </c>
      <c r="E54" s="44">
        <v>0</v>
      </c>
      <c r="F54" s="33">
        <v>0</v>
      </c>
      <c r="G54" s="32">
        <f t="shared" ref="G54:G63" si="24">SUM(B54:F54)</f>
        <v>198321097.32499897</v>
      </c>
    </row>
    <row r="55" spans="1:8">
      <c r="A55" s="31">
        <v>44431</v>
      </c>
      <c r="B55" s="32">
        <f t="shared" si="23"/>
        <v>198321097.32499897</v>
      </c>
      <c r="C55" s="44">
        <v>0</v>
      </c>
      <c r="D55" s="33">
        <v>0</v>
      </c>
      <c r="E55" s="44">
        <v>0</v>
      </c>
      <c r="F55" s="33">
        <v>0</v>
      </c>
      <c r="G55" s="32">
        <f t="shared" si="24"/>
        <v>198321097.32499897</v>
      </c>
    </row>
    <row r="56" spans="1:8">
      <c r="A56" s="31">
        <v>44432</v>
      </c>
      <c r="B56" s="32">
        <f t="shared" si="23"/>
        <v>198321097.32499897</v>
      </c>
      <c r="C56" s="44">
        <v>-329587.90999999992</v>
      </c>
      <c r="D56" s="33">
        <v>1147238.48</v>
      </c>
      <c r="E56" s="44">
        <v>12188637.679999998</v>
      </c>
      <c r="F56" s="33">
        <v>-2533489.11</v>
      </c>
      <c r="G56" s="32">
        <f t="shared" si="24"/>
        <v>208793896.46499896</v>
      </c>
      <c r="H56" s="30" t="s">
        <v>399</v>
      </c>
    </row>
    <row r="57" spans="1:8">
      <c r="A57" s="31">
        <v>44433</v>
      </c>
      <c r="B57" s="32">
        <f t="shared" si="23"/>
        <v>208793896.46499896</v>
      </c>
      <c r="C57" s="44">
        <v>-759747.17999999993</v>
      </c>
      <c r="D57" s="33">
        <v>612353.51</v>
      </c>
      <c r="E57" s="44">
        <v>86155215.680000007</v>
      </c>
      <c r="F57" s="33">
        <v>-11784389.910000002</v>
      </c>
      <c r="G57" s="32">
        <f t="shared" si="24"/>
        <v>283017328.56499892</v>
      </c>
      <c r="H57" s="30" t="s">
        <v>400</v>
      </c>
    </row>
    <row r="58" spans="1:8">
      <c r="A58" s="31">
        <v>44434</v>
      </c>
      <c r="B58" s="32">
        <f t="shared" si="23"/>
        <v>283017328.56499892</v>
      </c>
      <c r="C58" s="44">
        <v>-1943361.8199999996</v>
      </c>
      <c r="D58" s="33">
        <v>1724251.4799999997</v>
      </c>
      <c r="E58" s="44">
        <v>24969394.469999999</v>
      </c>
      <c r="F58" s="33">
        <v>-24617731.899999995</v>
      </c>
      <c r="G58" s="32">
        <f t="shared" si="24"/>
        <v>283149880.794999</v>
      </c>
      <c r="H58" s="30" t="s">
        <v>401</v>
      </c>
    </row>
    <row r="59" spans="1:8">
      <c r="A59" s="31">
        <v>44435</v>
      </c>
      <c r="B59" s="32">
        <f t="shared" si="23"/>
        <v>283149880.794999</v>
      </c>
      <c r="C59" s="44">
        <v>-1457700.45</v>
      </c>
      <c r="D59" s="33">
        <v>250437.23999999987</v>
      </c>
      <c r="E59" s="44">
        <v>12552902.58</v>
      </c>
      <c r="F59" s="33">
        <v>-6330380.6800000025</v>
      </c>
      <c r="G59" s="32">
        <f t="shared" si="24"/>
        <v>288165139.484999</v>
      </c>
      <c r="H59" s="30" t="s">
        <v>402</v>
      </c>
    </row>
    <row r="60" spans="1:8">
      <c r="A60" s="31">
        <v>44436</v>
      </c>
      <c r="B60" s="32">
        <f t="shared" si="23"/>
        <v>288165139.484999</v>
      </c>
      <c r="C60" s="44">
        <v>-449289.81</v>
      </c>
      <c r="D60" s="33">
        <v>8195537.2800000003</v>
      </c>
      <c r="E60" s="44">
        <v>935.48999999999978</v>
      </c>
      <c r="F60" s="33">
        <v>0</v>
      </c>
      <c r="G60" s="32">
        <f t="shared" si="24"/>
        <v>295912322.44499898</v>
      </c>
      <c r="H60" s="30" t="s">
        <v>403</v>
      </c>
    </row>
    <row r="61" spans="1:8">
      <c r="A61" s="31">
        <v>44437</v>
      </c>
      <c r="B61" s="32">
        <f t="shared" si="23"/>
        <v>295912322.44499898</v>
      </c>
      <c r="C61" s="44">
        <v>0</v>
      </c>
      <c r="D61" s="33">
        <v>0</v>
      </c>
      <c r="E61" s="44">
        <v>0</v>
      </c>
      <c r="F61" s="33">
        <v>0</v>
      </c>
      <c r="G61" s="32">
        <f t="shared" si="24"/>
        <v>295912322.44499898</v>
      </c>
    </row>
    <row r="62" spans="1:8">
      <c r="A62" s="31">
        <v>44438</v>
      </c>
      <c r="B62" s="32">
        <f t="shared" si="23"/>
        <v>295912322.44499898</v>
      </c>
      <c r="C62" s="44">
        <v>0</v>
      </c>
      <c r="D62" s="33">
        <v>0</v>
      </c>
      <c r="E62" s="44">
        <v>0</v>
      </c>
      <c r="F62" s="33">
        <v>0</v>
      </c>
      <c r="G62" s="32">
        <f t="shared" si="24"/>
        <v>295912322.44499898</v>
      </c>
    </row>
    <row r="63" spans="1:8">
      <c r="A63" s="31">
        <v>44439</v>
      </c>
      <c r="B63" s="32">
        <f t="shared" si="23"/>
        <v>295912322.44499898</v>
      </c>
      <c r="C63" s="44">
        <v>-822050.30999999994</v>
      </c>
      <c r="D63" s="33">
        <v>2538031.6700000004</v>
      </c>
      <c r="E63" s="44">
        <v>33003210.899999999</v>
      </c>
      <c r="F63" s="33">
        <v>-2644108.8299999996</v>
      </c>
      <c r="G63" s="32">
        <f t="shared" si="24"/>
        <v>327987405.87499899</v>
      </c>
      <c r="H63" s="30" t="s">
        <v>404</v>
      </c>
    </row>
    <row r="64" spans="1:8">
      <c r="A64" s="31">
        <v>44440</v>
      </c>
      <c r="B64" s="32">
        <f t="shared" ref="B64" si="25">G63</f>
        <v>327987405.87499899</v>
      </c>
      <c r="C64" s="44">
        <v>-1626918.38</v>
      </c>
      <c r="D64" s="33">
        <v>13400062.23</v>
      </c>
      <c r="E64" s="44">
        <v>2743.62</v>
      </c>
      <c r="F64" s="33">
        <v>-53076.75</v>
      </c>
      <c r="G64" s="32">
        <f t="shared" ref="G64" si="26">SUM(B64:F64)</f>
        <v>339710216.59499902</v>
      </c>
      <c r="H64" s="30" t="s">
        <v>427</v>
      </c>
    </row>
    <row r="65" spans="1:8">
      <c r="A65" s="31">
        <v>44441</v>
      </c>
      <c r="B65" s="32">
        <f t="shared" ref="B65" si="27">G64</f>
        <v>339710216.59499902</v>
      </c>
      <c r="C65" s="44">
        <v>-1954105.83</v>
      </c>
      <c r="D65" s="33">
        <v>10599805.9</v>
      </c>
      <c r="E65" s="44">
        <v>941287.4</v>
      </c>
      <c r="F65" s="33">
        <v>-4663658.3</v>
      </c>
      <c r="G65" s="32">
        <f t="shared" ref="G65" si="28">SUM(B65:F65)</f>
        <v>344633545.76499897</v>
      </c>
      <c r="H65" s="30" t="s">
        <v>428</v>
      </c>
    </row>
    <row r="66" spans="1:8">
      <c r="A66" s="31">
        <v>44442</v>
      </c>
      <c r="B66" s="32">
        <f t="shared" ref="B66" si="29">G65</f>
        <v>344633545.76499897</v>
      </c>
      <c r="C66" s="44">
        <v>-1001644.27</v>
      </c>
      <c r="D66" s="33">
        <v>12904660.15</v>
      </c>
      <c r="E66" s="44">
        <v>399408.96</v>
      </c>
      <c r="F66" s="33">
        <v>-89821037.870000005</v>
      </c>
      <c r="G66" s="32">
        <f t="shared" ref="G66" si="30">SUM(B66:F66)</f>
        <v>267114932.73499894</v>
      </c>
      <c r="H66" s="30" t="s">
        <v>431</v>
      </c>
    </row>
    <row r="67" spans="1:8">
      <c r="A67" s="31">
        <v>44443</v>
      </c>
      <c r="B67" s="32">
        <f t="shared" ref="B67:B70" si="31">G66</f>
        <v>267114932.73499894</v>
      </c>
      <c r="C67" s="44">
        <v>-2095392.71</v>
      </c>
      <c r="D67" s="33">
        <v>162400.14000000001</v>
      </c>
      <c r="E67" s="44">
        <v>0</v>
      </c>
      <c r="F67" s="33">
        <v>-78274.61</v>
      </c>
      <c r="G67" s="32">
        <f t="shared" ref="G67:G70" si="32">SUM(B67:F67)</f>
        <v>265103665.5549989</v>
      </c>
    </row>
    <row r="68" spans="1:8">
      <c r="A68" s="31">
        <v>44444</v>
      </c>
      <c r="B68" s="32">
        <f t="shared" si="31"/>
        <v>265103665.5549989</v>
      </c>
      <c r="C68" s="44">
        <v>0</v>
      </c>
      <c r="D68" s="33">
        <v>0</v>
      </c>
      <c r="E68" s="44">
        <v>0</v>
      </c>
      <c r="F68" s="33">
        <v>0</v>
      </c>
      <c r="G68" s="32">
        <f t="shared" si="32"/>
        <v>265103665.5549989</v>
      </c>
    </row>
    <row r="69" spans="1:8">
      <c r="A69" s="31">
        <v>44445</v>
      </c>
      <c r="B69" s="32">
        <f t="shared" si="31"/>
        <v>265103665.5549989</v>
      </c>
      <c r="C69" s="44">
        <v>0</v>
      </c>
      <c r="D69" s="33">
        <v>0</v>
      </c>
      <c r="E69" s="44">
        <v>0</v>
      </c>
      <c r="F69" s="33">
        <v>0</v>
      </c>
      <c r="G69" s="32">
        <f t="shared" si="32"/>
        <v>265103665.5549989</v>
      </c>
    </row>
    <row r="70" spans="1:8">
      <c r="A70" s="31">
        <v>44446</v>
      </c>
      <c r="B70" s="32">
        <f t="shared" si="31"/>
        <v>265103665.5549989</v>
      </c>
      <c r="C70" s="44">
        <v>-23189.61</v>
      </c>
      <c r="D70" s="33">
        <v>0</v>
      </c>
      <c r="E70" s="44">
        <v>0</v>
      </c>
      <c r="F70" s="33">
        <v>0</v>
      </c>
      <c r="G70" s="32">
        <f t="shared" si="32"/>
        <v>265080475.94499889</v>
      </c>
    </row>
    <row r="71" spans="1:8">
      <c r="A71" s="31">
        <v>44447</v>
      </c>
      <c r="B71" s="32">
        <f t="shared" ref="B71" si="33">G70</f>
        <v>265080475.94499889</v>
      </c>
      <c r="C71" s="44">
        <v>-1567035.54</v>
      </c>
      <c r="D71" s="33">
        <v>3018828.07</v>
      </c>
      <c r="E71" s="44">
        <v>2804952.31</v>
      </c>
      <c r="F71" s="33">
        <v>-178681.60000000001</v>
      </c>
      <c r="G71" s="32">
        <f t="shared" ref="G71" si="34">SUM(B71:F71)</f>
        <v>269158539.18499887</v>
      </c>
      <c r="H71" s="30" t="s">
        <v>432</v>
      </c>
    </row>
    <row r="72" spans="1:8">
      <c r="A72" s="31">
        <v>44448</v>
      </c>
      <c r="B72" s="32">
        <f t="shared" ref="B72:B73" si="35">G71</f>
        <v>269158539.18499887</v>
      </c>
      <c r="C72" s="44">
        <v>-1206973.3500000001</v>
      </c>
      <c r="D72" s="33">
        <v>538407.18000000005</v>
      </c>
      <c r="E72" s="44">
        <v>340654.23</v>
      </c>
      <c r="F72" s="33">
        <v>-1436144.54</v>
      </c>
      <c r="G72" s="32">
        <f t="shared" ref="G72:G73" si="36">SUM(B72:F72)</f>
        <v>267394482.70499888</v>
      </c>
    </row>
    <row r="73" spans="1:8">
      <c r="A73" s="31">
        <v>44449</v>
      </c>
      <c r="B73" s="32">
        <f t="shared" si="35"/>
        <v>267394482.70499888</v>
      </c>
      <c r="C73" s="44">
        <v>-2151176.1899999995</v>
      </c>
      <c r="D73" s="33">
        <v>9519402.209999999</v>
      </c>
      <c r="E73" s="44">
        <v>57137293.240000002</v>
      </c>
      <c r="F73" s="33">
        <v>-60757208.339999996</v>
      </c>
      <c r="G73" s="32">
        <f t="shared" si="36"/>
        <v>271142793.62499893</v>
      </c>
      <c r="H73" s="30" t="s">
        <v>433</v>
      </c>
    </row>
    <row r="74" spans="1:8">
      <c r="A74" s="31">
        <v>44450</v>
      </c>
      <c r="B74" s="32">
        <f t="shared" ref="B74:B76" si="37">G73</f>
        <v>271142793.62499893</v>
      </c>
      <c r="C74" s="44">
        <v>-602396.77</v>
      </c>
      <c r="D74" s="33">
        <v>0</v>
      </c>
      <c r="E74" s="44">
        <v>4877147.5199999996</v>
      </c>
      <c r="F74" s="33">
        <v>0</v>
      </c>
      <c r="G74" s="32">
        <f t="shared" ref="G74:G76" si="38">SUM(B74:F74)</f>
        <v>275417544.37499893</v>
      </c>
      <c r="H74" s="30" t="s">
        <v>435</v>
      </c>
    </row>
    <row r="75" spans="1:8">
      <c r="A75" s="31">
        <v>44451</v>
      </c>
      <c r="B75" s="32">
        <f t="shared" si="37"/>
        <v>275417544.37499893</v>
      </c>
      <c r="C75" s="44">
        <v>0</v>
      </c>
      <c r="D75" s="33">
        <v>0</v>
      </c>
      <c r="E75" s="44">
        <v>0</v>
      </c>
      <c r="F75" s="33">
        <v>0</v>
      </c>
      <c r="G75" s="32">
        <f t="shared" si="38"/>
        <v>275417544.37499893</v>
      </c>
    </row>
    <row r="76" spans="1:8">
      <c r="A76" s="31">
        <v>44452</v>
      </c>
      <c r="B76" s="32">
        <f t="shared" si="37"/>
        <v>275417544.37499893</v>
      </c>
      <c r="C76" s="44">
        <v>0</v>
      </c>
      <c r="D76" s="33">
        <v>0</v>
      </c>
      <c r="E76" s="44">
        <v>0</v>
      </c>
      <c r="F76" s="33">
        <v>0</v>
      </c>
      <c r="G76" s="32">
        <f t="shared" si="38"/>
        <v>275417544.37499893</v>
      </c>
    </row>
    <row r="77" spans="1:8">
      <c r="A77" s="31">
        <v>44453</v>
      </c>
      <c r="B77" s="32">
        <f t="shared" ref="B77" si="39">G76</f>
        <v>275417544.37499893</v>
      </c>
      <c r="C77" s="44">
        <v>-1877595.13</v>
      </c>
      <c r="D77" s="33">
        <v>503237.18</v>
      </c>
      <c r="E77" s="44">
        <v>177157.94</v>
      </c>
      <c r="F77" s="33">
        <v>-637608.69999999995</v>
      </c>
      <c r="G77" s="32">
        <f t="shared" ref="G77" si="40">SUM(B77:F77)</f>
        <v>273582735.66499895</v>
      </c>
    </row>
    <row r="78" spans="1:8">
      <c r="A78" s="31">
        <v>44454</v>
      </c>
      <c r="B78" s="32">
        <f t="shared" ref="B78" si="41">G77</f>
        <v>273582735.66499895</v>
      </c>
      <c r="C78" s="44">
        <v>-3741203.24</v>
      </c>
      <c r="D78" s="33">
        <v>2389041.75</v>
      </c>
      <c r="E78" s="44">
        <v>1555395.03</v>
      </c>
      <c r="F78" s="33">
        <v>-3192362.11</v>
      </c>
      <c r="G78" s="32">
        <f t="shared" ref="G78" si="42">SUM(B78:F78)</f>
        <v>270593607.0949989</v>
      </c>
      <c r="H78" s="30" t="s">
        <v>436</v>
      </c>
    </row>
    <row r="79" spans="1:8">
      <c r="A79" s="31">
        <v>44455</v>
      </c>
      <c r="B79" s="32">
        <f t="shared" ref="B79" si="43">G78</f>
        <v>270593607.0949989</v>
      </c>
      <c r="C79" s="44">
        <v>-1096269.99</v>
      </c>
      <c r="D79" s="33">
        <v>5573111.1399999997</v>
      </c>
      <c r="E79" s="44">
        <v>53915.88</v>
      </c>
      <c r="F79" s="33">
        <v>-66865598.229999997</v>
      </c>
      <c r="G79" s="32">
        <f t="shared" ref="G79" si="44">SUM(B79:F79)</f>
        <v>208258765.89499888</v>
      </c>
      <c r="H79" s="30" t="s">
        <v>437</v>
      </c>
    </row>
    <row r="80" spans="1:8">
      <c r="A80" s="31">
        <v>44456</v>
      </c>
      <c r="B80" s="32">
        <f t="shared" ref="B80" si="45">G79</f>
        <v>208258765.89499888</v>
      </c>
      <c r="C80" s="44">
        <v>-1573821.82</v>
      </c>
      <c r="D80" s="33">
        <v>694935.22</v>
      </c>
      <c r="E80" s="44">
        <v>33450.46</v>
      </c>
      <c r="F80" s="33">
        <v>-2414909.52</v>
      </c>
      <c r="G80" s="32">
        <f t="shared" ref="G80" si="46">SUM(B80:F80)</f>
        <v>204998420.23499888</v>
      </c>
    </row>
    <row r="81" spans="1:8">
      <c r="A81" s="31">
        <v>44457</v>
      </c>
      <c r="B81" s="32">
        <f t="shared" ref="B81:B83" si="47">G80</f>
        <v>204998420.23499888</v>
      </c>
      <c r="C81" s="44">
        <v>-3193815.38</v>
      </c>
      <c r="D81" s="33">
        <v>2120003.5600000005</v>
      </c>
      <c r="E81" s="44">
        <v>2426187.5</v>
      </c>
      <c r="F81" s="33">
        <v>-242359.18</v>
      </c>
      <c r="G81" s="32">
        <f t="shared" ref="G81:G83" si="48">SUM(B81:F81)</f>
        <v>206108436.73499888</v>
      </c>
      <c r="H81" s="30" t="s">
        <v>441</v>
      </c>
    </row>
    <row r="82" spans="1:8">
      <c r="A82" s="31">
        <v>44458</v>
      </c>
      <c r="B82" s="32">
        <f t="shared" si="47"/>
        <v>206108436.73499888</v>
      </c>
      <c r="C82" s="44">
        <v>0</v>
      </c>
      <c r="D82" s="33">
        <v>0</v>
      </c>
      <c r="E82" s="44">
        <v>0</v>
      </c>
      <c r="F82" s="33">
        <v>0</v>
      </c>
      <c r="G82" s="32">
        <f t="shared" si="48"/>
        <v>206108436.73499888</v>
      </c>
    </row>
    <row r="83" spans="1:8">
      <c r="A83" s="31">
        <v>44459</v>
      </c>
      <c r="B83" s="32">
        <f t="shared" si="47"/>
        <v>206108436.73499888</v>
      </c>
      <c r="C83" s="44">
        <v>0</v>
      </c>
      <c r="D83" s="33">
        <v>0</v>
      </c>
      <c r="E83" s="44">
        <v>0</v>
      </c>
      <c r="F83" s="33">
        <v>0</v>
      </c>
      <c r="G83" s="32">
        <f t="shared" si="48"/>
        <v>206108436.73499888</v>
      </c>
    </row>
    <row r="84" spans="1:8">
      <c r="A84" s="31">
        <v>44460</v>
      </c>
      <c r="B84" s="32">
        <f t="shared" ref="B84" si="49">G83</f>
        <v>206108436.73499888</v>
      </c>
      <c r="C84" s="44">
        <v>-368256.07</v>
      </c>
      <c r="D84" s="33">
        <v>240291.85</v>
      </c>
      <c r="E84" s="44">
        <v>173327.85</v>
      </c>
      <c r="F84" s="33">
        <v>-90577.05</v>
      </c>
      <c r="G84" s="32">
        <f t="shared" ref="G84" si="50">SUM(B84:F84)</f>
        <v>206063223.31499887</v>
      </c>
    </row>
    <row r="85" spans="1:8">
      <c r="A85" s="31">
        <v>44461</v>
      </c>
      <c r="B85" s="32">
        <f t="shared" ref="B85" si="51">G84</f>
        <v>206063223.31499887</v>
      </c>
      <c r="C85" s="44">
        <v>-8921270.2899999991</v>
      </c>
      <c r="D85" s="33">
        <v>165429.35999999999</v>
      </c>
      <c r="E85" s="44">
        <v>344621.31</v>
      </c>
      <c r="F85" s="33">
        <v>-8969984.1899999995</v>
      </c>
      <c r="G85" s="32">
        <f t="shared" ref="G85" si="52">SUM(B85:F85)</f>
        <v>188682019.50499889</v>
      </c>
      <c r="H85" s="30" t="s">
        <v>442</v>
      </c>
    </row>
    <row r="86" spans="1:8">
      <c r="A86" s="31">
        <v>44462</v>
      </c>
      <c r="B86" s="32">
        <f t="shared" ref="B86:B87" si="53">G85</f>
        <v>188682019.50499889</v>
      </c>
      <c r="C86" s="44">
        <v>-1392973.4</v>
      </c>
      <c r="D86" s="33">
        <v>2005575.63</v>
      </c>
      <c r="E86" s="44">
        <v>237038.94</v>
      </c>
      <c r="F86" s="33">
        <v>-1079440.48</v>
      </c>
      <c r="G86" s="32">
        <f t="shared" ref="G86:G87" si="54">SUM(B86:F86)</f>
        <v>188452220.19499889</v>
      </c>
    </row>
    <row r="87" spans="1:8">
      <c r="A87" s="31">
        <v>44463</v>
      </c>
      <c r="B87" s="32">
        <f t="shared" si="53"/>
        <v>188452220.19499889</v>
      </c>
      <c r="C87" s="44">
        <v>-1098915.18</v>
      </c>
      <c r="D87" s="33">
        <v>6747729.1099999994</v>
      </c>
      <c r="E87" s="44">
        <v>1485993.8399999999</v>
      </c>
      <c r="F87" s="33">
        <v>-27761085.199999996</v>
      </c>
      <c r="G87" s="32">
        <f t="shared" si="54"/>
        <v>167825942.76499888</v>
      </c>
      <c r="H87" s="30" t="s">
        <v>443</v>
      </c>
    </row>
    <row r="88" spans="1:8">
      <c r="A88" s="31">
        <v>44464</v>
      </c>
      <c r="B88" s="32">
        <f t="shared" ref="B88:B89" si="55">G87</f>
        <v>167825942.76499888</v>
      </c>
      <c r="C88" s="44">
        <v>-3313636.65</v>
      </c>
      <c r="D88" s="33">
        <v>23099984.449999999</v>
      </c>
      <c r="E88" s="44">
        <v>1000</v>
      </c>
      <c r="F88" s="33">
        <v>-53283275.530000001</v>
      </c>
      <c r="G88" s="32">
        <f t="shared" ref="G88:G89" si="56">SUM(B88:F88)</f>
        <v>134330015.03499886</v>
      </c>
      <c r="H88" s="30" t="s">
        <v>445</v>
      </c>
    </row>
    <row r="89" spans="1:8">
      <c r="A89" s="31">
        <v>44465</v>
      </c>
      <c r="B89" s="32">
        <f t="shared" si="55"/>
        <v>134330015.03499886</v>
      </c>
      <c r="C89" s="44">
        <v>0</v>
      </c>
      <c r="D89" s="33">
        <v>0</v>
      </c>
      <c r="E89" s="44">
        <v>0</v>
      </c>
      <c r="F89" s="33">
        <v>0</v>
      </c>
      <c r="G89" s="32">
        <f t="shared" si="56"/>
        <v>134330015.03499886</v>
      </c>
    </row>
    <row r="90" spans="1:8">
      <c r="A90" s="31">
        <v>44466</v>
      </c>
      <c r="B90" s="32">
        <f t="shared" ref="B90" si="57">G89</f>
        <v>134330015.03499886</v>
      </c>
      <c r="C90" s="44">
        <v>0</v>
      </c>
      <c r="D90" s="33">
        <v>0</v>
      </c>
      <c r="E90" s="44">
        <v>0</v>
      </c>
      <c r="F90" s="33">
        <v>0</v>
      </c>
      <c r="G90" s="32">
        <f t="shared" ref="G90" si="58">SUM(B90:F90)</f>
        <v>134330015.03499886</v>
      </c>
    </row>
    <row r="91" spans="1:8">
      <c r="A91" s="31">
        <v>44467</v>
      </c>
      <c r="B91" s="32">
        <f t="shared" ref="B91" si="59">G90</f>
        <v>134330015.03499886</v>
      </c>
      <c r="C91" s="44">
        <v>-1078915.5900000001</v>
      </c>
      <c r="D91" s="33">
        <v>12853856.65</v>
      </c>
      <c r="E91" s="44">
        <v>444554.27</v>
      </c>
      <c r="F91" s="33">
        <v>-4303344.9000000004</v>
      </c>
      <c r="G91" s="32">
        <f t="shared" ref="G91" si="60">SUM(B91:F91)</f>
        <v>142246165.46499887</v>
      </c>
      <c r="H91" s="30" t="s">
        <v>446</v>
      </c>
    </row>
    <row r="92" spans="1:8">
      <c r="A92" s="31">
        <v>44468</v>
      </c>
      <c r="B92" s="32">
        <f t="shared" ref="B92" si="61">G91</f>
        <v>142246165.46499887</v>
      </c>
      <c r="C92" s="44">
        <v>-1694765.87</v>
      </c>
      <c r="D92" s="33">
        <v>85052.44</v>
      </c>
      <c r="E92" s="44">
        <v>1707414.22</v>
      </c>
      <c r="F92" s="33">
        <v>-1383393.53</v>
      </c>
      <c r="G92" s="32">
        <f t="shared" ref="G92" si="62">SUM(B92:F92)</f>
        <v>140960472.72499886</v>
      </c>
      <c r="H92" s="30" t="s">
        <v>447</v>
      </c>
    </row>
    <row r="93" spans="1:8">
      <c r="A93" s="31">
        <v>44469</v>
      </c>
      <c r="B93" s="32">
        <f t="shared" ref="B93" si="63">G92</f>
        <v>140960472.72499886</v>
      </c>
      <c r="C93" s="44">
        <v>-1911683.74</v>
      </c>
      <c r="D93" s="33">
        <v>16383513.07</v>
      </c>
      <c r="E93" s="44">
        <v>17361488.68</v>
      </c>
      <c r="F93" s="33">
        <v>-6050834.5099999998</v>
      </c>
      <c r="G93" s="32">
        <f t="shared" ref="G93" si="64">SUM(B93:F93)</f>
        <v>166742956.22499886</v>
      </c>
      <c r="H93" s="30" t="s">
        <v>449</v>
      </c>
    </row>
    <row r="94" spans="1:8">
      <c r="A94" s="31">
        <v>44470</v>
      </c>
      <c r="B94" s="32">
        <f t="shared" ref="B94" si="65">G93</f>
        <v>166742956.22499886</v>
      </c>
      <c r="C94" s="44">
        <v>-1612665.96</v>
      </c>
      <c r="D94" s="33">
        <v>16883300.309999999</v>
      </c>
      <c r="E94" s="44">
        <v>30900446.780000001</v>
      </c>
      <c r="F94" s="33">
        <v>-18003194.859999999</v>
      </c>
      <c r="G94" s="32">
        <f t="shared" ref="G94" si="66">SUM(B94:F94)</f>
        <v>194910842.49499887</v>
      </c>
      <c r="H94" s="30" t="s">
        <v>451</v>
      </c>
    </row>
    <row r="95" spans="1:8">
      <c r="A95" s="31">
        <v>44471</v>
      </c>
      <c r="B95" s="32">
        <f t="shared" ref="B95:B97" si="67">G94</f>
        <v>194910842.49499887</v>
      </c>
      <c r="C95" s="44">
        <v>-1999548.66</v>
      </c>
      <c r="D95" s="33">
        <v>699804.15</v>
      </c>
      <c r="E95" s="44">
        <v>26220268.170000002</v>
      </c>
      <c r="F95" s="33">
        <v>-1208870.32</v>
      </c>
      <c r="G95" s="32">
        <f t="shared" ref="G95:G97" si="68">SUM(B95:F95)</f>
        <v>218622495.83499891</v>
      </c>
      <c r="H95" s="30" t="s">
        <v>452</v>
      </c>
    </row>
    <row r="96" spans="1:8">
      <c r="A96" s="31">
        <v>44472</v>
      </c>
      <c r="B96" s="32">
        <f t="shared" si="67"/>
        <v>218622495.83499891</v>
      </c>
      <c r="C96" s="44">
        <v>0</v>
      </c>
      <c r="D96" s="33">
        <v>0</v>
      </c>
      <c r="E96" s="44">
        <v>0</v>
      </c>
      <c r="F96" s="33">
        <v>0</v>
      </c>
      <c r="G96" s="32">
        <f t="shared" si="68"/>
        <v>218622495.83499891</v>
      </c>
    </row>
    <row r="97" spans="1:8">
      <c r="A97" s="31">
        <v>44473</v>
      </c>
      <c r="B97" s="32">
        <f t="shared" si="67"/>
        <v>218622495.83499891</v>
      </c>
      <c r="C97" s="44">
        <v>0</v>
      </c>
      <c r="D97" s="33">
        <v>0</v>
      </c>
      <c r="E97" s="44">
        <v>0</v>
      </c>
      <c r="F97" s="33">
        <v>0</v>
      </c>
      <c r="G97" s="32">
        <f t="shared" si="68"/>
        <v>218622495.83499891</v>
      </c>
    </row>
    <row r="98" spans="1:8">
      <c r="A98" s="31">
        <v>44474</v>
      </c>
      <c r="B98" s="32">
        <f t="shared" ref="B98" si="69">G97</f>
        <v>218622495.83499891</v>
      </c>
      <c r="C98" s="44">
        <v>-1030242.3</v>
      </c>
      <c r="D98" s="33">
        <v>1436445.35</v>
      </c>
      <c r="E98" s="44">
        <v>12947749.609999999</v>
      </c>
      <c r="F98" s="33">
        <v>-21570131.32</v>
      </c>
      <c r="G98" s="32">
        <f t="shared" ref="G98" si="70">SUM(B98:F98)</f>
        <v>210406317.17499888</v>
      </c>
      <c r="H98" s="30" t="s">
        <v>454</v>
      </c>
    </row>
    <row r="99" spans="1:8">
      <c r="A99" s="31">
        <v>44475</v>
      </c>
      <c r="B99" s="32">
        <f t="shared" ref="B99" si="71">G98</f>
        <v>210406317.17499888</v>
      </c>
      <c r="C99" s="44">
        <v>-1308900</v>
      </c>
      <c r="D99" s="33">
        <v>0</v>
      </c>
      <c r="E99" s="44">
        <v>8796189.9800000004</v>
      </c>
      <c r="F99" s="33">
        <v>-1411696.51</v>
      </c>
      <c r="G99" s="32">
        <f t="shared" ref="G99" si="72">SUM(B99:F99)</f>
        <v>216481910.64499888</v>
      </c>
      <c r="H99" s="30" t="s">
        <v>456</v>
      </c>
    </row>
    <row r="100" spans="1:8">
      <c r="A100" s="31">
        <v>44476</v>
      </c>
      <c r="B100" s="32">
        <f t="shared" ref="B100:B101" si="73">G99</f>
        <v>216481910.64499888</v>
      </c>
      <c r="C100" s="44">
        <v>-3586102.6</v>
      </c>
      <c r="D100" s="33">
        <v>1423118.62</v>
      </c>
      <c r="E100" s="44">
        <v>9328565.0399999991</v>
      </c>
      <c r="F100" s="33">
        <v>-10474.32</v>
      </c>
      <c r="G100" s="32">
        <f t="shared" ref="G100:G101" si="74">SUM(B100:F100)</f>
        <v>223637017.38499889</v>
      </c>
      <c r="H100" s="30" t="s">
        <v>457</v>
      </c>
    </row>
    <row r="101" spans="1:8">
      <c r="A101" s="31">
        <v>44477</v>
      </c>
      <c r="B101" s="32">
        <f t="shared" si="73"/>
        <v>223637017.38499889</v>
      </c>
      <c r="C101" s="44">
        <v>-1898785.2799999998</v>
      </c>
      <c r="D101" s="33">
        <v>2421381.23</v>
      </c>
      <c r="E101" s="44">
        <v>3307785.13</v>
      </c>
      <c r="F101" s="33">
        <v>-63656.34</v>
      </c>
      <c r="G101" s="32">
        <f t="shared" si="74"/>
        <v>227403742.12499887</v>
      </c>
      <c r="H101" s="30" t="s">
        <v>458</v>
      </c>
    </row>
    <row r="102" spans="1:8">
      <c r="A102" s="31">
        <v>44478</v>
      </c>
      <c r="B102" s="32">
        <f t="shared" ref="B102" si="75">G101</f>
        <v>227403742.12499887</v>
      </c>
      <c r="C102" s="44">
        <v>-5700775.4199999999</v>
      </c>
      <c r="D102" s="33">
        <v>606654.30000000005</v>
      </c>
      <c r="E102" s="44">
        <v>49693.5</v>
      </c>
      <c r="F102" s="33">
        <v>0</v>
      </c>
      <c r="G102" s="32">
        <f t="shared" ref="G102" si="76">SUM(B102:F102)</f>
        <v>222359314.50499889</v>
      </c>
      <c r="H102" s="30" t="s">
        <v>459</v>
      </c>
    </row>
    <row r="103" spans="1:8">
      <c r="A103" s="31">
        <v>44479</v>
      </c>
      <c r="B103" s="32">
        <f t="shared" ref="B103:B104" si="77">G102</f>
        <v>222359314.50499889</v>
      </c>
      <c r="C103" s="44">
        <v>0</v>
      </c>
      <c r="D103" s="33">
        <v>0</v>
      </c>
      <c r="E103" s="44">
        <v>0</v>
      </c>
      <c r="F103" s="33">
        <v>0</v>
      </c>
      <c r="G103" s="32">
        <f t="shared" ref="G103:G104" si="78">SUM(B103:F103)</f>
        <v>222359314.50499889</v>
      </c>
    </row>
    <row r="104" spans="1:8">
      <c r="A104" s="31">
        <v>44480</v>
      </c>
      <c r="B104" s="32">
        <f t="shared" si="77"/>
        <v>222359314.50499889</v>
      </c>
      <c r="C104" s="44">
        <v>0</v>
      </c>
      <c r="D104" s="33">
        <v>0</v>
      </c>
      <c r="E104" s="44">
        <v>0</v>
      </c>
      <c r="F104" s="33">
        <v>0</v>
      </c>
      <c r="G104" s="32">
        <f t="shared" si="78"/>
        <v>222359314.50499889</v>
      </c>
    </row>
    <row r="105" spans="1:8">
      <c r="A105" s="31">
        <v>44481</v>
      </c>
      <c r="B105" s="32">
        <f t="shared" ref="B105" si="79">G104</f>
        <v>222359314.50499889</v>
      </c>
      <c r="C105" s="44">
        <v>-19287.259999999998</v>
      </c>
      <c r="D105" s="33">
        <v>0</v>
      </c>
      <c r="E105" s="44">
        <v>0</v>
      </c>
      <c r="F105" s="33">
        <v>0</v>
      </c>
      <c r="G105" s="32">
        <f t="shared" ref="G105" si="80">SUM(B105:F105)</f>
        <v>222340027.2449989</v>
      </c>
    </row>
    <row r="106" spans="1:8">
      <c r="A106" s="31">
        <v>44482</v>
      </c>
      <c r="B106" s="32">
        <f t="shared" ref="B106" si="81">G105</f>
        <v>222340027.2449989</v>
      </c>
      <c r="C106" s="44">
        <v>-816514.18</v>
      </c>
      <c r="D106" s="33">
        <v>23060302.140000001</v>
      </c>
      <c r="E106" s="44">
        <v>113665.25</v>
      </c>
      <c r="F106" s="33">
        <v>-64582281.869999997</v>
      </c>
      <c r="G106" s="32">
        <f t="shared" ref="G106" si="82">SUM(B106:F106)</f>
        <v>180115198.58499891</v>
      </c>
      <c r="H106" s="30" t="s">
        <v>460</v>
      </c>
    </row>
    <row r="107" spans="1:8">
      <c r="A107" s="31">
        <v>44483</v>
      </c>
      <c r="B107" s="32">
        <f t="shared" ref="B107" si="83">G106</f>
        <v>180115198.58499891</v>
      </c>
      <c r="C107" s="44">
        <v>0</v>
      </c>
      <c r="D107" s="33">
        <v>0</v>
      </c>
      <c r="E107" s="44">
        <v>156439.35</v>
      </c>
      <c r="F107" s="33">
        <v>-7656906.2300000004</v>
      </c>
      <c r="G107" s="32">
        <f t="shared" ref="G107" si="84">SUM(B107:F107)</f>
        <v>172614731.70499891</v>
      </c>
      <c r="H107" s="30" t="s">
        <v>461</v>
      </c>
    </row>
    <row r="108" spans="1:8">
      <c r="A108" s="31">
        <v>44484</v>
      </c>
      <c r="B108" s="32">
        <f t="shared" ref="B108" si="85">G107</f>
        <v>172614731.70499891</v>
      </c>
      <c r="C108" s="44">
        <v>-1698061.92</v>
      </c>
      <c r="D108" s="33">
        <v>4135026.08</v>
      </c>
      <c r="E108" s="44">
        <v>10296323.119999999</v>
      </c>
      <c r="F108" s="33">
        <v>-2293891.06</v>
      </c>
      <c r="G108" s="32">
        <f t="shared" ref="G108" si="86">SUM(B108:F108)</f>
        <v>183054127.92499894</v>
      </c>
      <c r="H108" s="30" t="s">
        <v>462</v>
      </c>
    </row>
    <row r="109" spans="1:8">
      <c r="A109" s="31">
        <v>44485</v>
      </c>
      <c r="B109" s="32">
        <f t="shared" ref="B109" si="87">G108</f>
        <v>183054127.92499894</v>
      </c>
      <c r="C109" s="44">
        <v>-2107430.5299999998</v>
      </c>
      <c r="D109" s="33">
        <v>2464594.46</v>
      </c>
      <c r="E109" s="44">
        <v>7148.6</v>
      </c>
      <c r="F109" s="33">
        <v>-2609225.2200000002</v>
      </c>
      <c r="G109" s="32">
        <f t="shared" ref="G109" si="88">SUM(B109:F109)</f>
        <v>180809215.23499894</v>
      </c>
      <c r="H109" s="30" t="s">
        <v>463</v>
      </c>
    </row>
    <row r="110" spans="1:8">
      <c r="A110" s="31">
        <v>44486</v>
      </c>
      <c r="B110" s="32">
        <f t="shared" ref="B110:B111" si="89">G109</f>
        <v>180809215.23499894</v>
      </c>
      <c r="C110" s="44">
        <v>0</v>
      </c>
      <c r="D110" s="33">
        <v>0</v>
      </c>
      <c r="E110" s="44">
        <v>0</v>
      </c>
      <c r="F110" s="33">
        <v>0</v>
      </c>
      <c r="G110" s="32">
        <f t="shared" ref="G110:G111" si="90">SUM(B110:F110)</f>
        <v>180809215.23499894</v>
      </c>
    </row>
    <row r="111" spans="1:8">
      <c r="A111" s="31">
        <v>44487</v>
      </c>
      <c r="B111" s="32">
        <f t="shared" si="89"/>
        <v>180809215.23499894</v>
      </c>
      <c r="C111" s="44">
        <v>0</v>
      </c>
      <c r="D111" s="33">
        <v>0</v>
      </c>
      <c r="E111" s="44">
        <v>0</v>
      </c>
      <c r="F111" s="33">
        <v>0</v>
      </c>
      <c r="G111" s="32">
        <f t="shared" si="90"/>
        <v>180809215.23499894</v>
      </c>
    </row>
    <row r="112" spans="1:8">
      <c r="A112" s="31">
        <v>44488</v>
      </c>
      <c r="B112" s="32">
        <f t="shared" ref="B112" si="91">G111</f>
        <v>180809215.23499894</v>
      </c>
      <c r="C112" s="44">
        <v>-1992944.68</v>
      </c>
      <c r="D112" s="33">
        <v>3529603.72</v>
      </c>
      <c r="E112" s="44">
        <v>220400.36</v>
      </c>
      <c r="F112" s="33">
        <v>-4425703.13</v>
      </c>
      <c r="G112" s="32">
        <f t="shared" ref="G112" si="92">SUM(B112:F112)</f>
        <v>178140571.50499895</v>
      </c>
      <c r="H112" s="30" t="s">
        <v>464</v>
      </c>
    </row>
    <row r="113" spans="1:8">
      <c r="A113" s="31">
        <v>44489</v>
      </c>
      <c r="B113" s="32">
        <f t="shared" ref="B113" si="93">G112</f>
        <v>178140571.50499895</v>
      </c>
      <c r="C113" s="44">
        <v>-3401957.29</v>
      </c>
      <c r="D113" s="33">
        <v>4346977.1100000003</v>
      </c>
      <c r="E113" s="44">
        <v>18632204.199999999</v>
      </c>
      <c r="F113" s="33">
        <v>-842437.01</v>
      </c>
      <c r="G113" s="32">
        <f t="shared" ref="G113" si="94">SUM(B113:F113)</f>
        <v>196875358.51499897</v>
      </c>
      <c r="H113" s="30" t="s">
        <v>467</v>
      </c>
    </row>
    <row r="114" spans="1:8">
      <c r="A114" s="31">
        <v>44490</v>
      </c>
      <c r="B114" s="32">
        <f t="shared" ref="B114:B115" si="95">G113</f>
        <v>196875358.51499897</v>
      </c>
      <c r="C114" s="44">
        <v>-808498.9</v>
      </c>
      <c r="D114" s="33">
        <v>2837167.64</v>
      </c>
      <c r="E114" s="44">
        <v>1090671.02</v>
      </c>
      <c r="F114" s="33">
        <v>-2487766.2200000002</v>
      </c>
      <c r="G114" s="32">
        <f t="shared" ref="G114:G115" si="96">SUM(B114:F114)</f>
        <v>197506932.05499896</v>
      </c>
      <c r="H114" s="30" t="s">
        <v>468</v>
      </c>
    </row>
    <row r="115" spans="1:8">
      <c r="A115" s="31">
        <v>44491</v>
      </c>
      <c r="B115" s="32">
        <f t="shared" si="95"/>
        <v>197506932.05499896</v>
      </c>
      <c r="C115" s="44">
        <v>-2050478.4400000002</v>
      </c>
      <c r="D115" s="33">
        <v>4588999.2399999993</v>
      </c>
      <c r="E115" s="44">
        <v>98527.23000000001</v>
      </c>
      <c r="F115" s="33">
        <v>-3859452.63</v>
      </c>
      <c r="G115" s="32">
        <f t="shared" si="96"/>
        <v>196284527.45499897</v>
      </c>
      <c r="H115" s="30" t="s">
        <v>469</v>
      </c>
    </row>
    <row r="116" spans="1:8">
      <c r="A116" s="31">
        <v>44492</v>
      </c>
      <c r="B116" s="32">
        <f t="shared" ref="B116" si="97">G115</f>
        <v>196284527.45499897</v>
      </c>
      <c r="C116" s="44">
        <v>-788340</v>
      </c>
      <c r="D116" s="33">
        <v>360863.14</v>
      </c>
      <c r="E116" s="44">
        <v>20</v>
      </c>
      <c r="F116" s="33">
        <v>0</v>
      </c>
      <c r="G116" s="32">
        <f t="shared" ref="G116" si="98">SUM(B116:F116)</f>
        <v>195857070.59499896</v>
      </c>
    </row>
    <row r="117" spans="1:8">
      <c r="A117" s="31">
        <v>44493</v>
      </c>
      <c r="B117" s="32">
        <f t="shared" ref="B117:B118" si="99">G116</f>
        <v>195857070.59499896</v>
      </c>
      <c r="C117" s="44">
        <v>0</v>
      </c>
      <c r="D117" s="33">
        <v>0</v>
      </c>
      <c r="E117" s="44">
        <v>0</v>
      </c>
      <c r="F117" s="33">
        <v>0</v>
      </c>
      <c r="G117" s="32">
        <f t="shared" ref="G117:G118" si="100">SUM(B117:F117)</f>
        <v>195857070.59499896</v>
      </c>
    </row>
    <row r="118" spans="1:8">
      <c r="A118" s="31">
        <v>44494</v>
      </c>
      <c r="B118" s="32">
        <f t="shared" si="99"/>
        <v>195857070.59499896</v>
      </c>
      <c r="C118" s="44">
        <v>0</v>
      </c>
      <c r="D118" s="33">
        <v>0</v>
      </c>
      <c r="E118" s="44">
        <v>0</v>
      </c>
      <c r="F118" s="33">
        <v>0</v>
      </c>
      <c r="G118" s="32">
        <f t="shared" si="100"/>
        <v>195857070.59499896</v>
      </c>
    </row>
    <row r="119" spans="1:8">
      <c r="A119" s="31">
        <v>44495</v>
      </c>
      <c r="B119" s="32">
        <f t="shared" ref="B119" si="101">G118</f>
        <v>195857070.59499896</v>
      </c>
      <c r="C119" s="44">
        <v>-808661.33</v>
      </c>
      <c r="D119" s="33">
        <v>2260272.9900000002</v>
      </c>
      <c r="E119" s="44">
        <v>36152309.729999997</v>
      </c>
      <c r="F119" s="33">
        <v>-64376447.119999997</v>
      </c>
      <c r="G119" s="32">
        <f t="shared" ref="G119" si="102">SUM(B119:F119)</f>
        <v>169084544.86499894</v>
      </c>
      <c r="H119" s="30" t="s">
        <v>470</v>
      </c>
    </row>
    <row r="120" spans="1:8">
      <c r="A120" s="31">
        <v>44496</v>
      </c>
      <c r="B120" s="32">
        <f t="shared" ref="B120" si="103">G119</f>
        <v>169084544.86499894</v>
      </c>
      <c r="C120" s="44">
        <v>-11639410.08</v>
      </c>
      <c r="D120" s="33">
        <v>4396400.97</v>
      </c>
      <c r="E120" s="44">
        <v>51733.98</v>
      </c>
      <c r="F120" s="33">
        <v>-1231777.9099999999</v>
      </c>
      <c r="G120" s="32">
        <f t="shared" ref="G120" si="104">SUM(B120:F120)</f>
        <v>160661491.82499892</v>
      </c>
      <c r="H120" s="30" t="s">
        <v>472</v>
      </c>
    </row>
    <row r="121" spans="1:8">
      <c r="A121" s="31">
        <v>44497</v>
      </c>
      <c r="B121" s="32">
        <f t="shared" ref="B121" si="105">G120</f>
        <v>160661491.82499892</v>
      </c>
      <c r="C121" s="44">
        <v>-5444224.96</v>
      </c>
      <c r="D121" s="33">
        <v>12672919.810000001</v>
      </c>
      <c r="E121" s="44">
        <v>987180.22</v>
      </c>
      <c r="F121" s="33">
        <v>-84029.49</v>
      </c>
      <c r="G121" s="32">
        <f t="shared" ref="G121" si="106">SUM(B121:F121)</f>
        <v>168793337.4049989</v>
      </c>
      <c r="H121" s="30" t="s">
        <v>473</v>
      </c>
    </row>
    <row r="122" spans="1:8">
      <c r="A122" s="31">
        <v>44498</v>
      </c>
      <c r="B122" s="32">
        <f t="shared" ref="B122" si="107">G121</f>
        <v>168793337.4049989</v>
      </c>
      <c r="C122" s="44">
        <v>-1506060.84</v>
      </c>
      <c r="D122" s="33">
        <v>18880091.920000002</v>
      </c>
      <c r="E122" s="44">
        <v>1123609.68</v>
      </c>
      <c r="F122" s="33">
        <v>-10316782.66</v>
      </c>
      <c r="G122" s="32">
        <f t="shared" ref="G122" si="108">SUM(B122:F122)</f>
        <v>176974195.50499889</v>
      </c>
      <c r="H122" s="30" t="s">
        <v>474</v>
      </c>
    </row>
    <row r="123" spans="1:8">
      <c r="A123" s="31">
        <v>44499</v>
      </c>
      <c r="B123" s="32">
        <f t="shared" ref="B123" si="109">G122</f>
        <v>176974195.50499889</v>
      </c>
      <c r="C123" s="44">
        <v>-3970729.23</v>
      </c>
      <c r="D123" s="33">
        <v>984876.36</v>
      </c>
      <c r="E123" s="44">
        <v>2119251.19</v>
      </c>
      <c r="F123" s="33">
        <v>-2033478.77</v>
      </c>
      <c r="G123" s="32">
        <f t="shared" ref="G123" si="110">SUM(B123:F123)</f>
        <v>174074115.0549989</v>
      </c>
      <c r="H123" s="30" t="s">
        <v>475</v>
      </c>
    </row>
    <row r="124" spans="1:8">
      <c r="A124" s="31">
        <v>44500</v>
      </c>
      <c r="B124" s="32">
        <f t="shared" ref="B124:B125" si="111">G123</f>
        <v>174074115.0549989</v>
      </c>
      <c r="C124" s="44">
        <v>0</v>
      </c>
      <c r="D124" s="33">
        <v>0</v>
      </c>
      <c r="E124" s="44">
        <v>0</v>
      </c>
      <c r="F124" s="33">
        <v>0</v>
      </c>
      <c r="G124" s="32">
        <f t="shared" ref="G124:G125" si="112">SUM(B124:F124)</f>
        <v>174074115.0549989</v>
      </c>
    </row>
    <row r="125" spans="1:8">
      <c r="A125" s="31">
        <v>44501</v>
      </c>
      <c r="B125" s="32">
        <f t="shared" si="111"/>
        <v>174074115.0549989</v>
      </c>
      <c r="C125" s="44">
        <v>0</v>
      </c>
      <c r="D125" s="33">
        <v>0</v>
      </c>
      <c r="E125" s="44">
        <v>0</v>
      </c>
      <c r="F125" s="33">
        <v>0</v>
      </c>
      <c r="G125" s="32">
        <f t="shared" si="112"/>
        <v>174074115.0549989</v>
      </c>
    </row>
    <row r="126" spans="1:8">
      <c r="A126" s="31">
        <v>44502</v>
      </c>
      <c r="B126" s="32">
        <f t="shared" ref="B126" si="113">G125</f>
        <v>174074115.0549989</v>
      </c>
      <c r="C126" s="44">
        <v>-8479512.4199999999</v>
      </c>
      <c r="D126" s="33">
        <v>2555115.8199999998</v>
      </c>
      <c r="E126" s="44">
        <v>30769045.98</v>
      </c>
      <c r="F126" s="33">
        <v>-547426.88</v>
      </c>
      <c r="G126" s="32">
        <f t="shared" ref="G126" si="114">SUM(B126:F126)</f>
        <v>198371337.5549989</v>
      </c>
      <c r="H126" s="30" t="s">
        <v>476</v>
      </c>
    </row>
    <row r="127" spans="1:8">
      <c r="A127" s="31">
        <v>44503</v>
      </c>
      <c r="B127" s="32">
        <f t="shared" ref="B127" si="115">G126</f>
        <v>198371337.5549989</v>
      </c>
      <c r="C127" s="44">
        <v>-1314386.21</v>
      </c>
      <c r="D127" s="33">
        <v>1249310.5</v>
      </c>
      <c r="E127" s="44">
        <v>18135639.73</v>
      </c>
      <c r="F127" s="33">
        <v>-1706075.47</v>
      </c>
      <c r="G127" s="32">
        <f t="shared" ref="G127" si="116">SUM(B127:F127)</f>
        <v>214735826.10499889</v>
      </c>
      <c r="H127" s="30" t="s">
        <v>477</v>
      </c>
    </row>
    <row r="128" spans="1:8">
      <c r="A128" s="31">
        <v>44504</v>
      </c>
      <c r="B128" s="32">
        <f t="shared" ref="B128:B129" si="117">G127</f>
        <v>214735826.10499889</v>
      </c>
      <c r="C128" s="44">
        <v>-2579709.88</v>
      </c>
      <c r="D128" s="33">
        <v>1474472.79</v>
      </c>
      <c r="E128" s="44">
        <v>38469778.450000003</v>
      </c>
      <c r="F128" s="33">
        <v>-3505615.92</v>
      </c>
      <c r="G128" s="32">
        <f t="shared" ref="G128:G129" si="118">SUM(B128:F128)</f>
        <v>248594751.54499891</v>
      </c>
      <c r="H128" s="30" t="s">
        <v>478</v>
      </c>
    </row>
    <row r="129" spans="1:8">
      <c r="A129" s="31">
        <v>44505</v>
      </c>
      <c r="B129" s="32">
        <f t="shared" si="117"/>
        <v>248594751.54499891</v>
      </c>
      <c r="C129" s="44">
        <v>-2082396.52</v>
      </c>
      <c r="D129" s="33">
        <v>6666404.459999999</v>
      </c>
      <c r="E129" s="44">
        <v>119888.56</v>
      </c>
      <c r="F129" s="33">
        <v>-65369222.020000003</v>
      </c>
      <c r="G129" s="32">
        <f t="shared" si="118"/>
        <v>187929426.0249989</v>
      </c>
      <c r="H129" s="30" t="s">
        <v>479</v>
      </c>
    </row>
    <row r="130" spans="1:8">
      <c r="A130" s="31">
        <v>44506</v>
      </c>
      <c r="B130" s="32">
        <f t="shared" ref="B130" si="119">G129</f>
        <v>187929426.0249989</v>
      </c>
      <c r="C130" s="44">
        <v>-3924094.25</v>
      </c>
      <c r="D130" s="33">
        <v>3058605.18</v>
      </c>
      <c r="E130" s="44">
        <v>0</v>
      </c>
      <c r="F130" s="33">
        <v>0</v>
      </c>
      <c r="G130" s="32">
        <f t="shared" ref="G130" si="120">SUM(B130:F130)</f>
        <v>187063936.95499891</v>
      </c>
      <c r="H130" s="30" t="s">
        <v>480</v>
      </c>
    </row>
    <row r="131" spans="1:8">
      <c r="A131" s="31">
        <v>44507</v>
      </c>
      <c r="B131" s="32">
        <f t="shared" ref="B131:B132" si="121">G130</f>
        <v>187063936.95499891</v>
      </c>
      <c r="C131" s="44">
        <v>0</v>
      </c>
      <c r="D131" s="33">
        <v>0</v>
      </c>
      <c r="E131" s="44">
        <v>0</v>
      </c>
      <c r="F131" s="33">
        <v>0</v>
      </c>
      <c r="G131" s="32">
        <f t="shared" ref="G131:G132" si="122">SUM(B131:F131)</f>
        <v>187063936.95499891</v>
      </c>
    </row>
    <row r="132" spans="1:8">
      <c r="A132" s="31">
        <v>44508</v>
      </c>
      <c r="B132" s="32">
        <f t="shared" si="121"/>
        <v>187063936.95499891</v>
      </c>
      <c r="C132" s="44">
        <v>0</v>
      </c>
      <c r="D132" s="33">
        <v>0</v>
      </c>
      <c r="E132" s="44">
        <v>0</v>
      </c>
      <c r="F132" s="33">
        <v>0</v>
      </c>
      <c r="G132" s="32">
        <f t="shared" si="122"/>
        <v>187063936.95499891</v>
      </c>
    </row>
    <row r="133" spans="1:8">
      <c r="A133" s="31">
        <v>44509</v>
      </c>
      <c r="B133" s="32">
        <f t="shared" ref="B133" si="123">G132</f>
        <v>187063936.95499891</v>
      </c>
      <c r="C133" s="44">
        <v>-467047.01</v>
      </c>
      <c r="D133" s="33">
        <v>1023790.32</v>
      </c>
      <c r="E133" s="44">
        <v>304894.40000000002</v>
      </c>
      <c r="F133" s="33">
        <v>-963493.48</v>
      </c>
      <c r="G133" s="32">
        <f t="shared" ref="G133" si="124">SUM(B133:F133)</f>
        <v>186962081.18499893</v>
      </c>
    </row>
    <row r="134" spans="1:8">
      <c r="A134" s="31">
        <v>44510</v>
      </c>
      <c r="B134" s="32">
        <f t="shared" ref="B134" si="125">G133</f>
        <v>186962081.18499893</v>
      </c>
      <c r="C134" s="44">
        <v>-2011835.27</v>
      </c>
      <c r="D134" s="33">
        <v>2435768.19</v>
      </c>
      <c r="E134" s="44">
        <v>16344234.41</v>
      </c>
      <c r="F134" s="33">
        <v>-26686696.699999999</v>
      </c>
      <c r="G134" s="32">
        <f t="shared" ref="G134" si="126">SUM(B134:F134)</f>
        <v>177043551.81499892</v>
      </c>
      <c r="H134" s="30" t="s">
        <v>481</v>
      </c>
    </row>
    <row r="135" spans="1:8">
      <c r="A135" s="31">
        <v>44511</v>
      </c>
      <c r="B135" s="32">
        <f t="shared" ref="B135" si="127">G134</f>
        <v>177043551.81499892</v>
      </c>
      <c r="C135" s="44">
        <v>-1425567.13</v>
      </c>
      <c r="D135" s="33">
        <v>2233638.2999999998</v>
      </c>
      <c r="E135" s="44">
        <v>13740213.300000001</v>
      </c>
      <c r="F135" s="33">
        <v>-118456.32000000001</v>
      </c>
      <c r="G135" s="32">
        <f t="shared" ref="G135" si="128">SUM(B135:F135)</f>
        <v>191473379.96499896</v>
      </c>
      <c r="H135" s="30" t="s">
        <v>482</v>
      </c>
    </row>
    <row r="136" spans="1:8">
      <c r="A136" s="31">
        <v>44512</v>
      </c>
      <c r="B136" s="32">
        <f t="shared" ref="B136" si="129">G135</f>
        <v>191473379.96499896</v>
      </c>
      <c r="C136" s="44">
        <v>-56291.46</v>
      </c>
      <c r="D136" s="44">
        <v>0</v>
      </c>
      <c r="E136" s="44">
        <v>0</v>
      </c>
      <c r="F136" s="33">
        <v>0</v>
      </c>
      <c r="G136" s="32">
        <f t="shared" ref="G136" si="130">SUM(B136:F136)</f>
        <v>191417088.50499895</v>
      </c>
    </row>
    <row r="137" spans="1:8">
      <c r="A137" s="31">
        <v>44513</v>
      </c>
      <c r="B137" s="32">
        <f t="shared" ref="B137:B139" si="131">G136</f>
        <v>191417088.50499895</v>
      </c>
      <c r="C137" s="44">
        <v>-1215765.99</v>
      </c>
      <c r="D137" s="44">
        <v>1517962.27</v>
      </c>
      <c r="E137" s="44">
        <v>4317.91</v>
      </c>
      <c r="F137" s="33">
        <v>-23.4</v>
      </c>
      <c r="G137" s="32">
        <f t="shared" ref="G137:G139" si="132">SUM(B137:F137)</f>
        <v>191723579.29499894</v>
      </c>
    </row>
    <row r="138" spans="1:8">
      <c r="A138" s="31">
        <v>44514</v>
      </c>
      <c r="B138" s="32">
        <f t="shared" si="131"/>
        <v>191723579.29499894</v>
      </c>
      <c r="C138" s="44">
        <v>0</v>
      </c>
      <c r="D138" s="44">
        <v>0</v>
      </c>
      <c r="E138" s="44">
        <v>0</v>
      </c>
      <c r="F138" s="33">
        <v>0</v>
      </c>
      <c r="G138" s="32">
        <f t="shared" si="132"/>
        <v>191723579.29499894</v>
      </c>
    </row>
    <row r="139" spans="1:8">
      <c r="A139" s="31">
        <v>44515</v>
      </c>
      <c r="B139" s="32">
        <f t="shared" si="131"/>
        <v>191723579.29499894</v>
      </c>
      <c r="C139" s="44">
        <v>0</v>
      </c>
      <c r="D139" s="44">
        <v>0</v>
      </c>
      <c r="E139" s="44">
        <v>0</v>
      </c>
      <c r="F139" s="33">
        <v>0</v>
      </c>
      <c r="G139" s="32">
        <f t="shared" si="132"/>
        <v>191723579.29499894</v>
      </c>
    </row>
    <row r="140" spans="1:8">
      <c r="A140" s="31">
        <v>44516</v>
      </c>
      <c r="B140" s="32">
        <f t="shared" ref="B140" si="133">G139</f>
        <v>191723579.29499894</v>
      </c>
      <c r="C140" s="44">
        <v>-1115504.8899999999</v>
      </c>
      <c r="D140" s="44">
        <v>2269329.61</v>
      </c>
      <c r="E140" s="44">
        <v>1071449.0900000001</v>
      </c>
      <c r="F140" s="33">
        <v>-464318</v>
      </c>
      <c r="G140" s="32">
        <f t="shared" ref="G140" si="134">SUM(B140:F140)</f>
        <v>193484535.10499898</v>
      </c>
      <c r="H140" s="30" t="s">
        <v>483</v>
      </c>
    </row>
    <row r="141" spans="1:8">
      <c r="A141" s="31">
        <v>44517</v>
      </c>
      <c r="B141" s="32">
        <f t="shared" ref="B141" si="135">G140</f>
        <v>193484535.10499898</v>
      </c>
      <c r="C141" s="44">
        <v>-1360533.73</v>
      </c>
      <c r="D141" s="44">
        <v>4290247.3499999996</v>
      </c>
      <c r="E141" s="44">
        <v>599.79999999999995</v>
      </c>
      <c r="F141" s="33">
        <v>-13688918.439999999</v>
      </c>
      <c r="G141" s="32">
        <f t="shared" ref="G141" si="136">SUM(B141:F141)</f>
        <v>182725930.084999</v>
      </c>
      <c r="H141" s="30" t="s">
        <v>484</v>
      </c>
    </row>
    <row r="142" spans="1:8">
      <c r="A142" s="31">
        <v>44518</v>
      </c>
      <c r="B142" s="32">
        <f t="shared" ref="B142:B146" si="137">G141</f>
        <v>182725930.084999</v>
      </c>
      <c r="C142" s="44">
        <v>-2285016.19</v>
      </c>
      <c r="D142" s="44">
        <v>7344198.9800000004</v>
      </c>
      <c r="E142" s="44">
        <v>913628.25</v>
      </c>
      <c r="F142" s="33">
        <v>-2369988.92</v>
      </c>
      <c r="G142" s="32">
        <f t="shared" ref="G142:G146" si="138">SUM(B142:F142)</f>
        <v>186328752.204999</v>
      </c>
      <c r="H142" s="30" t="s">
        <v>485</v>
      </c>
    </row>
    <row r="143" spans="1:8">
      <c r="A143" s="31">
        <v>44519</v>
      </c>
      <c r="B143" s="32">
        <f t="shared" si="137"/>
        <v>186328752.204999</v>
      </c>
      <c r="C143" s="44">
        <v>-1037373</v>
      </c>
      <c r="D143" s="44">
        <v>2024649.6500000001</v>
      </c>
      <c r="E143" s="44">
        <v>6662491.6500000004</v>
      </c>
      <c r="F143" s="33">
        <v>-5892201.3799999999</v>
      </c>
      <c r="G143" s="32">
        <f t="shared" si="138"/>
        <v>188086319.12499902</v>
      </c>
      <c r="H143" s="30" t="s">
        <v>486</v>
      </c>
    </row>
    <row r="144" spans="1:8">
      <c r="A144" s="31">
        <v>44520</v>
      </c>
      <c r="B144" s="32">
        <f t="shared" si="137"/>
        <v>188086319.12499902</v>
      </c>
      <c r="C144" s="44">
        <v>-2499491.0599999996</v>
      </c>
      <c r="D144" s="44">
        <v>372812.02999999997</v>
      </c>
      <c r="E144" s="44">
        <v>0</v>
      </c>
      <c r="F144" s="33">
        <v>-26781797.75</v>
      </c>
      <c r="G144" s="32">
        <f t="shared" si="138"/>
        <v>159177842.34499902</v>
      </c>
      <c r="H144" s="30" t="s">
        <v>487</v>
      </c>
    </row>
    <row r="145" spans="1:8">
      <c r="A145" s="31">
        <v>44521</v>
      </c>
      <c r="B145" s="32">
        <f t="shared" si="137"/>
        <v>159177842.34499902</v>
      </c>
      <c r="C145" s="44">
        <v>0</v>
      </c>
      <c r="D145" s="44">
        <v>0</v>
      </c>
      <c r="E145" s="44">
        <v>0</v>
      </c>
      <c r="F145" s="33">
        <v>0</v>
      </c>
      <c r="G145" s="32">
        <f t="shared" si="138"/>
        <v>159177842.34499902</v>
      </c>
    </row>
    <row r="146" spans="1:8">
      <c r="A146" s="31">
        <v>44522</v>
      </c>
      <c r="B146" s="32">
        <f t="shared" si="137"/>
        <v>159177842.34499902</v>
      </c>
      <c r="C146" s="44">
        <v>0</v>
      </c>
      <c r="D146" s="44">
        <v>0</v>
      </c>
      <c r="E146" s="44">
        <v>0</v>
      </c>
      <c r="F146" s="33">
        <v>0</v>
      </c>
      <c r="G146" s="32">
        <f t="shared" si="138"/>
        <v>159177842.34499902</v>
      </c>
    </row>
    <row r="147" spans="1:8">
      <c r="A147" s="31">
        <v>44523</v>
      </c>
      <c r="B147" s="32">
        <f t="shared" ref="B147" si="139">G146</f>
        <v>159177842.34499902</v>
      </c>
      <c r="C147" s="44">
        <v>-3173068.67</v>
      </c>
      <c r="D147" s="44">
        <v>322708.92</v>
      </c>
      <c r="E147" s="44">
        <v>34444.050000000003</v>
      </c>
      <c r="F147" s="33">
        <v>-62658862.590000004</v>
      </c>
      <c r="G147" s="32">
        <f t="shared" ref="G147" si="140">SUM(B147:F147)</f>
        <v>93703064.054999024</v>
      </c>
      <c r="H147" s="30" t="s">
        <v>488</v>
      </c>
    </row>
    <row r="148" spans="1:8">
      <c r="A148" s="31">
        <v>44524</v>
      </c>
      <c r="B148" s="32">
        <f t="shared" ref="B148" si="141">G147</f>
        <v>93703064.054999024</v>
      </c>
      <c r="C148" s="44">
        <v>-951436.37</v>
      </c>
      <c r="D148" s="44">
        <v>2373477.79</v>
      </c>
      <c r="E148" s="44">
        <v>26537721.539999999</v>
      </c>
      <c r="F148" s="33">
        <v>-2940944.11</v>
      </c>
      <c r="G148" s="32">
        <f t="shared" ref="G148" si="142">SUM(B148:F148)</f>
        <v>118721882.90499903</v>
      </c>
      <c r="H148" s="30" t="s">
        <v>489</v>
      </c>
    </row>
    <row r="149" spans="1:8">
      <c r="A149" s="31">
        <v>44525</v>
      </c>
      <c r="B149" s="32">
        <f t="shared" ref="B149" si="143">G148</f>
        <v>118721882.90499903</v>
      </c>
      <c r="C149" s="44">
        <v>-1065758.07</v>
      </c>
      <c r="D149" s="44">
        <v>10609452.02</v>
      </c>
      <c r="E149" s="44">
        <v>8663130.6400000006</v>
      </c>
      <c r="F149" s="33">
        <v>-594263.82999999996</v>
      </c>
      <c r="G149" s="32">
        <f t="shared" ref="G149" si="144">SUM(B149:F149)</f>
        <v>136334443.66499904</v>
      </c>
      <c r="H149" s="30" t="s">
        <v>490</v>
      </c>
    </row>
    <row r="150" spans="1:8">
      <c r="A150" s="31">
        <v>44526</v>
      </c>
      <c r="B150" s="32">
        <f t="shared" ref="B150:B153" si="145">G149</f>
        <v>136334443.66499904</v>
      </c>
      <c r="C150" s="44">
        <v>-43722.7</v>
      </c>
      <c r="D150" s="44">
        <v>0</v>
      </c>
      <c r="E150" s="44">
        <v>0</v>
      </c>
      <c r="F150" s="33">
        <v>0</v>
      </c>
      <c r="G150" s="32">
        <f t="shared" ref="G150:G153" si="146">SUM(B150:F150)</f>
        <v>136290720.96499905</v>
      </c>
    </row>
    <row r="151" spans="1:8">
      <c r="A151" s="31">
        <v>44527</v>
      </c>
      <c r="B151" s="32">
        <f t="shared" si="145"/>
        <v>136290720.96499905</v>
      </c>
      <c r="C151" s="44">
        <v>0</v>
      </c>
      <c r="D151" s="44">
        <v>0</v>
      </c>
      <c r="E151" s="44">
        <v>0</v>
      </c>
      <c r="F151" s="33">
        <v>0</v>
      </c>
      <c r="G151" s="32">
        <f t="shared" si="146"/>
        <v>136290720.96499905</v>
      </c>
    </row>
    <row r="152" spans="1:8">
      <c r="A152" s="31">
        <v>44528</v>
      </c>
      <c r="B152" s="32">
        <f t="shared" si="145"/>
        <v>136290720.96499905</v>
      </c>
      <c r="C152" s="44">
        <v>0</v>
      </c>
      <c r="D152" s="44">
        <v>0</v>
      </c>
      <c r="E152" s="44">
        <v>0</v>
      </c>
      <c r="F152" s="33">
        <v>0</v>
      </c>
      <c r="G152" s="32">
        <f t="shared" si="146"/>
        <v>136290720.96499905</v>
      </c>
    </row>
    <row r="153" spans="1:8">
      <c r="A153" s="31">
        <v>44529</v>
      </c>
      <c r="B153" s="32">
        <f t="shared" si="145"/>
        <v>136290720.96499905</v>
      </c>
      <c r="C153" s="44">
        <v>0</v>
      </c>
      <c r="D153" s="44">
        <v>0</v>
      </c>
      <c r="E153" s="44">
        <v>0</v>
      </c>
      <c r="F153" s="33">
        <v>0</v>
      </c>
      <c r="G153" s="32">
        <f t="shared" si="146"/>
        <v>136290720.96499905</v>
      </c>
    </row>
    <row r="154" spans="1:8">
      <c r="A154" s="31">
        <v>44530</v>
      </c>
      <c r="B154" s="32">
        <f t="shared" ref="B154" si="147">G153</f>
        <v>136290720.96499905</v>
      </c>
      <c r="C154" s="44">
        <v>-4347066.46</v>
      </c>
      <c r="D154" s="44">
        <v>2621020.7400000002</v>
      </c>
      <c r="E154" s="44">
        <v>20320368.09</v>
      </c>
      <c r="F154" s="33">
        <v>-3190712.4</v>
      </c>
      <c r="G154" s="32">
        <f t="shared" ref="G154" si="148">SUM(B154:F154)</f>
        <v>151694330.93499905</v>
      </c>
      <c r="H154" s="30" t="s">
        <v>492</v>
      </c>
    </row>
    <row r="155" spans="1:8">
      <c r="A155" s="31">
        <v>44531</v>
      </c>
      <c r="B155" s="32">
        <f t="shared" ref="B155" si="149">G154</f>
        <v>151694330.93499905</v>
      </c>
      <c r="C155" s="44">
        <v>-1917470.58</v>
      </c>
      <c r="D155" s="44">
        <v>5048679.97</v>
      </c>
      <c r="E155" s="44">
        <v>1941515.61</v>
      </c>
      <c r="F155" s="33">
        <v>-1595107.3</v>
      </c>
      <c r="G155" s="32">
        <f t="shared" ref="G155" si="150">SUM(B155:F155)</f>
        <v>155171948.63499904</v>
      </c>
      <c r="H155" s="30" t="s">
        <v>493</v>
      </c>
    </row>
    <row r="156" spans="1:8">
      <c r="A156" s="31">
        <v>44532</v>
      </c>
      <c r="B156" s="32">
        <f t="shared" ref="B156" si="151">G155</f>
        <v>155171948.63499904</v>
      </c>
      <c r="C156" s="44">
        <v>-689717.97</v>
      </c>
      <c r="D156" s="44">
        <v>2856319.11</v>
      </c>
      <c r="E156" s="44">
        <v>497747.89</v>
      </c>
      <c r="F156" s="33">
        <v>-762086.25</v>
      </c>
      <c r="G156" s="32">
        <f t="shared" ref="G156" si="152">SUM(B156:F156)</f>
        <v>157074211.41499904</v>
      </c>
    </row>
    <row r="157" spans="1:8">
      <c r="A157" s="31">
        <v>44533</v>
      </c>
      <c r="B157" s="32">
        <f t="shared" ref="B157" si="153">G156</f>
        <v>157074211.41499904</v>
      </c>
      <c r="C157" s="44">
        <v>-1908810.85</v>
      </c>
      <c r="D157" s="44">
        <v>973873.97</v>
      </c>
      <c r="E157" s="44">
        <v>48654.18</v>
      </c>
      <c r="F157" s="33">
        <v>-20035904.890000001</v>
      </c>
      <c r="G157" s="32">
        <f t="shared" ref="G157" si="154">SUM(B157:F157)</f>
        <v>136152023.82499903</v>
      </c>
      <c r="H157" s="30" t="s">
        <v>494</v>
      </c>
    </row>
    <row r="158" spans="1:8">
      <c r="A158" s="31">
        <v>44534</v>
      </c>
      <c r="B158" s="32">
        <f t="shared" ref="B158" si="155">G157</f>
        <v>136152023.82499903</v>
      </c>
      <c r="C158" s="44">
        <v>-2884872.89</v>
      </c>
      <c r="D158" s="44">
        <v>2269688.92</v>
      </c>
      <c r="E158" s="44">
        <v>1000</v>
      </c>
      <c r="F158" s="33">
        <v>0</v>
      </c>
      <c r="G158" s="32">
        <f t="shared" ref="G158" si="156">SUM(B158:F158)</f>
        <v>135537839.85499904</v>
      </c>
      <c r="H158" s="30" t="s">
        <v>495</v>
      </c>
    </row>
    <row r="159" spans="1:8">
      <c r="A159" s="31">
        <v>44535</v>
      </c>
      <c r="B159" s="32">
        <f t="shared" ref="B159:B160" si="157">G158</f>
        <v>135537839.85499904</v>
      </c>
      <c r="C159" s="44">
        <v>0</v>
      </c>
      <c r="D159" s="44">
        <v>0</v>
      </c>
      <c r="E159" s="44">
        <v>0</v>
      </c>
      <c r="F159" s="33">
        <v>0</v>
      </c>
      <c r="G159" s="32">
        <f t="shared" ref="G159:G160" si="158">SUM(B159:F159)</f>
        <v>135537839.85499904</v>
      </c>
    </row>
    <row r="160" spans="1:8">
      <c r="A160" s="31">
        <v>44536</v>
      </c>
      <c r="B160" s="32">
        <f t="shared" si="157"/>
        <v>135537839.85499904</v>
      </c>
      <c r="C160" s="44">
        <v>0</v>
      </c>
      <c r="D160" s="44">
        <v>0</v>
      </c>
      <c r="E160" s="44">
        <v>0</v>
      </c>
      <c r="F160" s="33">
        <v>0</v>
      </c>
      <c r="G160" s="32">
        <f t="shared" si="158"/>
        <v>135537839.85499904</v>
      </c>
    </row>
    <row r="161" spans="1:8">
      <c r="A161" s="31">
        <v>44537</v>
      </c>
      <c r="B161" s="32">
        <f t="shared" ref="B161" si="159">G160</f>
        <v>135537839.85499904</v>
      </c>
      <c r="C161" s="44">
        <v>-3052372.8</v>
      </c>
      <c r="D161" s="44">
        <v>4152821.03</v>
      </c>
      <c r="E161" s="44">
        <v>29722519.300000001</v>
      </c>
      <c r="F161" s="33">
        <v>-565441.82999999996</v>
      </c>
      <c r="G161" s="32">
        <f t="shared" ref="G161" si="160">SUM(B161:F161)</f>
        <v>165795365.55499902</v>
      </c>
      <c r="H161" s="30" t="s">
        <v>496</v>
      </c>
    </row>
    <row r="162" spans="1:8">
      <c r="A162" s="31">
        <v>44538</v>
      </c>
      <c r="B162" s="32">
        <f t="shared" ref="B162" si="161">G161</f>
        <v>165795365.55499902</v>
      </c>
      <c r="C162" s="44">
        <v>-1366225.81</v>
      </c>
      <c r="D162" s="44">
        <v>1439243.58</v>
      </c>
      <c r="E162" s="44">
        <v>5553149.6200000001</v>
      </c>
      <c r="F162" s="33">
        <v>-64653448.549999997</v>
      </c>
      <c r="G162" s="32">
        <f t="shared" ref="G162" si="162">SUM(B162:F162)</f>
        <v>106768084.39499904</v>
      </c>
      <c r="H162" s="30" t="s">
        <v>497</v>
      </c>
    </row>
    <row r="163" spans="1:8">
      <c r="A163" s="31">
        <v>44539</v>
      </c>
      <c r="B163" s="32">
        <f t="shared" ref="B163" si="163">G162</f>
        <v>106768084.39499904</v>
      </c>
      <c r="C163" s="44">
        <v>-5042382.87</v>
      </c>
      <c r="D163" s="44">
        <v>915902.04</v>
      </c>
      <c r="E163" s="44">
        <v>20</v>
      </c>
      <c r="F163" s="33">
        <v>-1869252.49</v>
      </c>
      <c r="G163" s="32">
        <f t="shared" ref="G163" si="164">SUM(B163:F163)</f>
        <v>100772371.07499905</v>
      </c>
      <c r="H163" s="30" t="s">
        <v>498</v>
      </c>
    </row>
    <row r="164" spans="1:8">
      <c r="A164" s="31">
        <v>44540</v>
      </c>
      <c r="B164" s="32">
        <f t="shared" ref="B164" si="165">G163</f>
        <v>100772371.07499905</v>
      </c>
      <c r="C164" s="44">
        <v>-1688777.49</v>
      </c>
      <c r="D164" s="44">
        <v>9303660.5999999996</v>
      </c>
      <c r="E164" s="44">
        <v>27395405.25</v>
      </c>
      <c r="F164" s="33">
        <v>-803293.81</v>
      </c>
      <c r="G164" s="32">
        <f t="shared" ref="G164" si="166">SUM(B164:F164)</f>
        <v>134979365.62499905</v>
      </c>
      <c r="H164" s="30" t="s">
        <v>499</v>
      </c>
    </row>
    <row r="165" spans="1:8">
      <c r="A165" s="31">
        <v>44541</v>
      </c>
      <c r="B165" s="32">
        <f t="shared" ref="B165" si="167">G164</f>
        <v>134979365.62499905</v>
      </c>
      <c r="C165" s="44">
        <v>-6805028.3300000001</v>
      </c>
      <c r="D165" s="44">
        <v>3620531.77</v>
      </c>
      <c r="E165" s="44">
        <v>515.91999999999996</v>
      </c>
      <c r="F165" s="33">
        <v>0</v>
      </c>
      <c r="G165" s="32">
        <f t="shared" ref="G165" si="168">SUM(B165:F165)</f>
        <v>131795384.98499905</v>
      </c>
      <c r="H165" s="30" t="s">
        <v>501</v>
      </c>
    </row>
    <row r="166" spans="1:8">
      <c r="A166" s="31">
        <v>44542</v>
      </c>
      <c r="B166" s="32">
        <f t="shared" ref="B166:B167" si="169">G165</f>
        <v>131795384.98499905</v>
      </c>
      <c r="C166" s="44">
        <v>0</v>
      </c>
      <c r="D166" s="44">
        <v>0</v>
      </c>
      <c r="E166" s="44">
        <v>0</v>
      </c>
      <c r="F166" s="33">
        <v>0</v>
      </c>
      <c r="G166" s="32">
        <f t="shared" ref="G166:G167" si="170">SUM(B166:F166)</f>
        <v>131795384.98499905</v>
      </c>
    </row>
    <row r="167" spans="1:8">
      <c r="A167" s="31">
        <v>44543</v>
      </c>
      <c r="B167" s="32">
        <f t="shared" si="169"/>
        <v>131795384.98499905</v>
      </c>
      <c r="C167" s="44">
        <v>0</v>
      </c>
      <c r="D167" s="44">
        <v>0</v>
      </c>
      <c r="E167" s="44">
        <v>0</v>
      </c>
      <c r="F167" s="33">
        <v>0</v>
      </c>
      <c r="G167" s="32">
        <f t="shared" si="170"/>
        <v>131795384.98499905</v>
      </c>
    </row>
    <row r="168" spans="1:8">
      <c r="A168" s="31">
        <v>44544</v>
      </c>
      <c r="B168" s="32">
        <f t="shared" ref="B168" si="171">G167</f>
        <v>131795384.98499905</v>
      </c>
      <c r="C168" s="44">
        <v>-2642476.85</v>
      </c>
      <c r="D168" s="44">
        <v>2072426.71</v>
      </c>
      <c r="E168" s="44">
        <v>86764090.180000007</v>
      </c>
      <c r="F168" s="33">
        <v>-793352.17</v>
      </c>
      <c r="G168" s="32">
        <f t="shared" ref="G168" si="172">SUM(B168:F168)</f>
        <v>217196072.85499907</v>
      </c>
      <c r="H168" s="30" t="s">
        <v>502</v>
      </c>
    </row>
    <row r="169" spans="1:8">
      <c r="A169" s="31">
        <v>44545</v>
      </c>
      <c r="B169" s="32">
        <f t="shared" ref="B169" si="173">G168</f>
        <v>217196072.85499907</v>
      </c>
      <c r="C169" s="44">
        <v>-1018765.3</v>
      </c>
      <c r="D169" s="44">
        <v>2052376.6</v>
      </c>
      <c r="E169" s="44">
        <v>154287.10999999999</v>
      </c>
      <c r="F169" s="33">
        <v>-1356.39</v>
      </c>
      <c r="G169" s="32">
        <f t="shared" ref="G169" si="174">SUM(B169:F169)</f>
        <v>218382614.87499908</v>
      </c>
    </row>
    <row r="170" spans="1:8">
      <c r="A170" s="31">
        <v>44546</v>
      </c>
      <c r="B170" s="32">
        <f t="shared" ref="B170:B171" si="175">G169</f>
        <v>218382614.87499908</v>
      </c>
      <c r="C170" s="44">
        <v>-1022112.75</v>
      </c>
      <c r="D170" s="44">
        <v>1478389.35</v>
      </c>
      <c r="E170" s="44">
        <v>1160125.32</v>
      </c>
      <c r="F170" s="33">
        <v>-1723909.66</v>
      </c>
      <c r="G170" s="32">
        <f>SUM(B170:F170)</f>
        <v>218275107.13499907</v>
      </c>
    </row>
    <row r="171" spans="1:8">
      <c r="A171" s="31">
        <v>44547</v>
      </c>
      <c r="B171" s="32">
        <f t="shared" si="175"/>
        <v>218275107.13499907</v>
      </c>
      <c r="C171" s="44">
        <v>-1478101.99</v>
      </c>
      <c r="D171" s="44">
        <v>4283247.63</v>
      </c>
      <c r="E171" s="44">
        <v>3051413.6700000004</v>
      </c>
      <c r="F171" s="33">
        <v>-8322609.2399999993</v>
      </c>
      <c r="G171" s="32">
        <f>SUM(B171:F171)</f>
        <v>215809057.20499903</v>
      </c>
      <c r="H171" s="30" t="s">
        <v>504</v>
      </c>
    </row>
    <row r="172" spans="1:8">
      <c r="A172" s="31">
        <v>44548</v>
      </c>
      <c r="B172" s="32">
        <f t="shared" ref="B172" si="176">G171</f>
        <v>215809057.20499903</v>
      </c>
      <c r="C172" s="44">
        <v>-4013813.87</v>
      </c>
      <c r="D172" s="44">
        <v>2039226.78</v>
      </c>
      <c r="E172" s="44">
        <v>6244786.7599999998</v>
      </c>
      <c r="F172" s="33">
        <v>0</v>
      </c>
      <c r="G172" s="32">
        <f>SUM(B172:F172)</f>
        <v>220079256.87499902</v>
      </c>
      <c r="H172" s="30" t="s">
        <v>506</v>
      </c>
    </row>
    <row r="173" spans="1:8">
      <c r="A173" s="31">
        <v>44549</v>
      </c>
      <c r="B173" s="32">
        <f t="shared" ref="B173:B174" si="177">G172</f>
        <v>220079256.87499902</v>
      </c>
      <c r="C173" s="44">
        <v>0</v>
      </c>
      <c r="D173" s="44">
        <v>0</v>
      </c>
      <c r="E173" s="44">
        <v>0</v>
      </c>
      <c r="F173" s="33">
        <v>0</v>
      </c>
      <c r="G173" s="32">
        <f t="shared" ref="G173:G174" si="178">SUM(B173:F173)</f>
        <v>220079256.87499902</v>
      </c>
    </row>
    <row r="174" spans="1:8">
      <c r="A174" s="31">
        <v>44550</v>
      </c>
      <c r="B174" s="32">
        <f t="shared" si="177"/>
        <v>220079256.87499902</v>
      </c>
      <c r="C174" s="44">
        <v>0</v>
      </c>
      <c r="D174" s="44">
        <v>0</v>
      </c>
      <c r="E174" s="44">
        <v>0</v>
      </c>
      <c r="F174" s="33">
        <v>0</v>
      </c>
      <c r="G174" s="32">
        <f t="shared" si="178"/>
        <v>220079256.87499902</v>
      </c>
    </row>
    <row r="175" spans="1:8">
      <c r="A175" s="31">
        <v>44551</v>
      </c>
      <c r="B175" s="32">
        <f t="shared" ref="B175" si="179">G174</f>
        <v>220079256.87499902</v>
      </c>
      <c r="C175" s="44">
        <v>-1459497.42</v>
      </c>
      <c r="D175" s="44">
        <v>817502.17</v>
      </c>
      <c r="E175" s="44">
        <v>562177.74</v>
      </c>
      <c r="F175" s="33">
        <v>-75895676.159999996</v>
      </c>
      <c r="G175" s="32">
        <f t="shared" ref="G175" si="180">SUM(B175:F175)</f>
        <v>144103763.20499903</v>
      </c>
      <c r="H175" s="30" t="s">
        <v>507</v>
      </c>
    </row>
    <row r="176" spans="1:8">
      <c r="A176" s="31">
        <v>44552</v>
      </c>
      <c r="B176" s="32">
        <f t="shared" ref="B176" si="181">G175</f>
        <v>144103763.20499903</v>
      </c>
      <c r="C176" s="44">
        <v>-2770097.72</v>
      </c>
      <c r="D176" s="44">
        <v>1601186.66</v>
      </c>
      <c r="E176" s="44">
        <v>2473534.63</v>
      </c>
      <c r="F176" s="33">
        <v>-2885384.37</v>
      </c>
      <c r="G176" s="32">
        <f t="shared" ref="G176" si="182">SUM(B176:F176)</f>
        <v>142523002.40499902</v>
      </c>
      <c r="H176" s="30" t="s">
        <v>508</v>
      </c>
    </row>
    <row r="177" spans="1:8">
      <c r="A177" s="31">
        <v>44553</v>
      </c>
      <c r="B177" s="32">
        <f t="shared" ref="B177:B180" si="183">G176</f>
        <v>142523002.40499902</v>
      </c>
      <c r="C177" s="44">
        <v>-41702957.350000001</v>
      </c>
      <c r="D177" s="44">
        <v>2020459.56</v>
      </c>
      <c r="E177" s="44">
        <v>251889.68</v>
      </c>
      <c r="F177" s="33">
        <v>-519526.51</v>
      </c>
      <c r="G177" s="32">
        <f t="shared" ref="G177:G184" si="184">SUM(B177:F177)</f>
        <v>102572867.78499903</v>
      </c>
      <c r="H177" s="30" t="s">
        <v>509</v>
      </c>
    </row>
    <row r="178" spans="1:8">
      <c r="A178" s="31">
        <v>44554</v>
      </c>
      <c r="B178" s="32">
        <f t="shared" si="183"/>
        <v>102572867.78499903</v>
      </c>
      <c r="C178" s="44">
        <v>-11371344.52</v>
      </c>
      <c r="D178" s="44">
        <v>3814851.03</v>
      </c>
      <c r="E178" s="44">
        <v>31786051.550000001</v>
      </c>
      <c r="F178" s="33">
        <v>-447934.96</v>
      </c>
      <c r="G178" s="32">
        <f t="shared" si="184"/>
        <v>126354490.88499904</v>
      </c>
      <c r="H178" s="30" t="s">
        <v>510</v>
      </c>
    </row>
    <row r="179" spans="1:8">
      <c r="A179" s="31">
        <v>44555</v>
      </c>
      <c r="B179" s="32">
        <f t="shared" si="183"/>
        <v>126354490.88499904</v>
      </c>
      <c r="C179" s="44">
        <v>-15425.86</v>
      </c>
      <c r="D179" s="33">
        <v>0</v>
      </c>
      <c r="E179" s="33">
        <v>0</v>
      </c>
      <c r="F179" s="33">
        <v>0</v>
      </c>
      <c r="G179" s="32">
        <f t="shared" si="184"/>
        <v>126339065.02499904</v>
      </c>
    </row>
    <row r="180" spans="1:8">
      <c r="A180" s="31">
        <v>44556</v>
      </c>
      <c r="B180" s="32">
        <f t="shared" si="183"/>
        <v>126339065.02499904</v>
      </c>
      <c r="C180" s="33">
        <v>0</v>
      </c>
      <c r="D180" s="33">
        <v>0</v>
      </c>
      <c r="E180" s="33">
        <v>0</v>
      </c>
      <c r="F180" s="33">
        <v>0</v>
      </c>
      <c r="G180" s="32">
        <f t="shared" si="184"/>
        <v>126339065.02499904</v>
      </c>
    </row>
    <row r="181" spans="1:8">
      <c r="A181" s="31">
        <v>44557</v>
      </c>
      <c r="B181" s="32">
        <f t="shared" ref="B181:B188" si="185">G180</f>
        <v>126339065.02499904</v>
      </c>
      <c r="C181" s="33">
        <v>0</v>
      </c>
      <c r="D181" s="33">
        <v>0</v>
      </c>
      <c r="E181" s="33">
        <v>0</v>
      </c>
      <c r="F181" s="33">
        <v>0</v>
      </c>
      <c r="G181" s="32">
        <f t="shared" si="184"/>
        <v>126339065.02499904</v>
      </c>
    </row>
    <row r="182" spans="1:8">
      <c r="A182" s="31">
        <v>44558</v>
      </c>
      <c r="B182" s="32">
        <f t="shared" si="185"/>
        <v>126339065.02499904</v>
      </c>
      <c r="C182" s="33">
        <v>-3970764.5499999989</v>
      </c>
      <c r="D182" s="33">
        <v>682368.29</v>
      </c>
      <c r="E182" s="33">
        <v>557611</v>
      </c>
      <c r="F182" s="33">
        <v>0</v>
      </c>
      <c r="G182" s="32">
        <f t="shared" si="184"/>
        <v>123608279.76499905</v>
      </c>
      <c r="H182" s="30" t="s">
        <v>511</v>
      </c>
    </row>
    <row r="183" spans="1:8">
      <c r="A183" s="31">
        <v>44559</v>
      </c>
      <c r="B183" s="32">
        <f t="shared" si="185"/>
        <v>123608279.76499905</v>
      </c>
      <c r="C183" s="33">
        <v>-3366883.4799999995</v>
      </c>
      <c r="D183" s="33">
        <v>16026628.990000002</v>
      </c>
      <c r="E183" s="33">
        <v>178032.7</v>
      </c>
      <c r="F183" s="33">
        <v>-1365983.6</v>
      </c>
      <c r="G183" s="32">
        <f t="shared" si="184"/>
        <v>135080074.37499905</v>
      </c>
      <c r="H183" s="30" t="s">
        <v>512</v>
      </c>
    </row>
    <row r="184" spans="1:8">
      <c r="A184" s="31">
        <v>44560</v>
      </c>
      <c r="B184" s="32">
        <f t="shared" si="185"/>
        <v>135080074.37499905</v>
      </c>
      <c r="C184" s="33">
        <v>-2337551.6499999994</v>
      </c>
      <c r="D184" s="33">
        <v>4995868.32</v>
      </c>
      <c r="E184" s="33">
        <v>1621183.53</v>
      </c>
      <c r="F184" s="33">
        <v>-5926.81</v>
      </c>
      <c r="G184" s="32">
        <f t="shared" si="184"/>
        <v>139353647.76499903</v>
      </c>
      <c r="H184" s="30" t="s">
        <v>513</v>
      </c>
    </row>
    <row r="185" spans="1:8">
      <c r="A185" s="31">
        <v>44561</v>
      </c>
      <c r="B185" s="32">
        <f t="shared" si="185"/>
        <v>139353647.76499903</v>
      </c>
      <c r="C185" s="33">
        <v>-3692737.13</v>
      </c>
      <c r="D185" s="33">
        <v>10522861.75</v>
      </c>
      <c r="E185" s="33">
        <v>-59756440.539999999</v>
      </c>
      <c r="F185" s="33">
        <v>106206071.66</v>
      </c>
      <c r="G185" s="32">
        <f t="shared" ref="G185" si="186">SUM(B185:F185)</f>
        <v>192633403.50499904</v>
      </c>
      <c r="H185" s="30" t="s">
        <v>514</v>
      </c>
    </row>
    <row r="186" spans="1:8">
      <c r="A186" s="31">
        <v>44562</v>
      </c>
      <c r="B186" s="32">
        <f t="shared" si="185"/>
        <v>192633403.50499904</v>
      </c>
      <c r="C186" s="33">
        <v>-18300.86</v>
      </c>
      <c r="D186" s="33">
        <v>0</v>
      </c>
      <c r="E186" s="33">
        <v>0</v>
      </c>
      <c r="F186" s="33">
        <v>0</v>
      </c>
      <c r="G186" s="32">
        <f t="shared" ref="G186:G187" si="187">SUM(B186:F186)</f>
        <v>192615102.64499903</v>
      </c>
    </row>
    <row r="187" spans="1:8">
      <c r="A187" s="31">
        <v>44563</v>
      </c>
      <c r="B187" s="32">
        <f t="shared" si="185"/>
        <v>192615102.64499903</v>
      </c>
      <c r="C187" s="33">
        <v>0</v>
      </c>
      <c r="D187" s="33">
        <v>0</v>
      </c>
      <c r="E187" s="33">
        <v>0</v>
      </c>
      <c r="F187" s="33">
        <v>0</v>
      </c>
      <c r="G187" s="32">
        <f t="shared" si="187"/>
        <v>192615102.64499903</v>
      </c>
    </row>
    <row r="188" spans="1:8">
      <c r="A188" s="31">
        <v>44564</v>
      </c>
      <c r="B188" s="32">
        <f t="shared" si="185"/>
        <v>192615102.64499903</v>
      </c>
      <c r="C188" s="33">
        <v>0</v>
      </c>
      <c r="D188" s="33">
        <v>0</v>
      </c>
      <c r="E188" s="33">
        <v>0</v>
      </c>
      <c r="F188" s="33">
        <v>0</v>
      </c>
      <c r="G188" s="32">
        <f t="shared" ref="G188" si="188">SUM(B188:F188)</f>
        <v>192615102.64499903</v>
      </c>
    </row>
    <row r="189" spans="1:8">
      <c r="A189" s="31">
        <v>44565</v>
      </c>
      <c r="B189" s="32">
        <f t="shared" ref="B189" si="189">G188</f>
        <v>192615102.64499903</v>
      </c>
      <c r="C189" s="33">
        <v>-7446902.6399999997</v>
      </c>
      <c r="D189" s="33">
        <v>19724320.719999999</v>
      </c>
      <c r="E189" s="33">
        <v>57606653.700000003</v>
      </c>
      <c r="F189" s="33">
        <v>-6846018.6799999997</v>
      </c>
      <c r="G189" s="32">
        <f t="shared" ref="G189" si="190">SUM(B189:F189)</f>
        <v>255653155.74499905</v>
      </c>
      <c r="H189" s="30" t="s">
        <v>515</v>
      </c>
    </row>
    <row r="190" spans="1:8">
      <c r="A190" s="31">
        <v>44566</v>
      </c>
      <c r="B190" s="32">
        <f t="shared" ref="B190" si="191">G189</f>
        <v>255653155.74499905</v>
      </c>
      <c r="C190" s="33">
        <v>-4227400.57</v>
      </c>
      <c r="D190" s="33">
        <v>1076426.3500000001</v>
      </c>
      <c r="E190" s="33">
        <v>11980430.689999999</v>
      </c>
      <c r="F190" s="33">
        <v>-22589350.780000001</v>
      </c>
      <c r="G190" s="32">
        <f t="shared" ref="G190" si="192">SUM(B190:F190)</f>
        <v>241893261.43499905</v>
      </c>
      <c r="H190" s="30" t="s">
        <v>516</v>
      </c>
    </row>
    <row r="191" spans="1:8">
      <c r="A191" s="31">
        <v>44567</v>
      </c>
      <c r="B191" s="32">
        <f t="shared" ref="B191" si="193">G190</f>
        <v>241893261.43499905</v>
      </c>
      <c r="C191" s="33">
        <v>-1377136.38</v>
      </c>
      <c r="D191" s="33">
        <v>-304899.73</v>
      </c>
      <c r="E191" s="33">
        <v>8412033.5999999996</v>
      </c>
      <c r="F191" s="33">
        <v>-1114675.28</v>
      </c>
      <c r="G191" s="32">
        <f t="shared" ref="G191" si="194">SUM(B191:F191)</f>
        <v>247508583.64499906</v>
      </c>
      <c r="H191" s="30" t="s">
        <v>517</v>
      </c>
    </row>
    <row r="192" spans="1:8">
      <c r="A192" s="31">
        <v>44568</v>
      </c>
      <c r="B192" s="32">
        <f t="shared" ref="B192" si="195">G191</f>
        <v>247508583.64499906</v>
      </c>
      <c r="C192" s="33">
        <v>-1442711.1</v>
      </c>
      <c r="D192" s="33">
        <v>3769093.67</v>
      </c>
      <c r="E192" s="33">
        <v>3932973.91</v>
      </c>
      <c r="F192" s="33">
        <v>-3803924.62</v>
      </c>
      <c r="G192" s="32">
        <f t="shared" ref="G192" si="196">SUM(B192:F192)</f>
        <v>249964015.50499904</v>
      </c>
      <c r="H192" s="30" t="s">
        <v>519</v>
      </c>
    </row>
    <row r="193" spans="1:8">
      <c r="A193" s="31">
        <v>44569</v>
      </c>
      <c r="B193" s="32">
        <f t="shared" ref="B193" si="197">G192</f>
        <v>249964015.50499904</v>
      </c>
      <c r="C193" s="33">
        <v>-1619912.95</v>
      </c>
      <c r="D193" s="33">
        <v>1203629.5</v>
      </c>
      <c r="E193" s="33">
        <v>196233.5</v>
      </c>
      <c r="F193" s="33">
        <v>-21338828.600000001</v>
      </c>
      <c r="G193" s="32">
        <f t="shared" ref="G193" si="198">SUM(B193:F193)</f>
        <v>228405136.95499906</v>
      </c>
      <c r="H193" s="30" t="s">
        <v>520</v>
      </c>
    </row>
    <row r="194" spans="1:8">
      <c r="A194" s="31">
        <v>44570</v>
      </c>
      <c r="B194" s="32">
        <f t="shared" ref="B194:B195" si="199">G193</f>
        <v>228405136.95499906</v>
      </c>
      <c r="C194" s="33">
        <v>0</v>
      </c>
      <c r="D194" s="33">
        <v>0</v>
      </c>
      <c r="E194" s="33">
        <v>0</v>
      </c>
      <c r="F194" s="33">
        <v>0</v>
      </c>
      <c r="G194" s="32">
        <f t="shared" ref="G194:G195" si="200">SUM(B194:F194)</f>
        <v>228405136.95499906</v>
      </c>
    </row>
    <row r="195" spans="1:8">
      <c r="A195" s="31">
        <v>44571</v>
      </c>
      <c r="B195" s="32">
        <f t="shared" si="199"/>
        <v>228405136.95499906</v>
      </c>
      <c r="C195" s="33">
        <v>0</v>
      </c>
      <c r="D195" s="33">
        <v>0</v>
      </c>
      <c r="E195" s="33">
        <v>0</v>
      </c>
      <c r="F195" s="33">
        <v>0</v>
      </c>
      <c r="G195" s="32">
        <f t="shared" si="200"/>
        <v>228405136.95499906</v>
      </c>
    </row>
    <row r="196" spans="1:8">
      <c r="A196" s="31">
        <v>44572</v>
      </c>
      <c r="B196" s="32">
        <f t="shared" ref="B196" si="201">G195</f>
        <v>228405136.95499906</v>
      </c>
      <c r="C196" s="33">
        <v>-2308805.5299999998</v>
      </c>
      <c r="D196" s="33">
        <v>560968.92000000004</v>
      </c>
      <c r="E196" s="33">
        <v>268638.39</v>
      </c>
      <c r="F196" s="33">
        <v>-778590.49</v>
      </c>
      <c r="G196" s="32">
        <f t="shared" ref="G196" si="202">SUM(B196:F196)</f>
        <v>226147348.24499902</v>
      </c>
    </row>
    <row r="197" spans="1:8">
      <c r="A197" s="31">
        <v>44573</v>
      </c>
      <c r="B197" s="32">
        <f t="shared" ref="B197" si="203">G196</f>
        <v>226147348.24499902</v>
      </c>
      <c r="C197" s="33">
        <v>-11175615.359999999</v>
      </c>
      <c r="D197" s="33">
        <v>2326959.37</v>
      </c>
      <c r="E197" s="33">
        <v>32439.919999999998</v>
      </c>
      <c r="F197" s="33">
        <v>-409535.54</v>
      </c>
      <c r="G197" s="32">
        <f t="shared" ref="G197" si="204">SUM(B197:F197)</f>
        <v>216921596.63499904</v>
      </c>
      <c r="H197" s="30" t="s">
        <v>521</v>
      </c>
    </row>
    <row r="198" spans="1:8">
      <c r="A198" s="31">
        <v>44574</v>
      </c>
      <c r="B198" s="32">
        <f t="shared" ref="B198:B199" si="205">G197</f>
        <v>216921596.63499904</v>
      </c>
      <c r="C198" s="33">
        <v>-575274.13</v>
      </c>
      <c r="D198" s="33">
        <v>4555848.72</v>
      </c>
      <c r="E198" s="33">
        <v>10435739.91</v>
      </c>
      <c r="F198" s="33">
        <v>-10362070.68</v>
      </c>
      <c r="G198" s="32">
        <f t="shared" ref="G198:G199" si="206">SUM(B198:F198)</f>
        <v>220975840.45499903</v>
      </c>
      <c r="H198" s="30" t="s">
        <v>522</v>
      </c>
    </row>
    <row r="199" spans="1:8">
      <c r="A199" s="31">
        <v>44575</v>
      </c>
      <c r="B199" s="32">
        <f t="shared" si="205"/>
        <v>220975840.45499903</v>
      </c>
      <c r="C199" s="33">
        <v>-2779252.9899999998</v>
      </c>
      <c r="D199" s="33">
        <v>1372526.0599999998</v>
      </c>
      <c r="E199" s="33">
        <v>85480.290000000008</v>
      </c>
      <c r="F199" s="33">
        <v>-66968268.630000018</v>
      </c>
      <c r="G199" s="32">
        <f t="shared" si="206"/>
        <v>152686325.18499899</v>
      </c>
      <c r="H199" s="30" t="s">
        <v>524</v>
      </c>
    </row>
    <row r="200" spans="1:8">
      <c r="A200" s="31">
        <v>44576</v>
      </c>
      <c r="B200" s="32">
        <f t="shared" ref="B200:B203" si="207">G199</f>
        <v>152686325.18499899</v>
      </c>
      <c r="C200" s="33">
        <v>-2528165.1800000002</v>
      </c>
      <c r="D200" s="33">
        <v>372400.85</v>
      </c>
      <c r="E200" s="33">
        <v>28183468.149999999</v>
      </c>
      <c r="F200" s="33">
        <v>0</v>
      </c>
      <c r="G200" s="32">
        <f t="shared" ref="G200:G203" si="208">SUM(B200:F200)</f>
        <v>178714029.00499898</v>
      </c>
      <c r="H200" s="30" t="s">
        <v>525</v>
      </c>
    </row>
    <row r="201" spans="1:8">
      <c r="A201" s="31">
        <v>44577</v>
      </c>
      <c r="B201" s="32">
        <f t="shared" si="207"/>
        <v>178714029.00499898</v>
      </c>
      <c r="C201" s="33">
        <v>0</v>
      </c>
      <c r="D201" s="33">
        <v>0</v>
      </c>
      <c r="E201" s="33">
        <v>0</v>
      </c>
      <c r="F201" s="33">
        <v>0</v>
      </c>
      <c r="G201" s="32">
        <f t="shared" si="208"/>
        <v>178714029.00499898</v>
      </c>
    </row>
    <row r="202" spans="1:8">
      <c r="A202" s="31">
        <v>44578</v>
      </c>
      <c r="B202" s="32">
        <f t="shared" si="207"/>
        <v>178714029.00499898</v>
      </c>
      <c r="C202" s="33">
        <v>-25924.78</v>
      </c>
      <c r="D202" s="33">
        <v>0</v>
      </c>
      <c r="E202" s="33">
        <v>0</v>
      </c>
      <c r="F202" s="33">
        <v>0</v>
      </c>
      <c r="G202" s="32">
        <f t="shared" si="208"/>
        <v>178688104.22499898</v>
      </c>
    </row>
    <row r="203" spans="1:8">
      <c r="A203" s="31">
        <v>44579</v>
      </c>
      <c r="B203" s="32">
        <f t="shared" si="207"/>
        <v>178688104.22499898</v>
      </c>
      <c r="C203" s="33">
        <v>0</v>
      </c>
      <c r="D203" s="33">
        <v>0</v>
      </c>
      <c r="E203" s="33">
        <v>0</v>
      </c>
      <c r="F203" s="33">
        <v>0</v>
      </c>
      <c r="G203" s="32">
        <f t="shared" si="208"/>
        <v>178688104.22499898</v>
      </c>
    </row>
    <row r="204" spans="1:8">
      <c r="A204" s="31">
        <v>44580</v>
      </c>
      <c r="B204" s="32">
        <f t="shared" ref="B204" si="209">G203</f>
        <v>178688104.22499898</v>
      </c>
      <c r="C204" s="33">
        <v>-1566279.53</v>
      </c>
      <c r="D204" s="33">
        <v>4779870.5199999996</v>
      </c>
      <c r="E204" s="33">
        <v>867636.57</v>
      </c>
      <c r="F204" s="33">
        <v>-86950.41</v>
      </c>
      <c r="G204" s="32">
        <f t="shared" ref="G204" si="210">SUM(B204:F204)</f>
        <v>182682381.37499899</v>
      </c>
      <c r="H204" s="30" t="s">
        <v>526</v>
      </c>
    </row>
    <row r="205" spans="1:8">
      <c r="A205" s="31">
        <v>44581</v>
      </c>
      <c r="B205" s="32">
        <f t="shared" ref="B205" si="211">G204</f>
        <v>182682381.37499899</v>
      </c>
      <c r="C205" s="33">
        <v>-12531323.550000001</v>
      </c>
      <c r="D205" s="33">
        <v>348195.87</v>
      </c>
      <c r="E205" s="33">
        <v>24615021.350000001</v>
      </c>
      <c r="F205" s="33">
        <v>-859903.1</v>
      </c>
      <c r="G205" s="32">
        <f t="shared" ref="G205" si="212">SUM(B205:F205)</f>
        <v>194254371.94499898</v>
      </c>
      <c r="H205" s="30" t="s">
        <v>527</v>
      </c>
    </row>
    <row r="206" spans="1:8">
      <c r="A206" s="31">
        <v>44582</v>
      </c>
      <c r="B206" s="32">
        <f t="shared" ref="B206" si="213">G205</f>
        <v>194254371.94499898</v>
      </c>
      <c r="C206" s="33">
        <v>-2442033.83</v>
      </c>
      <c r="D206" s="33">
        <v>1321518.46</v>
      </c>
      <c r="E206" s="33">
        <v>289927.07</v>
      </c>
      <c r="F206" s="33">
        <v>-1703114.81</v>
      </c>
      <c r="G206" s="32">
        <f t="shared" ref="G206" si="214">SUM(B206:F206)</f>
        <v>191720668.83499897</v>
      </c>
      <c r="H206" s="30" t="s">
        <v>528</v>
      </c>
    </row>
    <row r="207" spans="1:8">
      <c r="A207" s="31">
        <v>44583</v>
      </c>
      <c r="B207" s="32">
        <f t="shared" ref="B207" si="215">G206</f>
        <v>191720668.83499897</v>
      </c>
      <c r="C207" s="33">
        <v>-1395034.89</v>
      </c>
      <c r="D207" s="33">
        <v>631173.54</v>
      </c>
      <c r="E207" s="33">
        <v>0</v>
      </c>
      <c r="F207" s="33">
        <v>-1785318.91</v>
      </c>
      <c r="G207" s="32">
        <f t="shared" ref="G207" si="216">SUM(B207:F207)</f>
        <v>189171488.57499897</v>
      </c>
      <c r="H207" s="30" t="s">
        <v>529</v>
      </c>
    </row>
    <row r="208" spans="1:8">
      <c r="A208" s="31">
        <v>44584</v>
      </c>
      <c r="B208" s="32">
        <f t="shared" ref="B208:B209" si="217">G207</f>
        <v>189171488.57499897</v>
      </c>
      <c r="C208" s="33">
        <v>0</v>
      </c>
      <c r="D208" s="33">
        <v>0</v>
      </c>
      <c r="E208" s="33">
        <v>0</v>
      </c>
      <c r="F208" s="33">
        <v>0</v>
      </c>
      <c r="G208" s="32">
        <f t="shared" ref="G208:G209" si="218">SUM(B208:F208)</f>
        <v>189171488.57499897</v>
      </c>
    </row>
    <row r="209" spans="1:8">
      <c r="A209" s="31">
        <v>44585</v>
      </c>
      <c r="B209" s="32">
        <f t="shared" si="217"/>
        <v>189171488.57499897</v>
      </c>
      <c r="C209" s="33">
        <v>0</v>
      </c>
      <c r="D209" s="33">
        <v>0</v>
      </c>
      <c r="E209" s="33">
        <v>0</v>
      </c>
      <c r="F209" s="33">
        <v>0</v>
      </c>
      <c r="G209" s="32">
        <f t="shared" si="218"/>
        <v>189171488.57499897</v>
      </c>
    </row>
    <row r="210" spans="1:8">
      <c r="A210" s="31">
        <v>44586</v>
      </c>
      <c r="B210" s="32">
        <f t="shared" ref="B210" si="219">G209</f>
        <v>189171488.57499897</v>
      </c>
      <c r="C210" s="33">
        <v>-3689793.18</v>
      </c>
      <c r="D210" s="33">
        <v>10945608.789999999</v>
      </c>
      <c r="E210" s="33">
        <v>18806284.489999998</v>
      </c>
      <c r="F210" s="33">
        <v>-4888811.05</v>
      </c>
      <c r="G210" s="32">
        <f t="shared" ref="G210" si="220">SUM(B210:F210)</f>
        <v>210344777.62499896</v>
      </c>
      <c r="H210" s="30" t="s">
        <v>530</v>
      </c>
    </row>
    <row r="211" spans="1:8">
      <c r="A211" s="31">
        <v>44587</v>
      </c>
      <c r="B211" s="32">
        <f t="shared" ref="B211" si="221">G210</f>
        <v>210344777.62499896</v>
      </c>
      <c r="C211" s="33">
        <v>-1397379.34</v>
      </c>
      <c r="D211" s="33">
        <v>8021606.5300000003</v>
      </c>
      <c r="E211" s="33">
        <v>807144.66</v>
      </c>
      <c r="F211" s="33">
        <v>-6907555.7800000003</v>
      </c>
      <c r="G211" s="32">
        <f t="shared" ref="G211" si="222">SUM(B211:F211)</f>
        <v>210868593.69499895</v>
      </c>
      <c r="H211" s="30" t="s">
        <v>531</v>
      </c>
    </row>
    <row r="212" spans="1:8">
      <c r="A212" s="31">
        <v>44588</v>
      </c>
      <c r="B212" s="32">
        <f t="shared" ref="B212:B213" si="223">G211</f>
        <v>210868593.69499895</v>
      </c>
      <c r="C212" s="33">
        <v>-46802032.520000003</v>
      </c>
      <c r="D212" s="33">
        <v>11901370.77</v>
      </c>
      <c r="E212" s="33">
        <v>229956824.16999999</v>
      </c>
      <c r="F212" s="33">
        <v>-1635258.61</v>
      </c>
      <c r="G212" s="32">
        <f t="shared" ref="G212:G213" si="224">SUM(B212:F212)</f>
        <v>404289497.50499892</v>
      </c>
      <c r="H212" s="30" t="s">
        <v>532</v>
      </c>
    </row>
    <row r="213" spans="1:8">
      <c r="A213" s="31">
        <v>44589</v>
      </c>
      <c r="B213" s="32">
        <f t="shared" si="223"/>
        <v>404289497.50499892</v>
      </c>
      <c r="C213" s="33">
        <v>-1193028.7400000002</v>
      </c>
      <c r="D213" s="33">
        <v>-193648503.58000001</v>
      </c>
      <c r="E213" s="33">
        <v>25205.01</v>
      </c>
      <c r="F213" s="33">
        <v>0</v>
      </c>
      <c r="G213" s="32">
        <f t="shared" si="224"/>
        <v>209473170.19499889</v>
      </c>
      <c r="H213" s="30" t="s">
        <v>533</v>
      </c>
    </row>
    <row r="214" spans="1:8">
      <c r="A214" s="31">
        <v>44590</v>
      </c>
      <c r="B214" s="32">
        <f t="shared" ref="B214:B216" si="225">G213</f>
        <v>209473170.19499889</v>
      </c>
      <c r="C214" s="33">
        <v>-2542629.65</v>
      </c>
      <c r="D214" s="33">
        <v>618077.87</v>
      </c>
      <c r="E214" s="33">
        <v>3055809.89</v>
      </c>
      <c r="F214" s="33">
        <v>-1405187.67</v>
      </c>
      <c r="G214" s="32">
        <f t="shared" ref="G214:G216" si="226">SUM(B214:F214)</f>
        <v>209199240.63499889</v>
      </c>
      <c r="H214" s="30" t="s">
        <v>535</v>
      </c>
    </row>
    <row r="215" spans="1:8">
      <c r="A215" s="31">
        <v>44591</v>
      </c>
      <c r="B215" s="32">
        <f t="shared" si="225"/>
        <v>209199240.63499889</v>
      </c>
      <c r="C215" s="33">
        <v>0</v>
      </c>
      <c r="D215" s="33">
        <v>0</v>
      </c>
      <c r="E215" s="33">
        <v>0</v>
      </c>
      <c r="F215" s="33">
        <v>0</v>
      </c>
      <c r="G215" s="32">
        <f t="shared" si="226"/>
        <v>209199240.63499889</v>
      </c>
    </row>
    <row r="216" spans="1:8">
      <c r="A216" s="31">
        <v>44592</v>
      </c>
      <c r="B216" s="32">
        <f t="shared" si="225"/>
        <v>209199240.63499889</v>
      </c>
      <c r="C216" s="33">
        <v>0</v>
      </c>
      <c r="D216" s="33">
        <v>0</v>
      </c>
      <c r="E216" s="33">
        <v>0</v>
      </c>
      <c r="F216" s="33">
        <v>0</v>
      </c>
      <c r="G216" s="32">
        <f t="shared" si="226"/>
        <v>209199240.63499889</v>
      </c>
    </row>
    <row r="217" spans="1:8">
      <c r="A217" s="31">
        <v>44593</v>
      </c>
      <c r="B217" s="32">
        <f t="shared" ref="B217" si="227">G216</f>
        <v>209199240.63499889</v>
      </c>
      <c r="C217" s="33">
        <v>-2212601.6800000002</v>
      </c>
      <c r="D217" s="33">
        <v>3794915.29</v>
      </c>
      <c r="E217" s="33">
        <v>29650596.16</v>
      </c>
      <c r="F217" s="33">
        <v>-1452937.32</v>
      </c>
      <c r="G217" s="32">
        <f t="shared" ref="G217" si="228">SUM(B217:F217)</f>
        <v>238979213.08499888</v>
      </c>
      <c r="H217" s="30" t="s">
        <v>536</v>
      </c>
    </row>
    <row r="218" spans="1:8">
      <c r="A218" s="31">
        <v>44594</v>
      </c>
      <c r="B218" s="32">
        <f t="shared" ref="B218" si="229">G217</f>
        <v>238979213.08499888</v>
      </c>
      <c r="C218" s="33">
        <v>-3217546.69</v>
      </c>
      <c r="D218" s="33">
        <v>6353006.1100000003</v>
      </c>
      <c r="E218" s="33">
        <v>41562981.530000001</v>
      </c>
      <c r="F218" s="33">
        <v>-98515725.719999999</v>
      </c>
      <c r="G218" s="32">
        <f t="shared" ref="G218" si="230">SUM(B218:F218)</f>
        <v>185161928.31499889</v>
      </c>
      <c r="H218" s="30" t="s">
        <v>538</v>
      </c>
    </row>
    <row r="219" spans="1:8">
      <c r="A219" s="31">
        <v>44595</v>
      </c>
      <c r="B219" s="32">
        <f t="shared" ref="B219" si="231">G218</f>
        <v>185161928.31499889</v>
      </c>
      <c r="C219" s="33">
        <v>-4080051.95</v>
      </c>
      <c r="D219" s="33">
        <v>824928.97</v>
      </c>
      <c r="E219" s="33">
        <v>468546.69</v>
      </c>
      <c r="F219" s="33">
        <v>-801371.68</v>
      </c>
      <c r="G219" s="32">
        <f t="shared" ref="G219" si="232">SUM(B219:F219)</f>
        <v>181573980.3449989</v>
      </c>
      <c r="H219" s="30" t="s">
        <v>539</v>
      </c>
    </row>
    <row r="220" spans="1:8">
      <c r="A220" s="31">
        <v>44596</v>
      </c>
      <c r="B220" s="32">
        <f t="shared" ref="B220" si="233">G219</f>
        <v>181573980.3449989</v>
      </c>
      <c r="C220" s="33">
        <v>-1898425.69</v>
      </c>
      <c r="D220" s="33">
        <v>3645206.99</v>
      </c>
      <c r="E220" s="33">
        <v>559704.59</v>
      </c>
      <c r="F220" s="33">
        <v>-2449754.88</v>
      </c>
      <c r="G220" s="32">
        <f t="shared" ref="G220" si="234">SUM(B220:F220)</f>
        <v>181430711.35499892</v>
      </c>
      <c r="H220" s="30" t="s">
        <v>540</v>
      </c>
    </row>
    <row r="221" spans="1:8">
      <c r="A221" s="31">
        <v>44597</v>
      </c>
      <c r="B221" s="32">
        <f t="shared" ref="B221" si="235">G220</f>
        <v>181430711.35499892</v>
      </c>
      <c r="C221" s="33">
        <v>-661865.29</v>
      </c>
      <c r="D221" s="33">
        <v>3596320.55</v>
      </c>
      <c r="E221" s="33">
        <v>10108088.949999999</v>
      </c>
      <c r="F221" s="33">
        <v>-28382418.460000001</v>
      </c>
      <c r="G221" s="32">
        <f t="shared" ref="G221" si="236">SUM(B221:F221)</f>
        <v>166090837.10499892</v>
      </c>
      <c r="H221" s="30" t="s">
        <v>541</v>
      </c>
    </row>
    <row r="222" spans="1:8">
      <c r="A222" s="31">
        <v>44598</v>
      </c>
      <c r="B222" s="32">
        <f t="shared" ref="B222" si="237">G221</f>
        <v>166090837.10499892</v>
      </c>
      <c r="C222" s="33">
        <v>0</v>
      </c>
      <c r="D222" s="33">
        <v>0</v>
      </c>
      <c r="E222" s="33">
        <v>0</v>
      </c>
      <c r="F222" s="33">
        <v>0</v>
      </c>
      <c r="G222" s="32">
        <f t="shared" ref="G222" si="238">SUM(B222:F222)</f>
        <v>166090837.10499892</v>
      </c>
    </row>
    <row r="223" spans="1:8">
      <c r="A223" s="31">
        <v>44599</v>
      </c>
      <c r="B223" s="32">
        <f t="shared" ref="B223" si="239">G222</f>
        <v>166090837.10499892</v>
      </c>
      <c r="C223" s="33">
        <v>0</v>
      </c>
      <c r="D223" s="33">
        <v>0</v>
      </c>
      <c r="E223" s="33">
        <v>0</v>
      </c>
      <c r="F223" s="33">
        <v>0</v>
      </c>
      <c r="G223" s="32">
        <f t="shared" ref="G223" si="240">SUM(B223:F223)</f>
        <v>166090837.10499892</v>
      </c>
    </row>
    <row r="224" spans="1:8">
      <c r="A224" s="31">
        <v>44600</v>
      </c>
      <c r="B224" s="32">
        <f t="shared" ref="B224" si="241">G223</f>
        <v>166090837.10499892</v>
      </c>
      <c r="C224" s="33">
        <v>-2489588.59</v>
      </c>
      <c r="D224" s="33">
        <v>1884722.64</v>
      </c>
      <c r="E224" s="33">
        <v>398632.03</v>
      </c>
      <c r="F224" s="33">
        <v>-888124.71</v>
      </c>
      <c r="G224" s="32">
        <f t="shared" ref="G224" si="242">SUM(B224:F224)</f>
        <v>164996478.47499889</v>
      </c>
    </row>
    <row r="225" spans="1:8">
      <c r="A225" s="31">
        <v>44601</v>
      </c>
      <c r="B225" s="32">
        <f t="shared" ref="B225" si="243">G224</f>
        <v>164996478.47499889</v>
      </c>
      <c r="C225" s="33">
        <v>-9412843.2599999998</v>
      </c>
      <c r="D225" s="33">
        <v>3455152.6</v>
      </c>
      <c r="E225" s="33">
        <v>181467.66</v>
      </c>
      <c r="F225" s="33">
        <v>-1391448.03</v>
      </c>
      <c r="G225" s="32">
        <f t="shared" ref="G225" si="244">SUM(B225:F225)</f>
        <v>157828807.44499889</v>
      </c>
      <c r="H225" s="30" t="s">
        <v>542</v>
      </c>
    </row>
    <row r="226" spans="1:8">
      <c r="A226" s="31">
        <v>44602</v>
      </c>
      <c r="B226" s="32">
        <f t="shared" ref="B226" si="245">G225</f>
        <v>157828807.44499889</v>
      </c>
      <c r="C226" s="33">
        <v>-1980174.1</v>
      </c>
      <c r="D226" s="33">
        <v>1119507.3799999999</v>
      </c>
      <c r="E226" s="33">
        <v>1371369.36</v>
      </c>
      <c r="F226" s="33">
        <v>-1383344.58</v>
      </c>
      <c r="G226" s="32">
        <f t="shared" ref="G226" si="246">SUM(B226:F226)</f>
        <v>156956165.50499889</v>
      </c>
      <c r="H226" s="30" t="s">
        <v>543</v>
      </c>
    </row>
    <row r="227" spans="1:8">
      <c r="A227" s="31">
        <v>44603</v>
      </c>
      <c r="B227" s="32">
        <f t="shared" ref="B227" si="247">G226</f>
        <v>156956165.50499889</v>
      </c>
      <c r="C227" s="33">
        <v>-5066352.78</v>
      </c>
      <c r="D227" s="33">
        <v>16324311.08</v>
      </c>
      <c r="E227" s="33">
        <v>3416509.93</v>
      </c>
      <c r="F227" s="33">
        <v>-2240862.4700000002</v>
      </c>
      <c r="G227" s="32">
        <f t="shared" ref="G227" si="248">SUM(B227:F227)</f>
        <v>169389771.26499891</v>
      </c>
      <c r="H227" s="30" t="s">
        <v>544</v>
      </c>
    </row>
    <row r="228" spans="1:8">
      <c r="A228" s="31">
        <v>44604</v>
      </c>
      <c r="B228" s="32">
        <f t="shared" ref="B228" si="249">G227</f>
        <v>169389771.26499891</v>
      </c>
      <c r="C228" s="33">
        <v>-46088.53</v>
      </c>
      <c r="D228" s="33">
        <v>0</v>
      </c>
      <c r="E228" s="33">
        <v>0</v>
      </c>
      <c r="F228" s="33">
        <v>0</v>
      </c>
      <c r="G228" s="32">
        <f t="shared" ref="G228" si="250">SUM(B228:F228)</f>
        <v>169343682.73499891</v>
      </c>
    </row>
    <row r="229" spans="1:8">
      <c r="A229" s="31">
        <v>44605</v>
      </c>
      <c r="B229" s="32">
        <f t="shared" ref="B229:B230" si="251">G228</f>
        <v>169343682.73499891</v>
      </c>
      <c r="C229" s="33">
        <v>0</v>
      </c>
      <c r="D229" s="33">
        <v>0</v>
      </c>
      <c r="E229" s="33">
        <v>0</v>
      </c>
      <c r="F229" s="33">
        <v>0</v>
      </c>
      <c r="G229" s="32">
        <f t="shared" ref="G229:G230" si="252">SUM(B229:F229)</f>
        <v>169343682.73499891</v>
      </c>
    </row>
    <row r="230" spans="1:8">
      <c r="A230" s="31">
        <v>44606</v>
      </c>
      <c r="B230" s="32">
        <f t="shared" si="251"/>
        <v>169343682.73499891</v>
      </c>
      <c r="C230" s="33">
        <v>0</v>
      </c>
      <c r="D230" s="33">
        <v>0</v>
      </c>
      <c r="E230" s="33">
        <v>0</v>
      </c>
      <c r="F230" s="33">
        <v>0</v>
      </c>
      <c r="G230" s="32">
        <f t="shared" si="252"/>
        <v>169343682.73499891</v>
      </c>
    </row>
    <row r="231" spans="1:8">
      <c r="A231" s="31">
        <v>44607</v>
      </c>
      <c r="B231" s="32">
        <f t="shared" ref="B231" si="253">G230</f>
        <v>169343682.73499891</v>
      </c>
      <c r="C231" s="33">
        <v>-4103955.79</v>
      </c>
      <c r="D231" s="33">
        <v>1467687.68</v>
      </c>
      <c r="E231" s="33">
        <v>6900458.1600000001</v>
      </c>
      <c r="F231" s="33">
        <v>-3366510.51</v>
      </c>
      <c r="G231" s="32">
        <f t="shared" ref="G231" si="254">SUM(B231:F231)</f>
        <v>170241362.27499893</v>
      </c>
      <c r="H231" s="30" t="s">
        <v>545</v>
      </c>
    </row>
    <row r="232" spans="1:8">
      <c r="A232" s="31">
        <v>44608</v>
      </c>
      <c r="B232" s="32">
        <f t="shared" ref="B232" si="255">G231</f>
        <v>170241362.27499893</v>
      </c>
      <c r="C232" s="33">
        <v>-1256767.78</v>
      </c>
      <c r="D232" s="33">
        <v>1304678.32</v>
      </c>
      <c r="E232" s="33">
        <v>275932.86</v>
      </c>
      <c r="F232" s="33">
        <v>-68203980.180000007</v>
      </c>
      <c r="G232" s="32">
        <f t="shared" ref="G232" si="256">SUM(B232:F232)</f>
        <v>102361225.49499893</v>
      </c>
      <c r="H232" s="30" t="s">
        <v>546</v>
      </c>
    </row>
    <row r="233" spans="1:8">
      <c r="A233" s="31">
        <v>44609</v>
      </c>
      <c r="B233" s="32">
        <f t="shared" ref="B233" si="257">G232</f>
        <v>102361225.49499893</v>
      </c>
      <c r="C233" s="33">
        <v>-4030632.62</v>
      </c>
      <c r="D233" s="33">
        <v>658456.88</v>
      </c>
      <c r="E233" s="33">
        <v>61878.37</v>
      </c>
      <c r="F233" s="33">
        <v>-40831.57</v>
      </c>
      <c r="G233" s="32">
        <f t="shared" ref="G233" si="258">SUM(B233:F233)</f>
        <v>99010096.554998934</v>
      </c>
      <c r="H233" s="30" t="s">
        <v>547</v>
      </c>
    </row>
    <row r="234" spans="1:8">
      <c r="A234" s="31">
        <v>44610</v>
      </c>
      <c r="B234" s="32">
        <f t="shared" ref="B234" si="259">G233</f>
        <v>99010096.554998934</v>
      </c>
      <c r="C234" s="33">
        <v>-2034694.34</v>
      </c>
      <c r="D234" s="33">
        <v>4292527.99</v>
      </c>
      <c r="E234" s="33">
        <v>16794293.890000001</v>
      </c>
      <c r="F234" s="33">
        <v>-1314.4</v>
      </c>
      <c r="G234" s="32">
        <f t="shared" ref="G234" si="260">SUM(B234:F234)</f>
        <v>118060909.69499892</v>
      </c>
      <c r="H234" s="30" t="s">
        <v>548</v>
      </c>
    </row>
    <row r="235" spans="1:8">
      <c r="A235" s="31">
        <v>44611</v>
      </c>
      <c r="B235" s="32">
        <f t="shared" ref="B235:B300" si="261">G234</f>
        <v>118060909.69499892</v>
      </c>
      <c r="C235" s="33">
        <v>0</v>
      </c>
      <c r="D235" s="33">
        <v>0</v>
      </c>
      <c r="E235" s="33">
        <v>0</v>
      </c>
      <c r="F235" s="33">
        <v>0</v>
      </c>
      <c r="G235" s="32">
        <f t="shared" ref="G235:G288" si="262">SUM(B235:F235)</f>
        <v>118060909.69499892</v>
      </c>
    </row>
    <row r="236" spans="1:8">
      <c r="A236" s="31">
        <v>44612</v>
      </c>
      <c r="B236" s="32">
        <f t="shared" si="261"/>
        <v>118060909.69499892</v>
      </c>
      <c r="C236" s="33">
        <v>0</v>
      </c>
      <c r="D236" s="33">
        <v>0</v>
      </c>
      <c r="E236" s="33">
        <v>0</v>
      </c>
      <c r="F236" s="33">
        <v>0</v>
      </c>
      <c r="G236" s="32">
        <f t="shared" si="262"/>
        <v>118060909.69499892</v>
      </c>
    </row>
    <row r="237" spans="1:8">
      <c r="A237" s="31">
        <v>44613</v>
      </c>
      <c r="B237" s="32">
        <f t="shared" si="261"/>
        <v>118060909.69499892</v>
      </c>
      <c r="C237" s="33">
        <v>-2272379.4</v>
      </c>
      <c r="D237" s="33">
        <v>1353846.81</v>
      </c>
      <c r="E237" s="33">
        <v>1517824.03</v>
      </c>
      <c r="F237" s="33">
        <v>-1357276.64</v>
      </c>
      <c r="G237" s="32">
        <f>SUM(B237:F237)</f>
        <v>117302924.49499892</v>
      </c>
    </row>
    <row r="238" spans="1:8">
      <c r="A238" s="31">
        <v>44614</v>
      </c>
      <c r="B238" s="32">
        <f t="shared" si="261"/>
        <v>117302924.49499892</v>
      </c>
      <c r="C238" s="33">
        <v>-30826.3</v>
      </c>
      <c r="D238" s="33">
        <v>0</v>
      </c>
      <c r="E238" s="33">
        <v>0</v>
      </c>
      <c r="F238" s="33">
        <v>0</v>
      </c>
      <c r="G238" s="32">
        <f t="shared" si="262"/>
        <v>117272098.19499892</v>
      </c>
    </row>
    <row r="239" spans="1:8">
      <c r="A239" s="31">
        <v>44615</v>
      </c>
      <c r="B239" s="32">
        <f t="shared" si="261"/>
        <v>117272098.19499892</v>
      </c>
      <c r="C239" s="33">
        <v>-1116795.18</v>
      </c>
      <c r="D239" s="33">
        <v>13160473.279999999</v>
      </c>
      <c r="E239" s="33">
        <v>29368549.649999999</v>
      </c>
      <c r="F239" s="33">
        <v>-900903.26</v>
      </c>
      <c r="G239" s="40">
        <f t="shared" si="262"/>
        <v>157783422.68499893</v>
      </c>
      <c r="H239" s="30" t="s">
        <v>549</v>
      </c>
    </row>
    <row r="240" spans="1:8">
      <c r="A240" s="31">
        <v>44616</v>
      </c>
      <c r="B240" s="32">
        <f t="shared" si="261"/>
        <v>157783422.68499893</v>
      </c>
      <c r="C240" s="61">
        <v>-2144281.36</v>
      </c>
      <c r="D240" s="33">
        <v>690228.59</v>
      </c>
      <c r="E240" s="33">
        <v>6288657.5499999998</v>
      </c>
      <c r="F240" s="33">
        <v>-1530359.7299999997</v>
      </c>
      <c r="G240" s="40">
        <f t="shared" si="262"/>
        <v>161087667.73499894</v>
      </c>
      <c r="H240" s="30" t="s">
        <v>550</v>
      </c>
    </row>
    <row r="241" spans="1:8">
      <c r="A241" s="31">
        <v>44617</v>
      </c>
      <c r="B241" s="32">
        <f t="shared" si="261"/>
        <v>161087667.73499894</v>
      </c>
      <c r="C241" s="33">
        <v>-1891378.9300000004</v>
      </c>
      <c r="D241" s="33">
        <v>772390.91</v>
      </c>
      <c r="E241" s="33">
        <v>7129921.6099999994</v>
      </c>
      <c r="F241" s="33">
        <v>-473745.10000000003</v>
      </c>
      <c r="G241" s="40">
        <f t="shared" si="262"/>
        <v>166624856.22499892</v>
      </c>
      <c r="H241" s="30" t="s">
        <v>551</v>
      </c>
    </row>
    <row r="242" spans="1:8">
      <c r="A242" s="31">
        <v>44618</v>
      </c>
      <c r="B242" s="32">
        <f t="shared" si="261"/>
        <v>166624856.22499892</v>
      </c>
      <c r="C242" s="33">
        <v>-1189910.6299999999</v>
      </c>
      <c r="D242" s="33">
        <v>1024234.41</v>
      </c>
      <c r="E242" s="33">
        <v>0</v>
      </c>
      <c r="F242" s="33">
        <v>0</v>
      </c>
      <c r="G242" s="32">
        <f t="shared" si="262"/>
        <v>166459180.00499892</v>
      </c>
    </row>
    <row r="243" spans="1:8">
      <c r="A243" s="31">
        <v>44619</v>
      </c>
      <c r="B243" s="32">
        <f t="shared" si="261"/>
        <v>166459180.00499892</v>
      </c>
      <c r="C243" s="33">
        <v>0</v>
      </c>
      <c r="D243" s="33">
        <v>0</v>
      </c>
      <c r="E243" s="33">
        <v>0</v>
      </c>
      <c r="F243" s="33">
        <v>0</v>
      </c>
      <c r="G243" s="32">
        <f t="shared" si="262"/>
        <v>166459180.00499892</v>
      </c>
    </row>
    <row r="244" spans="1:8">
      <c r="A244" s="31">
        <v>44620</v>
      </c>
      <c r="B244" s="32">
        <f t="shared" si="261"/>
        <v>166459180.00499892</v>
      </c>
      <c r="C244" s="33">
        <v>0</v>
      </c>
      <c r="D244" s="33">
        <v>0</v>
      </c>
      <c r="E244" s="33">
        <v>0</v>
      </c>
      <c r="F244" s="33">
        <v>0</v>
      </c>
      <c r="G244" s="32">
        <f t="shared" si="262"/>
        <v>166459180.00499892</v>
      </c>
    </row>
    <row r="245" spans="1:8">
      <c r="A245" s="31">
        <v>44621</v>
      </c>
      <c r="B245" s="32">
        <f t="shared" si="261"/>
        <v>166459180.00499892</v>
      </c>
      <c r="C245" s="33">
        <v>-5248364</v>
      </c>
      <c r="D245" s="33">
        <v>12957447.979999997</v>
      </c>
      <c r="E245" s="33">
        <v>2004735.23</v>
      </c>
      <c r="F245" s="33">
        <v>-65658347.509999998</v>
      </c>
      <c r="G245" s="32">
        <f>SUM(B245:F245)</f>
        <v>110514651.70499891</v>
      </c>
      <c r="H245" s="30" t="s">
        <v>552</v>
      </c>
    </row>
    <row r="246" spans="1:8">
      <c r="A246" s="31">
        <v>44622</v>
      </c>
      <c r="B246" s="32">
        <f t="shared" si="261"/>
        <v>110514651.70499891</v>
      </c>
      <c r="C246" s="33">
        <v>-3833738.56</v>
      </c>
      <c r="D246" s="33">
        <v>3751012.6099999989</v>
      </c>
      <c r="E246" s="33">
        <v>11321246.77</v>
      </c>
      <c r="F246" s="33">
        <v>-8987599.0199999977</v>
      </c>
      <c r="G246" s="32">
        <f t="shared" si="262"/>
        <v>112765573.50499891</v>
      </c>
      <c r="H246" s="30" t="s">
        <v>553</v>
      </c>
    </row>
    <row r="247" spans="1:8">
      <c r="A247" s="31">
        <v>44623</v>
      </c>
      <c r="B247" s="32">
        <f t="shared" si="261"/>
        <v>112765573.50499891</v>
      </c>
      <c r="C247" s="33">
        <v>-1684695.2899999998</v>
      </c>
      <c r="D247" s="33">
        <v>1360834.0099999998</v>
      </c>
      <c r="E247" s="33">
        <v>53543515.489999995</v>
      </c>
      <c r="F247" s="33">
        <v>-25773760.740000006</v>
      </c>
      <c r="G247" s="32">
        <f>SUM(B247:F247)</f>
        <v>140211466.97499889</v>
      </c>
      <c r="H247" s="30" t="s">
        <v>554</v>
      </c>
    </row>
    <row r="248" spans="1:8">
      <c r="A248" s="31">
        <v>44624</v>
      </c>
      <c r="B248" s="32">
        <f t="shared" si="261"/>
        <v>140211466.97499889</v>
      </c>
      <c r="C248" s="33">
        <v>-2123582.12</v>
      </c>
      <c r="D248" s="33">
        <v>3331150.0599999996</v>
      </c>
      <c r="E248" s="33">
        <v>777541.42999999993</v>
      </c>
      <c r="F248" s="33">
        <v>-1167482.3199999998</v>
      </c>
      <c r="G248" s="32">
        <f t="shared" si="262"/>
        <v>141029094.0249989</v>
      </c>
      <c r="H248" s="30" t="s">
        <v>555</v>
      </c>
    </row>
    <row r="249" spans="1:8">
      <c r="A249" s="31">
        <v>44625</v>
      </c>
      <c r="B249" s="32">
        <f t="shared" si="261"/>
        <v>141029094.0249989</v>
      </c>
      <c r="C249" s="66">
        <v>-9057069.5</v>
      </c>
      <c r="D249" s="66">
        <v>1554499.68</v>
      </c>
      <c r="E249" s="66">
        <v>3044005.55</v>
      </c>
      <c r="F249" s="66">
        <v>-3232070.8600000003</v>
      </c>
      <c r="G249" s="32">
        <f t="shared" si="262"/>
        <v>133338458.89499892</v>
      </c>
      <c r="H249" s="30" t="s">
        <v>558</v>
      </c>
    </row>
    <row r="250" spans="1:8">
      <c r="A250" s="31">
        <v>44626</v>
      </c>
      <c r="B250" s="32">
        <f t="shared" si="261"/>
        <v>133338458.89499892</v>
      </c>
      <c r="C250" s="66" t="s">
        <v>557</v>
      </c>
      <c r="D250" s="66" t="s">
        <v>557</v>
      </c>
      <c r="E250" s="66" t="s">
        <v>557</v>
      </c>
      <c r="F250" s="66" t="s">
        <v>557</v>
      </c>
      <c r="G250" s="32">
        <f t="shared" si="262"/>
        <v>133338458.89499892</v>
      </c>
    </row>
    <row r="251" spans="1:8">
      <c r="A251" s="31">
        <v>44627</v>
      </c>
      <c r="B251" s="32">
        <f t="shared" si="261"/>
        <v>133338458.89499892</v>
      </c>
      <c r="C251" s="66" t="s">
        <v>557</v>
      </c>
      <c r="D251" s="66" t="s">
        <v>557</v>
      </c>
      <c r="E251" s="66" t="s">
        <v>557</v>
      </c>
      <c r="F251" s="66" t="s">
        <v>557</v>
      </c>
      <c r="G251" s="32">
        <f t="shared" si="262"/>
        <v>133338458.89499892</v>
      </c>
    </row>
    <row r="252" spans="1:8">
      <c r="A252" s="31">
        <v>44628</v>
      </c>
      <c r="B252" s="32">
        <f t="shared" si="261"/>
        <v>133338458.89499892</v>
      </c>
      <c r="C252" s="33">
        <v>-843146.43</v>
      </c>
      <c r="D252" s="33">
        <v>2714364.0199999996</v>
      </c>
      <c r="E252" s="33">
        <v>221365.81000000003</v>
      </c>
      <c r="F252" s="33">
        <v>-288563.41000000003</v>
      </c>
      <c r="G252" s="32">
        <f t="shared" si="262"/>
        <v>135142478.88499892</v>
      </c>
      <c r="H252" s="30" t="s">
        <v>559</v>
      </c>
    </row>
    <row r="253" spans="1:8">
      <c r="A253" s="31">
        <v>44629</v>
      </c>
      <c r="B253" s="32">
        <f t="shared" si="261"/>
        <v>135142478.88499892</v>
      </c>
      <c r="C253" s="33">
        <v>-1934261.9400000002</v>
      </c>
      <c r="D253" s="33">
        <v>2621869.79</v>
      </c>
      <c r="E253" s="33">
        <v>10027229.66</v>
      </c>
      <c r="F253" s="33">
        <v>-292635.62000000005</v>
      </c>
      <c r="G253" s="32">
        <f t="shared" si="262"/>
        <v>145564680.7749989</v>
      </c>
      <c r="H253" s="30" t="s">
        <v>560</v>
      </c>
    </row>
    <row r="254" spans="1:8">
      <c r="A254" s="31">
        <v>44630</v>
      </c>
      <c r="B254" s="32">
        <f t="shared" si="261"/>
        <v>145564680.7749989</v>
      </c>
      <c r="C254" s="33">
        <v>-1958556.1</v>
      </c>
      <c r="D254" s="33">
        <v>591700.04</v>
      </c>
      <c r="E254" s="33">
        <v>330156.07</v>
      </c>
      <c r="F254" s="67">
        <v>-3635506.4899999993</v>
      </c>
      <c r="G254" s="32">
        <f t="shared" si="262"/>
        <v>140892474.29499888</v>
      </c>
    </row>
    <row r="255" spans="1:8">
      <c r="A255" s="31">
        <v>44631</v>
      </c>
      <c r="B255" s="32">
        <f t="shared" si="261"/>
        <v>140892474.29499888</v>
      </c>
      <c r="C255" s="33">
        <v>-9279561.1400000043</v>
      </c>
      <c r="D255" s="33">
        <v>1906875.03</v>
      </c>
      <c r="E255" s="33">
        <v>5925770.2300000004</v>
      </c>
      <c r="F255" s="33">
        <v>-574699.49</v>
      </c>
      <c r="G255" s="32">
        <f t="shared" si="262"/>
        <v>138870858.92499888</v>
      </c>
      <c r="H255" s="30" t="s">
        <v>561</v>
      </c>
    </row>
    <row r="256" spans="1:8">
      <c r="A256" s="31">
        <v>44632</v>
      </c>
      <c r="B256" s="32">
        <f t="shared" si="261"/>
        <v>138870858.92499888</v>
      </c>
      <c r="C256" s="33">
        <v>-1009492.66</v>
      </c>
      <c r="D256" s="33">
        <v>5452499.9900000012</v>
      </c>
      <c r="E256" s="33">
        <v>11660.08</v>
      </c>
      <c r="F256" s="33">
        <v>-10836.34</v>
      </c>
      <c r="G256" s="32">
        <f t="shared" si="262"/>
        <v>143314689.9949989</v>
      </c>
      <c r="H256" s="30" t="s">
        <v>562</v>
      </c>
    </row>
    <row r="257" spans="1:8">
      <c r="A257" s="31">
        <v>44633</v>
      </c>
      <c r="B257" s="32">
        <f t="shared" si="261"/>
        <v>143314689.9949989</v>
      </c>
      <c r="C257" s="66" t="s">
        <v>557</v>
      </c>
      <c r="D257" s="66" t="s">
        <v>557</v>
      </c>
      <c r="E257" s="66" t="s">
        <v>557</v>
      </c>
      <c r="F257" s="66" t="s">
        <v>557</v>
      </c>
      <c r="G257" s="32">
        <f t="shared" si="262"/>
        <v>143314689.9949989</v>
      </c>
    </row>
    <row r="258" spans="1:8">
      <c r="A258" s="31">
        <v>44634</v>
      </c>
      <c r="B258" s="32">
        <f t="shared" si="261"/>
        <v>143314689.9949989</v>
      </c>
      <c r="C258" s="66" t="s">
        <v>557</v>
      </c>
      <c r="D258" s="66" t="s">
        <v>557</v>
      </c>
      <c r="E258" s="66" t="s">
        <v>557</v>
      </c>
      <c r="F258" s="66" t="s">
        <v>557</v>
      </c>
      <c r="G258" s="32">
        <f t="shared" si="262"/>
        <v>143314689.9949989</v>
      </c>
    </row>
    <row r="259" spans="1:8">
      <c r="A259" s="31">
        <v>44635</v>
      </c>
      <c r="B259" s="32">
        <f t="shared" si="261"/>
        <v>143314689.9949989</v>
      </c>
      <c r="C259" s="33">
        <v>-1327847.92</v>
      </c>
      <c r="D259" s="33">
        <v>1202209.73</v>
      </c>
      <c r="E259" s="33">
        <v>131213.1</v>
      </c>
      <c r="F259" s="33">
        <v>-289439.08999999991</v>
      </c>
      <c r="G259" s="32">
        <f t="shared" si="262"/>
        <v>143030825.81499889</v>
      </c>
    </row>
    <row r="260" spans="1:8">
      <c r="A260" s="31">
        <v>44636</v>
      </c>
      <c r="B260" s="32">
        <f t="shared" si="261"/>
        <v>143030825.81499889</v>
      </c>
      <c r="C260" s="33">
        <v>-3062923.5400000005</v>
      </c>
      <c r="D260" s="33">
        <v>78054.649999999994</v>
      </c>
      <c r="E260" s="33">
        <v>2638163.2399999998</v>
      </c>
      <c r="F260" s="33">
        <v>-73533672.399999961</v>
      </c>
      <c r="G260" s="32">
        <f>SUM(B260:F260)</f>
        <v>69150447.764998958</v>
      </c>
      <c r="H260" s="30" t="s">
        <v>563</v>
      </c>
    </row>
    <row r="261" spans="1:8">
      <c r="A261" s="31">
        <v>44637</v>
      </c>
      <c r="B261" s="32">
        <f t="shared" si="261"/>
        <v>69150447.764998958</v>
      </c>
      <c r="C261" s="33">
        <v>-2300064.4699999997</v>
      </c>
      <c r="D261" s="33">
        <v>5635805.7800000003</v>
      </c>
      <c r="E261" s="33">
        <v>10547769.02</v>
      </c>
      <c r="F261" s="33">
        <v>-2164785.9</v>
      </c>
      <c r="G261" s="32">
        <f t="shared" si="262"/>
        <v>80869172.19499895</v>
      </c>
      <c r="H261" s="30" t="s">
        <v>564</v>
      </c>
    </row>
    <row r="262" spans="1:8">
      <c r="A262" s="31">
        <v>44638</v>
      </c>
      <c r="B262" s="32">
        <f t="shared" si="261"/>
        <v>80869172.19499895</v>
      </c>
      <c r="C262" s="33">
        <v>-949079.39999999967</v>
      </c>
      <c r="D262" s="33">
        <v>11372491.01</v>
      </c>
      <c r="E262" s="33">
        <v>2306720.84</v>
      </c>
      <c r="F262" s="33">
        <v>-6317035.3399999989</v>
      </c>
      <c r="G262" s="32">
        <f>SUM(B262:F262)</f>
        <v>87282269.304998949</v>
      </c>
      <c r="H262" s="30" t="s">
        <v>565</v>
      </c>
    </row>
    <row r="263" spans="1:8">
      <c r="A263" s="31">
        <v>44639</v>
      </c>
      <c r="B263" s="32">
        <f t="shared" si="261"/>
        <v>87282269.304998949</v>
      </c>
      <c r="C263" s="66" t="s">
        <v>557</v>
      </c>
      <c r="D263" s="33">
        <v>336290.99000000005</v>
      </c>
      <c r="E263" s="33">
        <v>338173.17</v>
      </c>
      <c r="F263" s="33">
        <v>-164737.67000000001</v>
      </c>
      <c r="G263" s="32">
        <f t="shared" si="262"/>
        <v>87791995.794998944</v>
      </c>
    </row>
    <row r="264" spans="1:8">
      <c r="A264" s="31">
        <v>44640</v>
      </c>
      <c r="B264" s="32">
        <f t="shared" si="261"/>
        <v>87791995.794998944</v>
      </c>
      <c r="C264" s="66" t="s">
        <v>557</v>
      </c>
      <c r="D264" s="66" t="s">
        <v>557</v>
      </c>
      <c r="E264" s="66" t="s">
        <v>557</v>
      </c>
      <c r="F264" s="66" t="s">
        <v>557</v>
      </c>
      <c r="G264" s="32">
        <f t="shared" si="262"/>
        <v>87791995.794998944</v>
      </c>
    </row>
    <row r="265" spans="1:8">
      <c r="A265" s="31">
        <v>44641</v>
      </c>
      <c r="B265" s="32">
        <f t="shared" si="261"/>
        <v>87791995.794998944</v>
      </c>
      <c r="C265" s="66" t="s">
        <v>557</v>
      </c>
      <c r="D265" s="66" t="s">
        <v>557</v>
      </c>
      <c r="E265" s="66" t="s">
        <v>557</v>
      </c>
      <c r="F265" s="66" t="s">
        <v>557</v>
      </c>
      <c r="G265" s="32">
        <f t="shared" si="262"/>
        <v>87791995.794998944</v>
      </c>
    </row>
    <row r="266" spans="1:8">
      <c r="A266" s="31">
        <v>44642</v>
      </c>
      <c r="B266" s="32">
        <f t="shared" si="261"/>
        <v>87791995.794998944</v>
      </c>
      <c r="C266" s="33">
        <v>-11613.71</v>
      </c>
      <c r="D266" s="33">
        <v>1880759.99</v>
      </c>
      <c r="E266" s="33">
        <v>887473.5</v>
      </c>
      <c r="F266" s="33">
        <v>-6898460.9799999995</v>
      </c>
      <c r="G266" s="32">
        <f>SUM(B266:F266)</f>
        <v>83650154.594998941</v>
      </c>
      <c r="H266" s="30" t="s">
        <v>566</v>
      </c>
    </row>
    <row r="267" spans="1:8">
      <c r="A267" s="31">
        <v>44643</v>
      </c>
      <c r="B267" s="32">
        <f t="shared" si="261"/>
        <v>83650154.594998941</v>
      </c>
      <c r="C267" s="33">
        <v>-4373418.1700000009</v>
      </c>
      <c r="D267" s="33">
        <v>2319738.21</v>
      </c>
      <c r="E267" s="33">
        <v>5704918.6799999997</v>
      </c>
      <c r="F267" s="33">
        <v>-8539484.9800000023</v>
      </c>
      <c r="G267" s="32">
        <f>SUM(B267:F267)</f>
        <v>78761908.334998921</v>
      </c>
      <c r="H267" s="30" t="s">
        <v>567</v>
      </c>
    </row>
    <row r="268" spans="1:8">
      <c r="A268" s="31">
        <v>44644</v>
      </c>
      <c r="B268" s="32">
        <f t="shared" si="261"/>
        <v>78761908.334998921</v>
      </c>
      <c r="C268" s="33">
        <v>-6236881.089999998</v>
      </c>
      <c r="D268" s="33">
        <v>594340.04999999993</v>
      </c>
      <c r="E268" s="33">
        <v>1911901.51</v>
      </c>
      <c r="F268" s="33">
        <v>-1363317.44</v>
      </c>
      <c r="G268" s="32">
        <f t="shared" si="262"/>
        <v>73667951.364998922</v>
      </c>
      <c r="H268" s="30" t="s">
        <v>568</v>
      </c>
    </row>
    <row r="269" spans="1:8">
      <c r="A269" s="31">
        <v>44645</v>
      </c>
      <c r="B269" s="32">
        <f t="shared" si="261"/>
        <v>73667951.364998922</v>
      </c>
      <c r="C269" s="33">
        <v>-4774536.4799999995</v>
      </c>
      <c r="D269" s="33">
        <v>1970756.9399999997</v>
      </c>
      <c r="E269" s="33">
        <v>5303739.46</v>
      </c>
      <c r="F269" s="66">
        <v>-4691234.1100000003</v>
      </c>
      <c r="G269" s="32">
        <f t="shared" si="262"/>
        <v>71476677.174998909</v>
      </c>
      <c r="H269" s="30" t="s">
        <v>569</v>
      </c>
    </row>
    <row r="270" spans="1:8">
      <c r="A270" s="31">
        <v>44646</v>
      </c>
      <c r="B270" s="32">
        <f t="shared" si="261"/>
        <v>71476677.174998909</v>
      </c>
      <c r="C270" s="33">
        <v>-1053811.5000000005</v>
      </c>
      <c r="D270" s="33">
        <v>7464664.4100000001</v>
      </c>
      <c r="E270" s="33">
        <v>5027167.82</v>
      </c>
      <c r="F270" s="66" t="s">
        <v>557</v>
      </c>
      <c r="G270" s="32">
        <f t="shared" si="262"/>
        <v>82914697.904998899</v>
      </c>
      <c r="H270" s="30" t="s">
        <v>570</v>
      </c>
    </row>
    <row r="271" spans="1:8">
      <c r="A271" s="31">
        <v>44647</v>
      </c>
      <c r="B271" s="32">
        <f t="shared" si="261"/>
        <v>82914697.904998899</v>
      </c>
      <c r="C271" s="66" t="s">
        <v>557</v>
      </c>
      <c r="D271" s="66" t="s">
        <v>557</v>
      </c>
      <c r="E271" s="66" t="s">
        <v>557</v>
      </c>
      <c r="F271" s="66" t="s">
        <v>557</v>
      </c>
      <c r="G271" s="32">
        <f t="shared" si="262"/>
        <v>82914697.904998899</v>
      </c>
    </row>
    <row r="272" spans="1:8">
      <c r="A272" s="31">
        <v>44648</v>
      </c>
      <c r="B272" s="32">
        <f t="shared" si="261"/>
        <v>82914697.904998899</v>
      </c>
      <c r="C272" s="66" t="s">
        <v>557</v>
      </c>
      <c r="D272" s="66" t="s">
        <v>557</v>
      </c>
      <c r="E272" s="66" t="s">
        <v>557</v>
      </c>
      <c r="F272" s="66" t="s">
        <v>557</v>
      </c>
      <c r="G272" s="40">
        <f t="shared" si="262"/>
        <v>82914697.904998899</v>
      </c>
    </row>
    <row r="273" spans="1:8">
      <c r="A273" s="31">
        <v>44649</v>
      </c>
      <c r="B273" s="32">
        <f t="shared" si="261"/>
        <v>82914697.904998899</v>
      </c>
      <c r="C273" s="33">
        <v>-882036.78999999992</v>
      </c>
      <c r="D273" s="33">
        <v>20188745.499999993</v>
      </c>
      <c r="E273" s="33">
        <v>46860755.060000002</v>
      </c>
      <c r="F273" s="33">
        <v>-68509205.5</v>
      </c>
      <c r="G273" s="40">
        <f t="shared" si="262"/>
        <v>80572956.174998879</v>
      </c>
      <c r="H273" s="30" t="s">
        <v>571</v>
      </c>
    </row>
    <row r="274" spans="1:8">
      <c r="A274" s="31">
        <v>44650</v>
      </c>
      <c r="B274" s="32">
        <f t="shared" si="261"/>
        <v>80572956.174998879</v>
      </c>
      <c r="C274" s="33">
        <v>-7943854.5100000016</v>
      </c>
      <c r="D274" s="33">
        <v>776100.56000000017</v>
      </c>
      <c r="E274" s="33">
        <v>42527921.840000004</v>
      </c>
      <c r="F274" s="33">
        <v>-1719931.4200000002</v>
      </c>
      <c r="G274" s="40">
        <f t="shared" si="262"/>
        <v>114213192.64499888</v>
      </c>
      <c r="H274" s="30" t="s">
        <v>573</v>
      </c>
    </row>
    <row r="275" spans="1:8">
      <c r="A275" s="31">
        <v>44651</v>
      </c>
      <c r="B275" s="32">
        <f t="shared" si="261"/>
        <v>114213192.64499888</v>
      </c>
      <c r="C275" s="33">
        <v>-2622060.4300000002</v>
      </c>
      <c r="D275" s="33">
        <v>10504574.149999999</v>
      </c>
      <c r="E275" s="33">
        <v>548176.65</v>
      </c>
      <c r="F275" s="33">
        <v>-4965411.8399999989</v>
      </c>
      <c r="G275" s="40">
        <f t="shared" si="262"/>
        <v>117678471.17499888</v>
      </c>
      <c r="H275" s="30" t="s">
        <v>575</v>
      </c>
    </row>
    <row r="276" spans="1:8">
      <c r="A276" s="31">
        <v>44652</v>
      </c>
      <c r="B276" s="32">
        <f t="shared" si="261"/>
        <v>117678471.17499888</v>
      </c>
      <c r="C276" s="33">
        <v>-51245920.720000014</v>
      </c>
      <c r="D276" s="33">
        <v>11580340.559999997</v>
      </c>
      <c r="E276" s="33">
        <v>16842.510000000002</v>
      </c>
      <c r="F276" s="33">
        <v>-345075.82000000012</v>
      </c>
      <c r="G276" s="40">
        <f t="shared" si="262"/>
        <v>77684657.704998881</v>
      </c>
      <c r="H276" s="30" t="s">
        <v>576</v>
      </c>
    </row>
    <row r="277" spans="1:8">
      <c r="A277" s="31">
        <v>44653</v>
      </c>
      <c r="B277" s="32">
        <f t="shared" si="261"/>
        <v>77684657.704998881</v>
      </c>
      <c r="C277" s="33">
        <v>-989660.4099999998</v>
      </c>
      <c r="D277" s="33">
        <v>4022811.8900000006</v>
      </c>
      <c r="E277" s="33">
        <v>60386094.450000003</v>
      </c>
      <c r="F277" s="66" t="s">
        <v>557</v>
      </c>
      <c r="G277" s="40">
        <f t="shared" si="262"/>
        <v>141103903.63499889</v>
      </c>
      <c r="H277" s="30" t="s">
        <v>577</v>
      </c>
    </row>
    <row r="278" spans="1:8">
      <c r="A278" s="31">
        <v>44654</v>
      </c>
      <c r="B278" s="32">
        <f t="shared" si="261"/>
        <v>141103903.63499889</v>
      </c>
      <c r="C278" s="66" t="s">
        <v>557</v>
      </c>
      <c r="D278" s="66" t="s">
        <v>557</v>
      </c>
      <c r="E278" s="66" t="s">
        <v>557</v>
      </c>
      <c r="F278" s="66" t="s">
        <v>557</v>
      </c>
      <c r="G278" s="40">
        <f t="shared" si="262"/>
        <v>141103903.63499889</v>
      </c>
    </row>
    <row r="279" spans="1:8">
      <c r="A279" s="31">
        <v>44655</v>
      </c>
      <c r="B279" s="32">
        <f t="shared" si="261"/>
        <v>141103903.63499889</v>
      </c>
      <c r="C279" s="66" t="s">
        <v>557</v>
      </c>
      <c r="D279" s="66" t="s">
        <v>557</v>
      </c>
      <c r="E279" s="66" t="s">
        <v>557</v>
      </c>
      <c r="F279" s="66" t="s">
        <v>557</v>
      </c>
      <c r="G279" s="40">
        <f t="shared" si="262"/>
        <v>141103903.63499889</v>
      </c>
    </row>
    <row r="280" spans="1:8">
      <c r="A280" s="31">
        <v>44656</v>
      </c>
      <c r="B280" s="32">
        <f t="shared" si="261"/>
        <v>141103903.63499889</v>
      </c>
      <c r="C280" s="33">
        <v>-741785.58999999973</v>
      </c>
      <c r="D280" s="33">
        <v>1587956.3800000001</v>
      </c>
      <c r="E280" s="33">
        <v>1892726.17</v>
      </c>
      <c r="F280" s="33">
        <v>-3456078.23</v>
      </c>
      <c r="G280" s="40">
        <f t="shared" si="262"/>
        <v>140386722.36499888</v>
      </c>
      <c r="H280" s="30" t="s">
        <v>578</v>
      </c>
    </row>
    <row r="281" spans="1:8">
      <c r="A281" s="31">
        <v>44657</v>
      </c>
      <c r="B281" s="32">
        <f t="shared" si="261"/>
        <v>140386722.36499888</v>
      </c>
      <c r="C281" s="33">
        <v>-890628.60000000009</v>
      </c>
      <c r="D281" s="33">
        <v>2811855.18</v>
      </c>
      <c r="E281" s="33">
        <v>48012418.189999998</v>
      </c>
      <c r="F281" s="33">
        <v>-1021949.7399999999</v>
      </c>
      <c r="G281" s="40">
        <f t="shared" si="262"/>
        <v>189298417.39499888</v>
      </c>
      <c r="H281" s="30" t="s">
        <v>580</v>
      </c>
    </row>
    <row r="282" spans="1:8">
      <c r="A282" s="31">
        <v>44658</v>
      </c>
      <c r="B282" s="32">
        <f t="shared" si="261"/>
        <v>189298417.39499888</v>
      </c>
      <c r="C282" s="33">
        <v>-4480772.5100000007</v>
      </c>
      <c r="D282" s="33">
        <v>3592314.1100000003</v>
      </c>
      <c r="E282" s="33">
        <v>18555939.649999999</v>
      </c>
      <c r="F282" s="33">
        <v>-35449180.470000006</v>
      </c>
      <c r="G282" s="40">
        <f t="shared" si="262"/>
        <v>171516718.17499891</v>
      </c>
      <c r="H282" s="30" t="s">
        <v>581</v>
      </c>
    </row>
    <row r="283" spans="1:8">
      <c r="A283" s="31">
        <v>44659</v>
      </c>
      <c r="B283" s="32">
        <f t="shared" si="261"/>
        <v>171516718.17499891</v>
      </c>
      <c r="C283" s="33">
        <v>-2472796.67</v>
      </c>
      <c r="D283" s="33">
        <v>2767003.24</v>
      </c>
      <c r="E283" s="66">
        <v>49369.21</v>
      </c>
      <c r="F283" s="66">
        <v>-562706.79999999993</v>
      </c>
      <c r="G283" s="40">
        <f t="shared" si="262"/>
        <v>171297587.15499893</v>
      </c>
      <c r="H283" s="30" t="s">
        <v>582</v>
      </c>
    </row>
    <row r="284" spans="1:8">
      <c r="A284" s="31">
        <v>44660</v>
      </c>
      <c r="B284" s="32">
        <f t="shared" si="261"/>
        <v>171297587.15499893</v>
      </c>
      <c r="C284" s="33">
        <v>-1411522.7699999998</v>
      </c>
      <c r="D284" s="33">
        <v>8784766.0300000012</v>
      </c>
      <c r="E284" s="66" t="s">
        <v>557</v>
      </c>
      <c r="F284" s="66" t="s">
        <v>557</v>
      </c>
      <c r="G284" s="40">
        <f t="shared" si="262"/>
        <v>178670830.41499892</v>
      </c>
      <c r="H284" s="30" t="s">
        <v>584</v>
      </c>
    </row>
    <row r="285" spans="1:8">
      <c r="A285" s="31">
        <v>44661</v>
      </c>
      <c r="B285" s="32">
        <f t="shared" si="261"/>
        <v>178670830.41499892</v>
      </c>
      <c r="C285" s="66" t="s">
        <v>557</v>
      </c>
      <c r="D285" s="66" t="s">
        <v>557</v>
      </c>
      <c r="E285" s="66" t="s">
        <v>557</v>
      </c>
      <c r="F285" s="66" t="s">
        <v>557</v>
      </c>
      <c r="G285" s="40">
        <f t="shared" si="262"/>
        <v>178670830.41499892</v>
      </c>
    </row>
    <row r="286" spans="1:8">
      <c r="A286" s="31">
        <v>44662</v>
      </c>
      <c r="B286" s="32">
        <f t="shared" si="261"/>
        <v>178670830.41499892</v>
      </c>
      <c r="C286" s="66" t="s">
        <v>557</v>
      </c>
      <c r="D286" s="66" t="s">
        <v>557</v>
      </c>
      <c r="E286" s="66" t="s">
        <v>557</v>
      </c>
      <c r="F286" s="66" t="s">
        <v>557</v>
      </c>
      <c r="G286" s="40">
        <f t="shared" si="262"/>
        <v>178670830.41499892</v>
      </c>
    </row>
    <row r="287" spans="1:8">
      <c r="A287" s="31">
        <v>44663</v>
      </c>
      <c r="B287" s="32">
        <f t="shared" si="261"/>
        <v>178670830.41499892</v>
      </c>
      <c r="C287" s="33">
        <v>-625145.21</v>
      </c>
      <c r="D287" s="33">
        <v>1230347.0699999998</v>
      </c>
      <c r="E287" s="33">
        <v>306465.14999999997</v>
      </c>
      <c r="F287" s="33">
        <v>-3174158.5699999989</v>
      </c>
      <c r="G287" s="40">
        <f t="shared" si="262"/>
        <v>176408338.85499892</v>
      </c>
    </row>
    <row r="288" spans="1:8">
      <c r="A288" s="31">
        <v>44664</v>
      </c>
      <c r="B288" s="32">
        <f t="shared" si="261"/>
        <v>176408338.85499892</v>
      </c>
      <c r="C288" s="33">
        <v>-1460719.15</v>
      </c>
      <c r="D288" s="33">
        <v>595254.65</v>
      </c>
      <c r="E288" s="33">
        <v>58994.92</v>
      </c>
      <c r="F288" s="33">
        <v>-1124709.05</v>
      </c>
      <c r="G288" s="40">
        <f t="shared" si="262"/>
        <v>174477160.22499889</v>
      </c>
    </row>
    <row r="289" spans="1:8">
      <c r="A289" s="31">
        <v>44665</v>
      </c>
      <c r="B289" s="32">
        <f t="shared" si="261"/>
        <v>174477160.22499889</v>
      </c>
      <c r="C289" s="33">
        <v>-57651625.349999987</v>
      </c>
      <c r="D289" s="33">
        <v>2510452.06</v>
      </c>
      <c r="E289" s="33">
        <v>32083821.990000002</v>
      </c>
      <c r="F289" s="33">
        <v>-65683597.31000001</v>
      </c>
      <c r="G289" s="40">
        <f t="shared" ref="G289:G321" si="263">SUM(B289:F289)</f>
        <v>85736211.614998907</v>
      </c>
      <c r="H289" s="30" t="s">
        <v>585</v>
      </c>
    </row>
    <row r="290" spans="1:8">
      <c r="A290" s="31">
        <v>44666</v>
      </c>
      <c r="B290" s="32">
        <f t="shared" si="261"/>
        <v>85736211.614998907</v>
      </c>
      <c r="C290" s="33">
        <v>-3993834.2299999995</v>
      </c>
      <c r="D290" s="33">
        <v>31165913.990000002</v>
      </c>
      <c r="E290" s="33">
        <v>210183.81</v>
      </c>
      <c r="F290" s="33">
        <v>-830042.19000000006</v>
      </c>
      <c r="G290" s="40">
        <f t="shared" si="263"/>
        <v>112288432.9949989</v>
      </c>
      <c r="H290" s="30" t="s">
        <v>587</v>
      </c>
    </row>
    <row r="291" spans="1:8">
      <c r="A291" s="31">
        <v>44667</v>
      </c>
      <c r="B291" s="32">
        <f t="shared" si="261"/>
        <v>112288432.9949989</v>
      </c>
      <c r="C291" s="33">
        <v>-18780267.109999999</v>
      </c>
      <c r="D291" s="33">
        <v>2498252.3200000003</v>
      </c>
      <c r="E291" s="33">
        <v>207531.91</v>
      </c>
      <c r="F291" s="33">
        <v>-1366960.0499999998</v>
      </c>
      <c r="G291" s="40">
        <f t="shared" si="263"/>
        <v>94846990.06499891</v>
      </c>
      <c r="H291" s="30" t="s">
        <v>596</v>
      </c>
    </row>
    <row r="292" spans="1:8">
      <c r="A292" s="31">
        <v>44668</v>
      </c>
      <c r="B292" s="32">
        <f t="shared" si="261"/>
        <v>94846990.06499891</v>
      </c>
      <c r="C292" s="66" t="s">
        <v>557</v>
      </c>
      <c r="D292" s="66" t="s">
        <v>557</v>
      </c>
      <c r="E292" s="66" t="s">
        <v>557</v>
      </c>
      <c r="F292" s="66" t="s">
        <v>557</v>
      </c>
      <c r="G292" s="40">
        <f t="shared" si="263"/>
        <v>94846990.06499891</v>
      </c>
    </row>
    <row r="293" spans="1:8">
      <c r="A293" s="31">
        <v>44669</v>
      </c>
      <c r="B293" s="32">
        <f t="shared" si="261"/>
        <v>94846990.06499891</v>
      </c>
      <c r="C293" s="66" t="s">
        <v>557</v>
      </c>
      <c r="D293" s="66" t="s">
        <v>557</v>
      </c>
      <c r="E293" s="66" t="s">
        <v>557</v>
      </c>
      <c r="F293" s="66" t="s">
        <v>557</v>
      </c>
      <c r="G293" s="40">
        <f t="shared" si="263"/>
        <v>94846990.06499891</v>
      </c>
    </row>
    <row r="294" spans="1:8">
      <c r="A294" s="31">
        <v>44670</v>
      </c>
      <c r="B294" s="32">
        <f t="shared" si="261"/>
        <v>94846990.06499891</v>
      </c>
      <c r="C294" s="33">
        <v>-1283388.2500000002</v>
      </c>
      <c r="D294" s="33">
        <v>1923283.3199999998</v>
      </c>
      <c r="E294" s="33">
        <v>9913255.9400000013</v>
      </c>
      <c r="F294" s="33">
        <v>-8247347.46</v>
      </c>
      <c r="G294" s="40">
        <f t="shared" si="263"/>
        <v>97152793.614998907</v>
      </c>
      <c r="H294" s="30" t="s">
        <v>601</v>
      </c>
    </row>
    <row r="295" spans="1:8">
      <c r="A295" s="31">
        <v>44671</v>
      </c>
      <c r="B295" s="32">
        <f t="shared" si="261"/>
        <v>97152793.614998907</v>
      </c>
      <c r="C295" s="33">
        <v>-2252848.61</v>
      </c>
      <c r="D295" s="33">
        <v>7137723.8700000001</v>
      </c>
      <c r="E295" s="33">
        <v>396593.91</v>
      </c>
      <c r="F295" s="33">
        <v>-542365.60000000009</v>
      </c>
      <c r="G295" s="40">
        <f t="shared" si="263"/>
        <v>101891897.18499891</v>
      </c>
      <c r="H295" s="30" t="s">
        <v>611</v>
      </c>
    </row>
    <row r="296" spans="1:8">
      <c r="A296" s="31">
        <v>44672</v>
      </c>
      <c r="B296" s="32">
        <f t="shared" si="261"/>
        <v>101891897.18499891</v>
      </c>
      <c r="C296" s="33">
        <v>-7962478.7399999993</v>
      </c>
      <c r="D296" s="33">
        <v>1038092.83</v>
      </c>
      <c r="E296" s="33">
        <v>7977760.6299999999</v>
      </c>
      <c r="F296" s="33">
        <v>-1865949.5199999996</v>
      </c>
      <c r="G296" s="40">
        <f t="shared" si="263"/>
        <v>101079322.38499892</v>
      </c>
      <c r="H296" s="30" t="s">
        <v>615</v>
      </c>
    </row>
    <row r="297" spans="1:8">
      <c r="A297" s="31">
        <v>44673</v>
      </c>
      <c r="B297" s="32">
        <f t="shared" si="261"/>
        <v>101079322.38499892</v>
      </c>
      <c r="C297" s="33">
        <v>-2248529.9</v>
      </c>
      <c r="D297" s="33">
        <v>1998457.37</v>
      </c>
      <c r="E297" s="33">
        <v>17009.919999999998</v>
      </c>
      <c r="F297" s="33">
        <v>-61425</v>
      </c>
      <c r="G297" s="40">
        <f t="shared" si="263"/>
        <v>100784834.77499892</v>
      </c>
    </row>
    <row r="298" spans="1:8">
      <c r="A298" s="31">
        <v>44674</v>
      </c>
      <c r="B298" s="32">
        <f t="shared" si="261"/>
        <v>100784834.77499892</v>
      </c>
      <c r="C298" s="66">
        <v>-1226376.5399999998</v>
      </c>
      <c r="D298" s="33">
        <v>12391735.090000002</v>
      </c>
      <c r="E298" s="66" t="s">
        <v>557</v>
      </c>
      <c r="F298" s="66" t="s">
        <v>557</v>
      </c>
      <c r="G298" s="40">
        <f t="shared" si="263"/>
        <v>111950193.32499892</v>
      </c>
      <c r="H298" s="30" t="s">
        <v>620</v>
      </c>
    </row>
    <row r="299" spans="1:8">
      <c r="A299" s="31">
        <v>44675</v>
      </c>
      <c r="B299" s="32">
        <f t="shared" si="261"/>
        <v>111950193.32499892</v>
      </c>
      <c r="C299" s="66" t="s">
        <v>557</v>
      </c>
      <c r="D299" s="66" t="s">
        <v>557</v>
      </c>
      <c r="E299" s="66" t="s">
        <v>557</v>
      </c>
      <c r="F299" s="66" t="s">
        <v>557</v>
      </c>
      <c r="G299" s="40">
        <f t="shared" si="263"/>
        <v>111950193.32499892</v>
      </c>
    </row>
    <row r="300" spans="1:8">
      <c r="A300" s="31">
        <v>44676</v>
      </c>
      <c r="B300" s="32">
        <f t="shared" si="261"/>
        <v>111950193.32499892</v>
      </c>
      <c r="C300" s="66" t="s">
        <v>557</v>
      </c>
      <c r="D300" s="66" t="s">
        <v>557</v>
      </c>
      <c r="E300" s="66" t="s">
        <v>557</v>
      </c>
      <c r="F300" s="66" t="s">
        <v>557</v>
      </c>
      <c r="G300" s="40">
        <f t="shared" si="263"/>
        <v>111950193.32499892</v>
      </c>
    </row>
    <row r="301" spans="1:8">
      <c r="A301" s="31">
        <v>44677</v>
      </c>
      <c r="B301" s="32">
        <f t="shared" ref="B301:B366" si="264">G300</f>
        <v>111950193.32499892</v>
      </c>
      <c r="C301" s="33">
        <v>-892021.7100000002</v>
      </c>
      <c r="D301" s="33">
        <v>2619974.9300000006</v>
      </c>
      <c r="E301" s="33">
        <v>22715441.370000001</v>
      </c>
      <c r="F301" s="33">
        <v>-19406474.789999999</v>
      </c>
      <c r="G301" s="40">
        <f t="shared" si="263"/>
        <v>116987113.12499893</v>
      </c>
      <c r="H301" s="30" t="s">
        <v>623</v>
      </c>
    </row>
    <row r="302" spans="1:8">
      <c r="A302" s="31">
        <v>44678</v>
      </c>
      <c r="B302" s="32">
        <f t="shared" si="264"/>
        <v>116987113.12499893</v>
      </c>
      <c r="C302" s="33">
        <v>-3155501.0099999988</v>
      </c>
      <c r="D302" s="33">
        <v>5418087.5300000012</v>
      </c>
      <c r="E302" s="33">
        <v>24264.329999999998</v>
      </c>
      <c r="F302" s="33">
        <v>-747448.33</v>
      </c>
      <c r="G302" s="40">
        <f t="shared" si="263"/>
        <v>118526515.64499892</v>
      </c>
      <c r="H302" s="30" t="s">
        <v>640</v>
      </c>
    </row>
    <row r="303" spans="1:8">
      <c r="A303" s="31">
        <v>44679</v>
      </c>
      <c r="B303" s="32">
        <f t="shared" si="264"/>
        <v>118526515.64499892</v>
      </c>
      <c r="C303" s="33">
        <v>-2312305.87</v>
      </c>
      <c r="D303" s="33">
        <v>9546523.4499999993</v>
      </c>
      <c r="E303" s="33">
        <v>26888402.170000002</v>
      </c>
      <c r="F303" s="33">
        <v>-88397420.419999972</v>
      </c>
      <c r="G303" s="40">
        <f t="shared" si="263"/>
        <v>64251714.974998936</v>
      </c>
      <c r="H303" s="30" t="s">
        <v>645</v>
      </c>
    </row>
    <row r="304" spans="1:8">
      <c r="A304" s="31">
        <v>44680</v>
      </c>
      <c r="B304" s="32">
        <f t="shared" si="264"/>
        <v>64251714.974998936</v>
      </c>
      <c r="C304" s="33">
        <v>-910874.87999999989</v>
      </c>
      <c r="D304" s="33">
        <v>25030080.790000003</v>
      </c>
      <c r="E304" s="33">
        <v>38029323.659999996</v>
      </c>
      <c r="F304" s="33">
        <v>-539909.14</v>
      </c>
      <c r="G304" s="40">
        <f t="shared" si="263"/>
        <v>125860335.40499893</v>
      </c>
      <c r="H304" s="30" t="s">
        <v>664</v>
      </c>
    </row>
    <row r="305" spans="1:8">
      <c r="A305" s="31">
        <v>44681</v>
      </c>
      <c r="B305" s="32">
        <f t="shared" si="264"/>
        <v>125860335.40499893</v>
      </c>
      <c r="C305" s="33">
        <v>-3058597.4799999986</v>
      </c>
      <c r="D305" s="33">
        <v>9913121.040000001</v>
      </c>
      <c r="E305" s="33">
        <v>212804.90000000002</v>
      </c>
      <c r="F305" s="33">
        <v>-28329019.079999994</v>
      </c>
      <c r="G305" s="40">
        <f t="shared" si="263"/>
        <v>104598644.78499894</v>
      </c>
      <c r="H305" s="30" t="s">
        <v>686</v>
      </c>
    </row>
    <row r="306" spans="1:8">
      <c r="A306" s="31">
        <v>44682</v>
      </c>
      <c r="B306" s="32">
        <f t="shared" si="264"/>
        <v>104598644.78499894</v>
      </c>
      <c r="C306" s="66" t="s">
        <v>557</v>
      </c>
      <c r="D306" s="66" t="s">
        <v>557</v>
      </c>
      <c r="E306" s="66" t="s">
        <v>557</v>
      </c>
      <c r="F306" s="66" t="s">
        <v>557</v>
      </c>
      <c r="G306" s="40">
        <f t="shared" si="263"/>
        <v>104598644.78499894</v>
      </c>
    </row>
    <row r="307" spans="1:8">
      <c r="A307" s="31">
        <v>44683</v>
      </c>
      <c r="B307" s="32">
        <f t="shared" si="264"/>
        <v>104598644.78499894</v>
      </c>
      <c r="C307" s="66" t="s">
        <v>557</v>
      </c>
      <c r="D307" s="66" t="s">
        <v>557</v>
      </c>
      <c r="E307" s="66" t="s">
        <v>557</v>
      </c>
      <c r="F307" s="66" t="s">
        <v>557</v>
      </c>
      <c r="G307" s="40">
        <f t="shared" si="263"/>
        <v>104598644.78499894</v>
      </c>
    </row>
    <row r="308" spans="1:8">
      <c r="A308" s="31">
        <v>44684</v>
      </c>
      <c r="B308" s="32">
        <f t="shared" si="264"/>
        <v>104598644.78499894</v>
      </c>
      <c r="C308" s="33">
        <v>-1581958.68</v>
      </c>
      <c r="D308" s="33">
        <v>4239160.1599999992</v>
      </c>
      <c r="E308" s="33">
        <v>4332491.72</v>
      </c>
      <c r="F308" s="33">
        <v>-12431075.960000001</v>
      </c>
      <c r="G308" s="40">
        <f t="shared" si="263"/>
        <v>99157262.024998933</v>
      </c>
      <c r="H308" s="30" t="s">
        <v>704</v>
      </c>
    </row>
    <row r="309" spans="1:8">
      <c r="A309" s="31">
        <v>44685</v>
      </c>
      <c r="B309" s="32">
        <f t="shared" si="264"/>
        <v>99157262.024998933</v>
      </c>
      <c r="C309" s="32">
        <v>-1193585.0999999999</v>
      </c>
      <c r="D309" s="33">
        <v>1390412.72</v>
      </c>
      <c r="E309" s="33">
        <v>129096.01000000001</v>
      </c>
      <c r="F309" s="33">
        <v>-1575540.9799999997</v>
      </c>
      <c r="G309" s="40">
        <f t="shared" si="263"/>
        <v>97907644.674998939</v>
      </c>
    </row>
    <row r="310" spans="1:8">
      <c r="A310" s="31">
        <v>44686</v>
      </c>
      <c r="B310" s="32">
        <f t="shared" si="264"/>
        <v>97907644.674998939</v>
      </c>
      <c r="C310" s="33">
        <v>-3419758.18</v>
      </c>
      <c r="D310" s="33">
        <v>890140.15999999992</v>
      </c>
      <c r="E310" s="33">
        <v>49168.68</v>
      </c>
      <c r="F310" s="33">
        <v>-102307.20999999999</v>
      </c>
      <c r="G310" s="40">
        <f t="shared" si="263"/>
        <v>95324888.124998942</v>
      </c>
      <c r="H310" s="30" t="s">
        <v>713</v>
      </c>
    </row>
    <row r="311" spans="1:8">
      <c r="A311" s="31">
        <v>44687</v>
      </c>
      <c r="B311" s="32">
        <f t="shared" si="264"/>
        <v>95324888.124998942</v>
      </c>
      <c r="C311" s="33">
        <v>-4093151.1299999994</v>
      </c>
      <c r="D311" s="33">
        <v>1079218.1399999999</v>
      </c>
      <c r="E311" s="33">
        <v>798189.78</v>
      </c>
      <c r="F311" s="33">
        <v>-1923027.53</v>
      </c>
      <c r="G311" s="40">
        <f t="shared" si="263"/>
        <v>91186117.384998947</v>
      </c>
      <c r="H311" s="30" t="s">
        <v>716</v>
      </c>
    </row>
    <row r="312" spans="1:8">
      <c r="A312" s="31">
        <v>44688</v>
      </c>
      <c r="B312" s="32">
        <f t="shared" si="264"/>
        <v>91186117.384998947</v>
      </c>
      <c r="C312" s="33">
        <v>-845437.54</v>
      </c>
      <c r="D312" s="33">
        <v>394995.34</v>
      </c>
      <c r="E312" s="66" t="s">
        <v>557</v>
      </c>
      <c r="F312" s="66" t="s">
        <v>557</v>
      </c>
      <c r="G312" s="40">
        <f t="shared" si="263"/>
        <v>90735675.184998944</v>
      </c>
    </row>
    <row r="313" spans="1:8">
      <c r="A313" s="31">
        <v>44689</v>
      </c>
      <c r="B313" s="32">
        <f t="shared" si="264"/>
        <v>90735675.184998944</v>
      </c>
      <c r="C313" s="66" t="s">
        <v>557</v>
      </c>
      <c r="D313" s="66" t="s">
        <v>557</v>
      </c>
      <c r="E313" s="66" t="s">
        <v>557</v>
      </c>
      <c r="F313" s="66" t="s">
        <v>557</v>
      </c>
      <c r="G313" s="40">
        <f t="shared" si="263"/>
        <v>90735675.184998944</v>
      </c>
    </row>
    <row r="314" spans="1:8">
      <c r="A314" s="31">
        <v>44690</v>
      </c>
      <c r="B314" s="32">
        <f t="shared" si="264"/>
        <v>90735675.184998944</v>
      </c>
      <c r="C314" s="66" t="s">
        <v>557</v>
      </c>
      <c r="D314" s="66" t="s">
        <v>557</v>
      </c>
      <c r="E314" s="66" t="s">
        <v>557</v>
      </c>
      <c r="F314" s="66" t="s">
        <v>557</v>
      </c>
      <c r="G314" s="40">
        <f t="shared" si="263"/>
        <v>90735675.184998944</v>
      </c>
    </row>
    <row r="315" spans="1:8">
      <c r="A315" s="31">
        <v>44691</v>
      </c>
      <c r="B315" s="32">
        <f t="shared" si="264"/>
        <v>90735675.184998944</v>
      </c>
      <c r="C315" s="33">
        <v>-729995.92999999993</v>
      </c>
      <c r="D315" s="33">
        <v>1947835.24</v>
      </c>
      <c r="E315" s="33">
        <v>224989.37</v>
      </c>
      <c r="F315" s="33">
        <v>-1302202.9299999997</v>
      </c>
      <c r="G315" s="40">
        <f t="shared" si="263"/>
        <v>90876300.93499893</v>
      </c>
    </row>
    <row r="316" spans="1:8">
      <c r="A316" s="31">
        <v>44692</v>
      </c>
      <c r="B316" s="32">
        <f t="shared" si="264"/>
        <v>90876300.93499893</v>
      </c>
      <c r="C316" s="33">
        <v>-1918088.8100000003</v>
      </c>
      <c r="D316" s="33">
        <v>3359638.0700000003</v>
      </c>
      <c r="E316" s="33">
        <v>16783560.859999999</v>
      </c>
      <c r="F316" s="33">
        <v>-3483822.0100000002</v>
      </c>
      <c r="G316" s="40">
        <f t="shared" si="263"/>
        <v>105617589.04499891</v>
      </c>
      <c r="H316" s="30" t="s">
        <v>721</v>
      </c>
    </row>
    <row r="317" spans="1:8">
      <c r="A317" s="31">
        <v>44693</v>
      </c>
      <c r="B317" s="32">
        <f t="shared" si="264"/>
        <v>105617589.04499891</v>
      </c>
      <c r="C317" s="33">
        <v>-2342079.94</v>
      </c>
      <c r="D317" s="33">
        <v>716452.97</v>
      </c>
      <c r="E317" s="33">
        <v>965849.8</v>
      </c>
      <c r="F317" s="33">
        <v>-356329.1</v>
      </c>
      <c r="G317" s="40">
        <f t="shared" si="263"/>
        <v>104601482.77499892</v>
      </c>
    </row>
    <row r="318" spans="1:8">
      <c r="A318" s="31">
        <v>44694</v>
      </c>
      <c r="B318" s="32">
        <f t="shared" si="264"/>
        <v>104601482.77499892</v>
      </c>
      <c r="C318" s="33">
        <v>-3654377.850000001</v>
      </c>
      <c r="D318" s="33">
        <v>1553652.44</v>
      </c>
      <c r="E318" s="33">
        <v>63175686.629999995</v>
      </c>
      <c r="F318" s="33">
        <v>-10513758.619999997</v>
      </c>
      <c r="G318" s="40">
        <f t="shared" si="263"/>
        <v>155162685.37499893</v>
      </c>
      <c r="H318" s="30" t="s">
        <v>732</v>
      </c>
    </row>
    <row r="319" spans="1:8">
      <c r="A319" s="31">
        <v>44695</v>
      </c>
      <c r="B319" s="32">
        <f t="shared" si="264"/>
        <v>155162685.37499893</v>
      </c>
      <c r="C319" s="33">
        <v>-2214805.2000000002</v>
      </c>
      <c r="D319" s="33">
        <v>6209284.1200000001</v>
      </c>
      <c r="E319" s="33">
        <v>508034.58</v>
      </c>
      <c r="F319" s="33">
        <v>-58444459.080000006</v>
      </c>
      <c r="G319" s="40">
        <f t="shared" si="263"/>
        <v>101220739.79499894</v>
      </c>
      <c r="H319" s="30" t="s">
        <v>746</v>
      </c>
    </row>
    <row r="320" spans="1:8">
      <c r="A320" s="31">
        <v>44696</v>
      </c>
      <c r="B320" s="32">
        <f t="shared" si="264"/>
        <v>101220739.79499894</v>
      </c>
      <c r="C320" s="66" t="s">
        <v>557</v>
      </c>
      <c r="D320" s="66" t="s">
        <v>557</v>
      </c>
      <c r="E320" s="66" t="s">
        <v>557</v>
      </c>
      <c r="F320" s="66" t="s">
        <v>557</v>
      </c>
      <c r="G320" s="40">
        <f t="shared" si="263"/>
        <v>101220739.79499894</v>
      </c>
    </row>
    <row r="321" spans="1:8">
      <c r="A321" s="31">
        <v>44697</v>
      </c>
      <c r="B321" s="32">
        <f t="shared" si="264"/>
        <v>101220739.79499894</v>
      </c>
      <c r="C321" s="66" t="s">
        <v>557</v>
      </c>
      <c r="D321" s="66" t="s">
        <v>557</v>
      </c>
      <c r="E321" s="66" t="s">
        <v>557</v>
      </c>
      <c r="F321" s="66" t="s">
        <v>557</v>
      </c>
      <c r="G321" s="40">
        <f t="shared" si="263"/>
        <v>101220739.79499894</v>
      </c>
    </row>
    <row r="322" spans="1:8">
      <c r="A322" s="31">
        <v>44698</v>
      </c>
      <c r="B322" s="32">
        <f t="shared" si="264"/>
        <v>101220739.79499894</v>
      </c>
      <c r="C322" s="33">
        <v>-1120373.8400000001</v>
      </c>
      <c r="D322" s="33">
        <v>2924973.53</v>
      </c>
      <c r="E322" s="33">
        <v>13490190.75</v>
      </c>
      <c r="F322" s="33">
        <v>-1694650.8599999996</v>
      </c>
      <c r="G322" s="40">
        <f t="shared" ref="G322:G366" si="265">SUM(B322:F322)</f>
        <v>114820879.37499894</v>
      </c>
      <c r="H322" s="30" t="s">
        <v>751</v>
      </c>
    </row>
    <row r="323" spans="1:8">
      <c r="A323" s="31">
        <v>44699</v>
      </c>
      <c r="B323" s="32">
        <f t="shared" si="264"/>
        <v>114820879.37499894</v>
      </c>
      <c r="C323" s="33">
        <v>-2089918.6900000002</v>
      </c>
      <c r="D323" s="33">
        <v>3415506.43</v>
      </c>
      <c r="E323" s="33">
        <v>666673.51</v>
      </c>
      <c r="F323" s="33">
        <v>-6082295.0700000003</v>
      </c>
      <c r="G323" s="40">
        <f t="shared" si="265"/>
        <v>110730845.55499896</v>
      </c>
      <c r="H323" s="30" t="s">
        <v>758</v>
      </c>
    </row>
    <row r="324" spans="1:8">
      <c r="A324" s="31">
        <v>44700</v>
      </c>
      <c r="B324" s="32">
        <f t="shared" si="264"/>
        <v>110730845.55499896</v>
      </c>
      <c r="C324" s="33">
        <v>-2704910.7799999993</v>
      </c>
      <c r="D324" s="33">
        <v>5608903.629999999</v>
      </c>
      <c r="E324" s="66" t="s">
        <v>557</v>
      </c>
      <c r="F324" s="33">
        <v>-7464849.4500000002</v>
      </c>
      <c r="G324" s="40">
        <f t="shared" si="265"/>
        <v>106169988.95499896</v>
      </c>
      <c r="H324" s="30" t="s">
        <v>763</v>
      </c>
    </row>
    <row r="325" spans="1:8">
      <c r="A325" s="31">
        <v>44701</v>
      </c>
      <c r="B325" s="32">
        <f t="shared" si="264"/>
        <v>106169988.95499896</v>
      </c>
      <c r="C325" s="33">
        <v>-1848018.9900000002</v>
      </c>
      <c r="D325" s="33">
        <v>1210260.3</v>
      </c>
      <c r="E325" s="33">
        <v>574686.39999999991</v>
      </c>
      <c r="F325" s="33">
        <v>-2537076.87</v>
      </c>
      <c r="G325" s="40">
        <f t="shared" si="265"/>
        <v>103569839.79499896</v>
      </c>
      <c r="H325" s="30" t="s">
        <v>769</v>
      </c>
    </row>
    <row r="326" spans="1:8">
      <c r="A326" s="31">
        <v>44702</v>
      </c>
      <c r="B326" s="32">
        <f t="shared" si="264"/>
        <v>103569839.79499896</v>
      </c>
      <c r="C326" s="33">
        <v>-8513046.5999999996</v>
      </c>
      <c r="D326" s="33">
        <v>3680544.16</v>
      </c>
      <c r="E326" s="66" t="s">
        <v>557</v>
      </c>
      <c r="F326" s="66" t="s">
        <v>557</v>
      </c>
      <c r="G326" s="40">
        <f t="shared" si="265"/>
        <v>98737337.354998961</v>
      </c>
      <c r="H326" s="30" t="s">
        <v>772</v>
      </c>
    </row>
    <row r="327" spans="1:8">
      <c r="A327" s="31">
        <v>44703</v>
      </c>
      <c r="B327" s="32">
        <f t="shared" si="264"/>
        <v>98737337.354998961</v>
      </c>
      <c r="C327" s="66" t="s">
        <v>557</v>
      </c>
      <c r="D327" s="66" t="s">
        <v>557</v>
      </c>
      <c r="E327" s="66" t="s">
        <v>557</v>
      </c>
      <c r="F327" s="66" t="s">
        <v>557</v>
      </c>
      <c r="G327" s="40">
        <f t="shared" si="265"/>
        <v>98737337.354998961</v>
      </c>
    </row>
    <row r="328" spans="1:8">
      <c r="A328" s="31">
        <v>44704</v>
      </c>
      <c r="B328" s="32">
        <f t="shared" si="264"/>
        <v>98737337.354998961</v>
      </c>
      <c r="C328" s="66" t="s">
        <v>557</v>
      </c>
      <c r="D328" s="66" t="s">
        <v>557</v>
      </c>
      <c r="E328" s="66" t="s">
        <v>557</v>
      </c>
      <c r="F328" s="66" t="s">
        <v>557</v>
      </c>
      <c r="G328" s="40">
        <f t="shared" si="265"/>
        <v>98737337.354998961</v>
      </c>
    </row>
    <row r="329" spans="1:8">
      <c r="A329" s="31">
        <v>44705</v>
      </c>
      <c r="B329" s="32">
        <f t="shared" si="264"/>
        <v>98737337.354998961</v>
      </c>
      <c r="C329" s="33">
        <v>-3212671.53</v>
      </c>
      <c r="D329" s="33">
        <v>764538.58000000007</v>
      </c>
      <c r="E329" s="33">
        <v>19211897.34</v>
      </c>
      <c r="F329" s="33">
        <v>-1867922.65</v>
      </c>
      <c r="G329" s="40">
        <f t="shared" si="265"/>
        <v>113633179.09499896</v>
      </c>
      <c r="H329" s="30" t="s">
        <v>777</v>
      </c>
    </row>
    <row r="330" spans="1:8">
      <c r="A330" s="31">
        <v>44706</v>
      </c>
      <c r="B330" s="32">
        <f t="shared" si="264"/>
        <v>113633179.09499896</v>
      </c>
      <c r="C330" s="33">
        <v>-3385637.84</v>
      </c>
      <c r="D330" s="33">
        <v>-177950.71000000017</v>
      </c>
      <c r="E330" s="33">
        <v>240190115.05000001</v>
      </c>
      <c r="F330" s="33">
        <v>-67327070.720000014</v>
      </c>
      <c r="G330" s="40">
        <f t="shared" si="265"/>
        <v>282932634.87499893</v>
      </c>
      <c r="H330" s="30" t="s">
        <v>784</v>
      </c>
    </row>
    <row r="331" spans="1:8">
      <c r="A331" s="31">
        <v>44707</v>
      </c>
      <c r="B331" s="32">
        <f t="shared" si="264"/>
        <v>282932634.87499893</v>
      </c>
      <c r="C331" s="33">
        <v>-4876766.3999999994</v>
      </c>
      <c r="D331" s="33">
        <v>8378951.4799999995</v>
      </c>
      <c r="E331" s="33">
        <v>989997.15</v>
      </c>
      <c r="F331" s="33">
        <v>-21401639.710000001</v>
      </c>
      <c r="G331" s="40">
        <f t="shared" si="265"/>
        <v>266023177.39499894</v>
      </c>
      <c r="H331" s="30" t="s">
        <v>796</v>
      </c>
    </row>
    <row r="332" spans="1:8">
      <c r="A332" s="31">
        <v>44708</v>
      </c>
      <c r="B332" s="32">
        <f t="shared" si="264"/>
        <v>266023177.39499894</v>
      </c>
      <c r="C332" s="33">
        <v>-2896696.3500000006</v>
      </c>
      <c r="D332" s="33">
        <v>-135649783.83999994</v>
      </c>
      <c r="E332" s="33">
        <v>117754282.48</v>
      </c>
      <c r="F332" s="33">
        <v>-8670818.5799999963</v>
      </c>
      <c r="G332" s="40">
        <f t="shared" si="265"/>
        <v>236560161.10499901</v>
      </c>
      <c r="H332" s="30" t="s">
        <v>806</v>
      </c>
    </row>
    <row r="333" spans="1:8">
      <c r="A333" s="31">
        <v>44709</v>
      </c>
      <c r="B333" s="32">
        <f t="shared" si="264"/>
        <v>236560161.10499901</v>
      </c>
      <c r="C333" s="33">
        <v>-1757445.1400000004</v>
      </c>
      <c r="D333" s="33">
        <v>2432123.8199999998</v>
      </c>
      <c r="E333" s="33">
        <v>411892.29</v>
      </c>
      <c r="F333" s="33">
        <v>-23932751.399999991</v>
      </c>
      <c r="G333" s="40">
        <f t="shared" si="265"/>
        <v>213713980.674999</v>
      </c>
      <c r="H333" s="30" t="s">
        <v>817</v>
      </c>
    </row>
    <row r="334" spans="1:8">
      <c r="A334" s="31">
        <v>44710</v>
      </c>
      <c r="B334" s="32">
        <f t="shared" si="264"/>
        <v>213713980.674999</v>
      </c>
      <c r="C334" s="66" t="s">
        <v>557</v>
      </c>
      <c r="D334" s="66" t="s">
        <v>557</v>
      </c>
      <c r="E334" s="66" t="s">
        <v>557</v>
      </c>
      <c r="F334" s="66" t="s">
        <v>557</v>
      </c>
      <c r="G334" s="40">
        <f t="shared" si="265"/>
        <v>213713980.674999</v>
      </c>
    </row>
    <row r="335" spans="1:8">
      <c r="A335" s="31">
        <v>44711</v>
      </c>
      <c r="B335" s="32">
        <f t="shared" si="264"/>
        <v>213713980.674999</v>
      </c>
      <c r="C335" s="66" t="s">
        <v>557</v>
      </c>
      <c r="D335" s="66" t="s">
        <v>557</v>
      </c>
      <c r="E335" s="66" t="s">
        <v>557</v>
      </c>
      <c r="F335" s="66" t="s">
        <v>557</v>
      </c>
      <c r="G335" s="40">
        <f t="shared" si="265"/>
        <v>213713980.674999</v>
      </c>
    </row>
    <row r="336" spans="1:8">
      <c r="A336" s="31">
        <v>44712</v>
      </c>
      <c r="B336" s="32">
        <f t="shared" si="264"/>
        <v>213713980.674999</v>
      </c>
      <c r="C336" s="66">
        <v>-7308.14</v>
      </c>
      <c r="D336" s="66" t="s">
        <v>557</v>
      </c>
      <c r="E336" s="66" t="s">
        <v>557</v>
      </c>
      <c r="F336" s="66" t="s">
        <v>557</v>
      </c>
      <c r="G336" s="40">
        <f t="shared" si="265"/>
        <v>213706672.53499901</v>
      </c>
    </row>
    <row r="337" spans="1:8">
      <c r="A337" s="31">
        <v>44713</v>
      </c>
      <c r="B337" s="32">
        <f t="shared" si="264"/>
        <v>213706672.53499901</v>
      </c>
      <c r="C337" s="66">
        <v>-1162198.7000000002</v>
      </c>
      <c r="D337" s="66">
        <v>9007690.6800000034</v>
      </c>
      <c r="E337" s="66">
        <v>643823.72</v>
      </c>
      <c r="F337" s="66">
        <v>-31526749.729999997</v>
      </c>
      <c r="G337" s="40">
        <f t="shared" si="265"/>
        <v>190669238.50499904</v>
      </c>
      <c r="H337" s="30" t="s">
        <v>823</v>
      </c>
    </row>
    <row r="338" spans="1:8">
      <c r="A338" s="31">
        <v>44714</v>
      </c>
      <c r="B338" s="32">
        <f t="shared" si="264"/>
        <v>190669238.50499904</v>
      </c>
      <c r="C338" s="33">
        <v>-4199327.78</v>
      </c>
      <c r="D338" s="33">
        <v>10539158.109999999</v>
      </c>
      <c r="E338" s="33">
        <v>1363315.78</v>
      </c>
      <c r="F338" s="33">
        <v>-2142685.4500000002</v>
      </c>
      <c r="G338" s="40">
        <f t="shared" si="265"/>
        <v>196229699.16499904</v>
      </c>
      <c r="H338" s="30" t="s">
        <v>830</v>
      </c>
    </row>
    <row r="339" spans="1:8">
      <c r="A339" s="31">
        <v>44715</v>
      </c>
      <c r="B339" s="32">
        <f t="shared" si="264"/>
        <v>196229699.16499904</v>
      </c>
      <c r="C339" s="33">
        <v>-3104879.9999999991</v>
      </c>
      <c r="D339" s="33">
        <v>1187183.5799999998</v>
      </c>
      <c r="E339" s="33">
        <v>450312.26</v>
      </c>
      <c r="F339" s="33">
        <v>-484749.44</v>
      </c>
      <c r="G339" s="40">
        <f t="shared" si="265"/>
        <v>194277565.56499904</v>
      </c>
      <c r="H339" s="30" t="s">
        <v>835</v>
      </c>
    </row>
    <row r="340" spans="1:8">
      <c r="A340" s="31">
        <v>44716</v>
      </c>
      <c r="B340" s="32">
        <f t="shared" si="264"/>
        <v>194277565.56499904</v>
      </c>
      <c r="C340" s="33">
        <v>-2377137.2399999998</v>
      </c>
      <c r="D340" s="33">
        <v>1532242.3399999999</v>
      </c>
      <c r="E340" s="66" t="s">
        <v>557</v>
      </c>
      <c r="F340" s="66" t="s">
        <v>557</v>
      </c>
      <c r="G340" s="40">
        <f t="shared" si="265"/>
        <v>193432670.66499904</v>
      </c>
    </row>
    <row r="341" spans="1:8">
      <c r="A341" s="31">
        <v>44717</v>
      </c>
      <c r="B341" s="32">
        <f t="shared" si="264"/>
        <v>193432670.66499904</v>
      </c>
      <c r="C341" s="66" t="s">
        <v>557</v>
      </c>
      <c r="D341" s="66" t="s">
        <v>557</v>
      </c>
      <c r="E341" s="66" t="s">
        <v>557</v>
      </c>
      <c r="F341" s="66" t="s">
        <v>557</v>
      </c>
      <c r="G341" s="40">
        <f t="shared" si="265"/>
        <v>193432670.66499904</v>
      </c>
    </row>
    <row r="342" spans="1:8">
      <c r="A342" s="31">
        <v>44718</v>
      </c>
      <c r="B342" s="32">
        <f t="shared" si="264"/>
        <v>193432670.66499904</v>
      </c>
      <c r="C342" s="66" t="s">
        <v>557</v>
      </c>
      <c r="D342" s="66" t="s">
        <v>557</v>
      </c>
      <c r="E342" s="66" t="s">
        <v>557</v>
      </c>
      <c r="F342" s="66" t="s">
        <v>557</v>
      </c>
      <c r="G342" s="40">
        <f t="shared" si="265"/>
        <v>193432670.66499904</v>
      </c>
    </row>
    <row r="343" spans="1:8">
      <c r="A343" s="31">
        <v>44719</v>
      </c>
      <c r="B343" s="32">
        <f t="shared" si="264"/>
        <v>193432670.66499904</v>
      </c>
      <c r="C343" s="33">
        <v>-3991619.1300000013</v>
      </c>
      <c r="D343" s="33">
        <v>3006270.04</v>
      </c>
      <c r="E343" s="33">
        <v>36497274</v>
      </c>
      <c r="F343" s="33">
        <v>-21853482.030000005</v>
      </c>
      <c r="G343" s="40">
        <f t="shared" si="265"/>
        <v>207091113.54499903</v>
      </c>
      <c r="H343" s="30" t="s">
        <v>840</v>
      </c>
    </row>
    <row r="344" spans="1:8">
      <c r="A344" s="31">
        <v>44720</v>
      </c>
      <c r="B344" s="32">
        <f t="shared" si="264"/>
        <v>207091113.54499903</v>
      </c>
      <c r="C344" s="33">
        <v>-2725254.19</v>
      </c>
      <c r="D344" s="33">
        <v>1072993.0399999998</v>
      </c>
      <c r="E344" s="33">
        <v>74208609.180000007</v>
      </c>
      <c r="F344" s="33">
        <v>-12080444.189999998</v>
      </c>
      <c r="G344" s="40">
        <f t="shared" si="265"/>
        <v>267567017.38499904</v>
      </c>
      <c r="H344" s="30" t="s">
        <v>856</v>
      </c>
    </row>
    <row r="345" spans="1:8">
      <c r="A345" s="31">
        <v>44721</v>
      </c>
      <c r="B345" s="32">
        <f t="shared" si="264"/>
        <v>267567017.38499904</v>
      </c>
      <c r="C345" s="33">
        <v>-1203404.9300000006</v>
      </c>
      <c r="D345" s="33">
        <v>2084558.8599999996</v>
      </c>
      <c r="E345" s="33">
        <v>354786.22</v>
      </c>
      <c r="F345" s="33">
        <v>-1228902.8699999999</v>
      </c>
      <c r="G345" s="40">
        <f t="shared" si="265"/>
        <v>267574054.66499907</v>
      </c>
      <c r="H345" s="30" t="s">
        <v>872</v>
      </c>
    </row>
    <row r="346" spans="1:8">
      <c r="A346" s="31">
        <v>44722</v>
      </c>
      <c r="B346" s="32">
        <f t="shared" si="264"/>
        <v>267574054.66499907</v>
      </c>
      <c r="C346" s="33">
        <v>-1412207.5000000007</v>
      </c>
      <c r="D346" s="33">
        <v>2626940.9900000002</v>
      </c>
      <c r="E346" s="33">
        <v>29148365.039999999</v>
      </c>
      <c r="F346" s="33">
        <v>-2968543.63</v>
      </c>
      <c r="G346" s="40">
        <f t="shared" si="265"/>
        <v>294968609.5649991</v>
      </c>
      <c r="H346" s="30" t="s">
        <v>874</v>
      </c>
    </row>
    <row r="347" spans="1:8">
      <c r="A347" s="31">
        <v>44723</v>
      </c>
      <c r="B347" s="32">
        <f t="shared" si="264"/>
        <v>294968609.5649991</v>
      </c>
      <c r="C347" s="33">
        <v>-2494962.1799999997</v>
      </c>
      <c r="D347" s="33">
        <v>3856565.9000000004</v>
      </c>
      <c r="E347" s="33">
        <v>3762861.96</v>
      </c>
      <c r="F347" s="33">
        <v>-66181665.12999998</v>
      </c>
      <c r="G347" s="40">
        <f t="shared" si="265"/>
        <v>233911410.11499906</v>
      </c>
      <c r="H347" s="30" t="s">
        <v>882</v>
      </c>
    </row>
    <row r="348" spans="1:8">
      <c r="A348" s="31">
        <v>44724</v>
      </c>
      <c r="B348" s="32">
        <f t="shared" si="264"/>
        <v>233911410.11499906</v>
      </c>
      <c r="C348" s="66" t="s">
        <v>557</v>
      </c>
      <c r="D348" s="66" t="s">
        <v>557</v>
      </c>
      <c r="E348" s="66" t="s">
        <v>557</v>
      </c>
      <c r="F348" s="66" t="s">
        <v>557</v>
      </c>
      <c r="G348" s="40">
        <f t="shared" si="265"/>
        <v>233911410.11499906</v>
      </c>
    </row>
    <row r="349" spans="1:8">
      <c r="A349" s="31">
        <v>44725</v>
      </c>
      <c r="B349" s="32">
        <f t="shared" si="264"/>
        <v>233911410.11499906</v>
      </c>
      <c r="C349" s="66" t="s">
        <v>557</v>
      </c>
      <c r="D349" s="66" t="s">
        <v>557</v>
      </c>
      <c r="E349" s="66" t="s">
        <v>557</v>
      </c>
      <c r="F349" s="66" t="s">
        <v>557</v>
      </c>
      <c r="G349" s="40">
        <f t="shared" si="265"/>
        <v>233911410.11499906</v>
      </c>
    </row>
    <row r="350" spans="1:8">
      <c r="A350" s="31">
        <v>44726</v>
      </c>
      <c r="B350" s="32">
        <f t="shared" si="264"/>
        <v>233911410.11499906</v>
      </c>
      <c r="C350" s="33">
        <f>'[1]1'!$H$42</f>
        <v>-3493822.5199999996</v>
      </c>
      <c r="D350" s="33">
        <f>'[1]1'!$H$67</f>
        <v>5187764.42</v>
      </c>
      <c r="E350" s="33">
        <f>'[1]1'!$H$121</f>
        <v>3959811.64</v>
      </c>
      <c r="F350" s="33">
        <f>'[1]1'!$H$104</f>
        <v>-1240420.3500000008</v>
      </c>
      <c r="G350" s="40">
        <f t="shared" si="265"/>
        <v>238324743.30499902</v>
      </c>
      <c r="H350" s="30" t="s">
        <v>890</v>
      </c>
    </row>
    <row r="351" spans="1:8">
      <c r="A351" s="31">
        <v>44727</v>
      </c>
      <c r="B351" s="32">
        <f t="shared" si="264"/>
        <v>238324743.30499902</v>
      </c>
      <c r="C351" s="33">
        <v>-795345.41</v>
      </c>
      <c r="D351" s="33">
        <v>5416994.5099999998</v>
      </c>
      <c r="E351" s="33">
        <v>932393.03</v>
      </c>
      <c r="F351" s="33">
        <v>-2012152.5199999996</v>
      </c>
      <c r="G351" s="40">
        <f t="shared" si="265"/>
        <v>241866632.91499901</v>
      </c>
      <c r="H351" s="30" t="s">
        <v>899</v>
      </c>
    </row>
    <row r="352" spans="1:8">
      <c r="A352" s="31">
        <v>44728</v>
      </c>
      <c r="B352" s="32">
        <f t="shared" si="264"/>
        <v>241866632.91499901</v>
      </c>
      <c r="C352" s="33">
        <v>-2721115.68</v>
      </c>
      <c r="D352" s="33">
        <v>1876009.8599999999</v>
      </c>
      <c r="E352" s="33">
        <v>178233.88</v>
      </c>
      <c r="F352" s="33">
        <v>-627966.87</v>
      </c>
      <c r="G352" s="40">
        <f t="shared" si="265"/>
        <v>240571794.10499901</v>
      </c>
    </row>
    <row r="353" spans="1:8">
      <c r="A353" s="31">
        <v>44729</v>
      </c>
      <c r="B353" s="32">
        <f t="shared" si="264"/>
        <v>240571794.10499901</v>
      </c>
      <c r="C353" s="33">
        <v>-61554145.119999997</v>
      </c>
      <c r="D353" s="33">
        <v>8524397.0600000005</v>
      </c>
      <c r="E353" s="33">
        <v>472008.61</v>
      </c>
      <c r="F353" s="33">
        <v>-1243884.5599999998</v>
      </c>
      <c r="G353" s="40">
        <f t="shared" si="265"/>
        <v>186770170.09499902</v>
      </c>
      <c r="H353" s="30" t="s">
        <v>902</v>
      </c>
    </row>
    <row r="354" spans="1:8">
      <c r="A354" s="31">
        <v>44730</v>
      </c>
      <c r="B354" s="32">
        <f t="shared" si="264"/>
        <v>186770170.09499902</v>
      </c>
      <c r="C354" s="33">
        <v>-10118350.93</v>
      </c>
      <c r="D354" s="33">
        <v>922386.8</v>
      </c>
      <c r="E354" s="33">
        <v>187414.1</v>
      </c>
      <c r="F354" s="33">
        <v>0</v>
      </c>
      <c r="G354" s="40">
        <f t="shared" si="265"/>
        <v>177761620.06499901</v>
      </c>
      <c r="H354" s="30" t="s">
        <v>910</v>
      </c>
    </row>
    <row r="355" spans="1:8">
      <c r="A355" s="31">
        <v>44731</v>
      </c>
      <c r="B355" s="32">
        <f t="shared" si="264"/>
        <v>177761620.06499901</v>
      </c>
      <c r="C355" s="33">
        <v>0</v>
      </c>
      <c r="D355" s="33">
        <v>0</v>
      </c>
      <c r="E355" s="33">
        <v>0</v>
      </c>
      <c r="F355" s="33">
        <v>0</v>
      </c>
      <c r="G355" s="40">
        <f t="shared" si="265"/>
        <v>177761620.06499901</v>
      </c>
    </row>
    <row r="356" spans="1:8">
      <c r="A356" s="31">
        <v>44732</v>
      </c>
      <c r="B356" s="32">
        <f t="shared" si="264"/>
        <v>177761620.06499901</v>
      </c>
      <c r="C356" s="33">
        <v>0</v>
      </c>
      <c r="D356" s="33">
        <v>0</v>
      </c>
      <c r="E356" s="33">
        <v>0</v>
      </c>
      <c r="F356" s="33">
        <v>0</v>
      </c>
      <c r="G356" s="40">
        <f t="shared" si="265"/>
        <v>177761620.06499901</v>
      </c>
    </row>
    <row r="357" spans="1:8">
      <c r="A357" s="31">
        <v>44733</v>
      </c>
      <c r="B357" s="32">
        <f t="shared" si="264"/>
        <v>177761620.06499901</v>
      </c>
      <c r="C357" s="33">
        <v>-6030585.4000000004</v>
      </c>
      <c r="D357" s="33">
        <v>2357190.4300000002</v>
      </c>
      <c r="E357" s="33">
        <v>1756470.55</v>
      </c>
      <c r="F357" s="33">
        <v>-1186375.4099999999</v>
      </c>
      <c r="G357" s="40">
        <f t="shared" si="265"/>
        <v>174658320.23499903</v>
      </c>
      <c r="H357" s="30" t="s">
        <v>916</v>
      </c>
    </row>
    <row r="358" spans="1:8">
      <c r="A358" s="31">
        <v>44734</v>
      </c>
      <c r="B358" s="32">
        <f t="shared" si="264"/>
        <v>174658320.23499903</v>
      </c>
      <c r="C358" s="33">
        <v>-6943615.6699999999</v>
      </c>
      <c r="D358" s="33">
        <v>8067220.0300000003</v>
      </c>
      <c r="E358" s="33">
        <v>22737.599999999999</v>
      </c>
      <c r="F358" s="33">
        <v>-15515.24</v>
      </c>
      <c r="G358" s="40">
        <f t="shared" si="265"/>
        <v>175789146.95499903</v>
      </c>
      <c r="H358" s="30" t="s">
        <v>924</v>
      </c>
    </row>
    <row r="359" spans="1:8">
      <c r="A359" s="31">
        <v>44735</v>
      </c>
      <c r="B359" s="32">
        <f t="shared" si="264"/>
        <v>175789146.95499903</v>
      </c>
      <c r="C359" s="33">
        <v>-2895988.66</v>
      </c>
      <c r="D359" s="33">
        <v>3271559.06</v>
      </c>
      <c r="E359" s="33">
        <v>7837515.5800000001</v>
      </c>
      <c r="F359" s="33">
        <v>-4263875.62</v>
      </c>
      <c r="G359" s="40">
        <f t="shared" si="265"/>
        <v>179738357.31499904</v>
      </c>
      <c r="H359" s="30" t="s">
        <v>929</v>
      </c>
    </row>
    <row r="360" spans="1:8">
      <c r="A360" s="31">
        <v>44736</v>
      </c>
      <c r="B360" s="32">
        <f t="shared" si="264"/>
        <v>179738357.31499904</v>
      </c>
      <c r="C360" s="33">
        <v>-1802431.4</v>
      </c>
      <c r="D360" s="33">
        <v>1999722.97</v>
      </c>
      <c r="E360" s="33">
        <v>246618.87</v>
      </c>
      <c r="F360" s="33">
        <v>-4496593.47</v>
      </c>
      <c r="G360" s="40">
        <f t="shared" si="265"/>
        <v>175685674.28499904</v>
      </c>
      <c r="H360" s="30" t="s">
        <v>933</v>
      </c>
    </row>
    <row r="361" spans="1:8">
      <c r="A361" s="31">
        <v>44737</v>
      </c>
      <c r="B361" s="32">
        <f t="shared" si="264"/>
        <v>175685674.28499904</v>
      </c>
      <c r="C361" s="33">
        <v>-2133632.98</v>
      </c>
      <c r="D361" s="33">
        <v>7109831.8499999996</v>
      </c>
      <c r="E361" s="33">
        <v>2228837.86</v>
      </c>
      <c r="F361" s="33">
        <v>-69727436.290000007</v>
      </c>
      <c r="G361" s="40">
        <f t="shared" si="265"/>
        <v>113163274.72499906</v>
      </c>
      <c r="H361" s="30" t="s">
        <v>935</v>
      </c>
    </row>
    <row r="362" spans="1:8">
      <c r="A362" s="31">
        <v>44738</v>
      </c>
      <c r="B362" s="32">
        <f t="shared" si="264"/>
        <v>113163274.72499906</v>
      </c>
      <c r="C362" s="33">
        <v>0</v>
      </c>
      <c r="D362" s="33">
        <v>0</v>
      </c>
      <c r="E362" s="33">
        <v>0</v>
      </c>
      <c r="F362" s="33">
        <v>0</v>
      </c>
      <c r="G362" s="40">
        <f t="shared" si="265"/>
        <v>113163274.72499906</v>
      </c>
    </row>
    <row r="363" spans="1:8">
      <c r="A363" s="31">
        <v>44739</v>
      </c>
      <c r="B363" s="32">
        <f t="shared" si="264"/>
        <v>113163274.72499906</v>
      </c>
      <c r="C363" s="33">
        <v>0</v>
      </c>
      <c r="D363" s="33">
        <v>0</v>
      </c>
      <c r="E363" s="33">
        <v>0</v>
      </c>
      <c r="F363" s="33">
        <v>0</v>
      </c>
      <c r="G363" s="40">
        <f t="shared" si="265"/>
        <v>113163274.72499906</v>
      </c>
    </row>
    <row r="364" spans="1:8">
      <c r="A364" s="31">
        <v>44740</v>
      </c>
      <c r="B364" s="32">
        <f t="shared" si="264"/>
        <v>113163274.72499906</v>
      </c>
      <c r="C364" s="33">
        <v>-16823.95</v>
      </c>
      <c r="D364" s="33">
        <v>5823079.46</v>
      </c>
      <c r="E364" s="33">
        <v>26621348.48</v>
      </c>
      <c r="F364" s="33">
        <v>-981574.57</v>
      </c>
      <c r="G364" s="40">
        <f t="shared" si="265"/>
        <v>144609304.14499906</v>
      </c>
      <c r="H364" s="30" t="s">
        <v>946</v>
      </c>
    </row>
    <row r="365" spans="1:8">
      <c r="A365" s="31">
        <v>44741</v>
      </c>
      <c r="B365" s="32">
        <f t="shared" si="264"/>
        <v>144609304.14499906</v>
      </c>
      <c r="C365" s="33">
        <v>-26655.64</v>
      </c>
      <c r="D365" s="33">
        <v>10933726.890000001</v>
      </c>
      <c r="E365" s="33">
        <v>43129814.960000001</v>
      </c>
      <c r="F365" s="33">
        <v>-6899935.8200000003</v>
      </c>
      <c r="G365" s="40">
        <f t="shared" si="265"/>
        <v>191746254.5349991</v>
      </c>
      <c r="H365" s="30" t="s">
        <v>958</v>
      </c>
    </row>
    <row r="366" spans="1:8">
      <c r="A366" s="31">
        <v>44742</v>
      </c>
      <c r="B366" s="32">
        <f t="shared" si="264"/>
        <v>191746254.5349991</v>
      </c>
      <c r="C366" s="33">
        <v>-10753.06</v>
      </c>
      <c r="D366" s="33">
        <v>11260792.27</v>
      </c>
      <c r="E366" s="33">
        <v>3778806.54</v>
      </c>
      <c r="F366" s="33">
        <v>-1340111.32</v>
      </c>
      <c r="G366" s="40">
        <f t="shared" si="265"/>
        <v>205434988.96499911</v>
      </c>
      <c r="H366" s="30" t="s">
        <v>978</v>
      </c>
    </row>
    <row r="367" spans="1:8">
      <c r="A367" s="31">
        <v>44743</v>
      </c>
      <c r="B367" s="32">
        <f t="shared" ref="B367:B392" si="266">G366</f>
        <v>205434988.96499911</v>
      </c>
      <c r="C367" s="33">
        <v>-32017.66</v>
      </c>
      <c r="D367" s="33">
        <v>11789541.159999998</v>
      </c>
      <c r="E367" s="33">
        <v>2076553.02</v>
      </c>
      <c r="F367" s="33">
        <v>-1311803.8999999997</v>
      </c>
      <c r="G367" s="40">
        <f t="shared" ref="G367:G405" si="267">SUM(B367:F367)</f>
        <v>217957261.58499911</v>
      </c>
      <c r="H367" s="30" t="s">
        <v>986</v>
      </c>
    </row>
    <row r="368" spans="1:8">
      <c r="A368" s="31">
        <v>44744</v>
      </c>
      <c r="B368" s="32">
        <f t="shared" si="266"/>
        <v>217957261.58499911</v>
      </c>
      <c r="C368" s="33">
        <v>-1309875.98</v>
      </c>
      <c r="D368" s="33">
        <v>571055.81999999995</v>
      </c>
      <c r="E368" s="33">
        <v>0</v>
      </c>
      <c r="F368" s="33">
        <v>-973.9</v>
      </c>
      <c r="G368" s="40">
        <f t="shared" si="267"/>
        <v>217217467.52499911</v>
      </c>
    </row>
    <row r="369" spans="1:8">
      <c r="A369" s="31">
        <v>44745</v>
      </c>
      <c r="B369" s="32">
        <f t="shared" si="266"/>
        <v>217217467.52499911</v>
      </c>
      <c r="C369" s="33">
        <v>0</v>
      </c>
      <c r="D369" s="33">
        <v>0</v>
      </c>
      <c r="E369" s="33">
        <v>0</v>
      </c>
      <c r="F369" s="33">
        <v>0</v>
      </c>
      <c r="G369" s="40">
        <f t="shared" si="267"/>
        <v>217217467.52499911</v>
      </c>
    </row>
    <row r="370" spans="1:8">
      <c r="A370" s="31">
        <v>44746</v>
      </c>
      <c r="B370" s="32">
        <f t="shared" si="266"/>
        <v>217217467.52499911</v>
      </c>
      <c r="C370" s="33">
        <v>0</v>
      </c>
      <c r="D370" s="33">
        <v>0</v>
      </c>
      <c r="E370" s="33">
        <v>0</v>
      </c>
      <c r="F370" s="33">
        <v>0</v>
      </c>
      <c r="G370" s="40">
        <f t="shared" si="267"/>
        <v>217217467.52499911</v>
      </c>
    </row>
    <row r="371" spans="1:8">
      <c r="A371" s="31">
        <v>44747</v>
      </c>
      <c r="B371" s="32">
        <f t="shared" si="266"/>
        <v>217217467.52499911</v>
      </c>
      <c r="C371" s="33">
        <v>0</v>
      </c>
      <c r="D371" s="33">
        <v>0</v>
      </c>
      <c r="E371" s="33">
        <v>0</v>
      </c>
      <c r="F371" s="33">
        <v>0</v>
      </c>
      <c r="G371" s="40">
        <f t="shared" si="267"/>
        <v>217217467.52499911</v>
      </c>
    </row>
    <row r="372" spans="1:8">
      <c r="A372" s="31">
        <v>44748</v>
      </c>
      <c r="B372" s="32">
        <f t="shared" si="266"/>
        <v>217217467.52499911</v>
      </c>
      <c r="C372" s="33">
        <v>-2863721.19</v>
      </c>
      <c r="D372" s="33">
        <v>4077476.57</v>
      </c>
      <c r="E372" s="33">
        <v>761670.39</v>
      </c>
      <c r="F372" s="33">
        <v>-7255897.2000000002</v>
      </c>
      <c r="G372" s="40">
        <f t="shared" si="267"/>
        <v>211936996.0949991</v>
      </c>
      <c r="H372" s="30" t="s">
        <v>992</v>
      </c>
    </row>
    <row r="373" spans="1:8">
      <c r="A373" s="31">
        <v>44749</v>
      </c>
      <c r="B373" s="32">
        <f t="shared" si="266"/>
        <v>211936996.0949991</v>
      </c>
      <c r="C373" s="33">
        <v>-1370452.24</v>
      </c>
      <c r="D373" s="33">
        <v>841164.46</v>
      </c>
      <c r="E373" s="33">
        <v>0</v>
      </c>
      <c r="F373" s="33">
        <v>-1953306.79</v>
      </c>
      <c r="G373" s="40">
        <f t="shared" si="267"/>
        <v>209454401.52499911</v>
      </c>
      <c r="H373" s="30" t="s">
        <v>999</v>
      </c>
    </row>
    <row r="374" spans="1:8">
      <c r="A374" s="31">
        <v>44750</v>
      </c>
      <c r="B374" s="32">
        <f t="shared" si="266"/>
        <v>209454401.52499911</v>
      </c>
      <c r="C374" s="33">
        <v>-2675458.6999999993</v>
      </c>
      <c r="D374" s="33">
        <v>372961310.20999992</v>
      </c>
      <c r="E374" s="33">
        <v>83189833.890000001</v>
      </c>
      <c r="F374" s="33">
        <v>-60608053.290000007</v>
      </c>
      <c r="G374" s="40">
        <f t="shared" si="267"/>
        <v>602322033.63499904</v>
      </c>
      <c r="H374" s="30" t="s">
        <v>1002</v>
      </c>
    </row>
    <row r="375" spans="1:8">
      <c r="A375" s="31">
        <v>44751</v>
      </c>
      <c r="B375" s="32">
        <f t="shared" si="266"/>
        <v>602322033.63499904</v>
      </c>
      <c r="C375" s="33">
        <v>-2169296.9300000002</v>
      </c>
      <c r="D375" s="33">
        <v>586046.41</v>
      </c>
      <c r="E375" s="33">
        <v>22289459.710000001</v>
      </c>
      <c r="F375" s="33">
        <v>-30646865.25</v>
      </c>
      <c r="G375" s="40">
        <f t="shared" si="267"/>
        <v>592381377.57499909</v>
      </c>
      <c r="H375" s="30" t="s">
        <v>1019</v>
      </c>
    </row>
    <row r="376" spans="1:8">
      <c r="A376" s="31">
        <v>44752</v>
      </c>
      <c r="B376" s="32">
        <f t="shared" si="266"/>
        <v>592381377.57499909</v>
      </c>
      <c r="C376" s="33">
        <v>0</v>
      </c>
      <c r="D376" s="33">
        <v>0</v>
      </c>
      <c r="E376" s="33">
        <v>0</v>
      </c>
      <c r="F376" s="33">
        <v>0</v>
      </c>
      <c r="G376" s="40">
        <f t="shared" si="267"/>
        <v>592381377.57499909</v>
      </c>
    </row>
    <row r="377" spans="1:8">
      <c r="A377" s="31">
        <v>44753</v>
      </c>
      <c r="B377" s="32">
        <f t="shared" si="266"/>
        <v>592381377.57499909</v>
      </c>
      <c r="C377" s="33">
        <v>0</v>
      </c>
      <c r="D377" s="33">
        <v>0</v>
      </c>
      <c r="E377" s="33">
        <v>0</v>
      </c>
      <c r="F377" s="33">
        <v>0</v>
      </c>
      <c r="G377" s="40">
        <f t="shared" si="267"/>
        <v>592381377.57499909</v>
      </c>
    </row>
    <row r="378" spans="1:8">
      <c r="A378" s="31">
        <v>44754</v>
      </c>
      <c r="B378" s="32">
        <f t="shared" si="266"/>
        <v>592381377.57499909</v>
      </c>
      <c r="C378" s="33">
        <v>-714060.93</v>
      </c>
      <c r="D378" s="33">
        <v>1958229.59</v>
      </c>
      <c r="E378" s="33">
        <v>22913041.350000001</v>
      </c>
      <c r="F378" s="33">
        <v>-13647547.43</v>
      </c>
      <c r="G378" s="40">
        <f t="shared" si="267"/>
        <v>602891040.15499926</v>
      </c>
      <c r="H378" s="30" t="s">
        <v>1031</v>
      </c>
    </row>
    <row r="379" spans="1:8">
      <c r="A379" s="31">
        <v>44755</v>
      </c>
      <c r="B379" s="32">
        <f t="shared" si="266"/>
        <v>602891040.15499926</v>
      </c>
      <c r="C379" s="33">
        <v>-1062250.71</v>
      </c>
      <c r="D379" s="33">
        <v>1653543.98</v>
      </c>
      <c r="E379" s="33">
        <v>1045611.85</v>
      </c>
      <c r="F379" s="33">
        <v>-1856596.01</v>
      </c>
      <c r="G379" s="40">
        <f t="shared" si="267"/>
        <v>602671349.26499927</v>
      </c>
    </row>
    <row r="380" spans="1:8">
      <c r="A380" s="31">
        <v>44756</v>
      </c>
      <c r="B380" s="32">
        <f t="shared" si="266"/>
        <v>602671349.26499927</v>
      </c>
      <c r="C380" s="33">
        <v>-8512477.7599999998</v>
      </c>
      <c r="D380" s="33">
        <v>4256293.22</v>
      </c>
      <c r="E380" s="33">
        <v>5481288.9400000004</v>
      </c>
      <c r="F380" s="33">
        <v>-58081506.159999996</v>
      </c>
      <c r="G380" s="40">
        <f t="shared" si="267"/>
        <v>545814947.5049994</v>
      </c>
      <c r="H380" s="30" t="s">
        <v>1047</v>
      </c>
    </row>
    <row r="381" spans="1:8">
      <c r="A381" s="31">
        <v>44757</v>
      </c>
      <c r="B381" s="32">
        <f t="shared" si="266"/>
        <v>545814947.5049994</v>
      </c>
      <c r="C381" s="33">
        <v>-4700306.51</v>
      </c>
      <c r="D381" s="33">
        <v>666850.4</v>
      </c>
      <c r="E381" s="33">
        <v>19965295.59</v>
      </c>
      <c r="F381" s="33">
        <v>-71660827.730000004</v>
      </c>
      <c r="G381" s="40">
        <f t="shared" si="267"/>
        <v>490085959.2549994</v>
      </c>
      <c r="H381" s="30" t="s">
        <v>1057</v>
      </c>
    </row>
    <row r="382" spans="1:8">
      <c r="A382" s="31">
        <v>44758</v>
      </c>
      <c r="B382" s="32">
        <f t="shared" si="266"/>
        <v>490085959.2549994</v>
      </c>
      <c r="C382" s="33">
        <v>-2313350.33</v>
      </c>
      <c r="D382" s="33">
        <v>2071756.14</v>
      </c>
      <c r="E382" s="33">
        <v>25213.71</v>
      </c>
      <c r="F382" s="33">
        <v>-123454.75</v>
      </c>
      <c r="G382" s="40">
        <f>SUM(B382:F382)</f>
        <v>489746124.02499938</v>
      </c>
      <c r="H382" s="30" t="s">
        <v>1072</v>
      </c>
    </row>
    <row r="383" spans="1:8">
      <c r="A383" s="31">
        <v>44759</v>
      </c>
      <c r="B383" s="32">
        <f t="shared" si="266"/>
        <v>489746124.02499938</v>
      </c>
      <c r="C383" s="33">
        <v>0</v>
      </c>
      <c r="D383" s="33">
        <v>0</v>
      </c>
      <c r="E383" s="33">
        <v>0</v>
      </c>
      <c r="F383" s="33">
        <v>0</v>
      </c>
      <c r="G383" s="40">
        <f t="shared" si="267"/>
        <v>489746124.02499938</v>
      </c>
    </row>
    <row r="384" spans="1:8">
      <c r="A384" s="31">
        <v>44760</v>
      </c>
      <c r="B384" s="32">
        <f t="shared" si="266"/>
        <v>489746124.02499938</v>
      </c>
      <c r="C384" s="33">
        <v>0</v>
      </c>
      <c r="D384" s="33">
        <v>0</v>
      </c>
      <c r="E384" s="33">
        <v>0</v>
      </c>
      <c r="F384" s="33">
        <v>0</v>
      </c>
      <c r="G384" s="40">
        <f t="shared" si="267"/>
        <v>489746124.02499938</v>
      </c>
    </row>
    <row r="385" spans="1:10">
      <c r="A385" s="31">
        <v>44761</v>
      </c>
      <c r="B385" s="32">
        <f t="shared" si="266"/>
        <v>489746124.02499938</v>
      </c>
      <c r="C385" s="33">
        <v>-3459390.56</v>
      </c>
      <c r="D385" s="33">
        <v>485137.94</v>
      </c>
      <c r="E385" s="33">
        <v>45242783.280000001</v>
      </c>
      <c r="F385" s="33">
        <v>-892623.75</v>
      </c>
      <c r="G385" s="40">
        <f t="shared" si="267"/>
        <v>531122030.93499935</v>
      </c>
      <c r="H385" s="30" t="s">
        <v>1075</v>
      </c>
    </row>
    <row r="386" spans="1:10">
      <c r="A386" s="31">
        <v>44762</v>
      </c>
      <c r="B386" s="32">
        <f t="shared" si="266"/>
        <v>531122030.93499935</v>
      </c>
      <c r="C386" s="33">
        <v>-601086.09</v>
      </c>
      <c r="D386" s="33">
        <v>349847.89</v>
      </c>
      <c r="E386" s="33">
        <v>70695.95</v>
      </c>
      <c r="F386" s="33">
        <v>-41964521.670000002</v>
      </c>
      <c r="G386" s="40">
        <f t="shared" si="267"/>
        <v>488976967.01499933</v>
      </c>
      <c r="H386" s="30" t="s">
        <v>1089</v>
      </c>
    </row>
    <row r="387" spans="1:10">
      <c r="A387" s="31">
        <v>44763</v>
      </c>
      <c r="B387" s="32">
        <f t="shared" si="266"/>
        <v>488976967.01499933</v>
      </c>
      <c r="C387" s="33">
        <v>-1312125.6200000001</v>
      </c>
      <c r="D387" s="33">
        <v>5416206.5800000001</v>
      </c>
      <c r="E387" s="33">
        <v>6051440.1299999999</v>
      </c>
      <c r="F387" s="33">
        <v>-1130851.95</v>
      </c>
      <c r="G387" s="40">
        <f t="shared" si="267"/>
        <v>498001636.15499932</v>
      </c>
      <c r="H387" s="30" t="s">
        <v>1092</v>
      </c>
    </row>
    <row r="388" spans="1:10">
      <c r="A388" s="31">
        <v>44764</v>
      </c>
      <c r="B388" s="32">
        <f t="shared" si="266"/>
        <v>498001636.15499932</v>
      </c>
      <c r="C388" s="33">
        <v>-3164028.83</v>
      </c>
      <c r="D388" s="33">
        <v>10297182.630000001</v>
      </c>
      <c r="E388" s="33">
        <v>2899438.22</v>
      </c>
      <c r="F388" s="33">
        <v>-1275775.71</v>
      </c>
      <c r="G388" s="40">
        <f t="shared" si="267"/>
        <v>506758452.46499938</v>
      </c>
      <c r="H388" s="30" t="s">
        <v>1097</v>
      </c>
    </row>
    <row r="389" spans="1:10">
      <c r="A389" s="31">
        <v>44765</v>
      </c>
      <c r="B389" s="32">
        <f t="shared" si="266"/>
        <v>506758452.46499938</v>
      </c>
      <c r="C389" s="33">
        <v>-997171.67</v>
      </c>
      <c r="D389" s="33">
        <v>11595285.66</v>
      </c>
      <c r="E389" s="33">
        <v>7253207.3899999997</v>
      </c>
      <c r="F389" s="33">
        <v>-7065494.4000000004</v>
      </c>
      <c r="G389" s="40">
        <f t="shared" si="267"/>
        <v>517544279.4449994</v>
      </c>
      <c r="H389" s="30" t="s">
        <v>1109</v>
      </c>
      <c r="J389" s="44"/>
    </row>
    <row r="390" spans="1:10">
      <c r="A390" s="31">
        <v>44766</v>
      </c>
      <c r="B390" s="32">
        <f t="shared" si="266"/>
        <v>517544279.4449994</v>
      </c>
      <c r="C390" s="33">
        <v>0</v>
      </c>
      <c r="D390" s="33">
        <v>0</v>
      </c>
      <c r="E390" s="33">
        <v>0</v>
      </c>
      <c r="F390" s="33">
        <v>0</v>
      </c>
      <c r="G390" s="40">
        <f t="shared" si="267"/>
        <v>517544279.4449994</v>
      </c>
    </row>
    <row r="391" spans="1:10">
      <c r="A391" s="31">
        <v>44767</v>
      </c>
      <c r="B391" s="32">
        <f t="shared" si="266"/>
        <v>517544279.4449994</v>
      </c>
      <c r="C391" s="33">
        <v>0</v>
      </c>
      <c r="D391" s="33">
        <v>0</v>
      </c>
      <c r="E391" s="33">
        <v>0</v>
      </c>
      <c r="F391" s="33">
        <v>0</v>
      </c>
      <c r="G391" s="40">
        <f t="shared" si="267"/>
        <v>517544279.4449994</v>
      </c>
    </row>
    <row r="392" spans="1:10">
      <c r="A392" s="31">
        <v>44768</v>
      </c>
      <c r="B392" s="32">
        <f t="shared" si="266"/>
        <v>517544279.4449994</v>
      </c>
      <c r="C392" s="33">
        <v>-208075630.66</v>
      </c>
      <c r="D392" s="33">
        <v>8020126.9000000004</v>
      </c>
      <c r="E392" s="33">
        <v>898500.85</v>
      </c>
      <c r="F392" s="33">
        <v>-1596560.51</v>
      </c>
      <c r="G392" s="40">
        <f t="shared" si="267"/>
        <v>316790716.02499938</v>
      </c>
      <c r="H392" s="30" t="s">
        <v>1120</v>
      </c>
    </row>
    <row r="393" spans="1:10">
      <c r="A393" s="31">
        <v>44769</v>
      </c>
      <c r="B393" s="32">
        <f>G392</f>
        <v>316790716.02499938</v>
      </c>
      <c r="C393" s="33">
        <v>-736357.69</v>
      </c>
      <c r="D393" s="33">
        <v>1019925.1</v>
      </c>
      <c r="E393" s="33">
        <v>0</v>
      </c>
      <c r="F393" s="33">
        <v>0</v>
      </c>
      <c r="G393" s="40">
        <f t="shared" si="267"/>
        <v>317074283.43499941</v>
      </c>
    </row>
    <row r="394" spans="1:10">
      <c r="A394" s="31">
        <v>44770</v>
      </c>
      <c r="B394" s="32">
        <f>G393</f>
        <v>317074283.43499941</v>
      </c>
      <c r="C394" s="33">
        <v>0</v>
      </c>
      <c r="D394" s="33">
        <v>6293309.21</v>
      </c>
      <c r="E394" s="33">
        <v>1922398.85</v>
      </c>
      <c r="F394" s="33">
        <v>-121935.34</v>
      </c>
      <c r="G394" s="40">
        <f t="shared" si="267"/>
        <v>325168056.15499943</v>
      </c>
      <c r="H394" s="30" t="s">
        <v>1129</v>
      </c>
    </row>
    <row r="395" spans="1:10">
      <c r="A395" s="31">
        <v>44771</v>
      </c>
      <c r="B395" s="32">
        <f>G394</f>
        <v>325168056.15499943</v>
      </c>
      <c r="C395" s="33">
        <v>-4597323.57</v>
      </c>
      <c r="D395" s="33">
        <v>2830169.45</v>
      </c>
      <c r="E395" s="33">
        <v>218946.21</v>
      </c>
      <c r="F395" s="33">
        <v>-1914642.86</v>
      </c>
      <c r="G395" s="40">
        <f t="shared" si="267"/>
        <v>321705205.38499939</v>
      </c>
      <c r="H395" s="30" t="s">
        <v>1135</v>
      </c>
    </row>
    <row r="396" spans="1:10">
      <c r="A396" s="31">
        <v>44772</v>
      </c>
      <c r="B396" s="32">
        <f t="shared" ref="B396:B397" si="268">G395</f>
        <v>321705205.38499939</v>
      </c>
      <c r="C396" s="33">
        <v>-2742711.67</v>
      </c>
      <c r="D396" s="33">
        <v>9676292.6099999994</v>
      </c>
      <c r="E396" s="33">
        <v>1343.68</v>
      </c>
      <c r="F396" s="33">
        <v>0</v>
      </c>
      <c r="G396" s="40">
        <f t="shared" si="267"/>
        <v>328640130.0049994</v>
      </c>
      <c r="H396" s="30" t="s">
        <v>1138</v>
      </c>
    </row>
    <row r="397" spans="1:10">
      <c r="A397" s="31">
        <v>44773</v>
      </c>
      <c r="B397" s="32">
        <f t="shared" si="268"/>
        <v>328640130.0049994</v>
      </c>
      <c r="C397" s="33">
        <v>0</v>
      </c>
      <c r="D397" s="33">
        <v>0</v>
      </c>
      <c r="E397" s="33">
        <v>0</v>
      </c>
      <c r="F397" s="33">
        <v>0</v>
      </c>
      <c r="G397" s="40">
        <f t="shared" si="267"/>
        <v>328640130.0049994</v>
      </c>
    </row>
    <row r="398" spans="1:10">
      <c r="A398" s="31">
        <v>44774</v>
      </c>
      <c r="B398" s="32">
        <f t="shared" ref="B398:B403" si="269">G397</f>
        <v>328640130.0049994</v>
      </c>
      <c r="C398" s="33">
        <v>0</v>
      </c>
      <c r="D398" s="33">
        <v>0</v>
      </c>
      <c r="E398" s="33">
        <v>0</v>
      </c>
      <c r="F398" s="33">
        <v>0</v>
      </c>
      <c r="G398" s="40">
        <f t="shared" si="267"/>
        <v>328640130.0049994</v>
      </c>
    </row>
    <row r="399" spans="1:10">
      <c r="A399" s="31">
        <v>44775</v>
      </c>
      <c r="B399" s="32">
        <f t="shared" si="269"/>
        <v>328640130.0049994</v>
      </c>
      <c r="C399" s="33">
        <v>-1264492.23</v>
      </c>
      <c r="D399" s="33">
        <v>10088219.68</v>
      </c>
      <c r="E399" s="33">
        <v>7179492.5499999998</v>
      </c>
      <c r="F399" s="33">
        <v>-1327615.3</v>
      </c>
      <c r="G399" s="40">
        <f t="shared" si="267"/>
        <v>343315734.70499939</v>
      </c>
      <c r="H399" s="30" t="s">
        <v>1146</v>
      </c>
    </row>
    <row r="400" spans="1:10">
      <c r="A400" s="31">
        <v>44776</v>
      </c>
      <c r="B400" s="32">
        <f t="shared" si="269"/>
        <v>343315734.70499939</v>
      </c>
      <c r="C400" s="33">
        <v>-5748506.6399999997</v>
      </c>
      <c r="D400" s="33">
        <v>1996824.21</v>
      </c>
      <c r="E400" s="33">
        <v>38462162.82</v>
      </c>
      <c r="F400" s="33">
        <v>-4963373.74</v>
      </c>
      <c r="G400" s="40">
        <f t="shared" si="267"/>
        <v>373062841.35499936</v>
      </c>
      <c r="H400" s="30" t="s">
        <v>1165</v>
      </c>
    </row>
    <row r="401" spans="1:8">
      <c r="A401" s="31">
        <v>44777</v>
      </c>
      <c r="B401" s="32">
        <f t="shared" si="269"/>
        <v>373062841.35499936</v>
      </c>
      <c r="C401" s="33">
        <v>-9310119.0700000003</v>
      </c>
      <c r="D401" s="33">
        <v>3700616.51</v>
      </c>
      <c r="E401" s="33">
        <v>8066250.5099999998</v>
      </c>
      <c r="F401" s="33">
        <v>-4629204.54</v>
      </c>
      <c r="G401" s="40">
        <f t="shared" si="267"/>
        <v>370890384.76499933</v>
      </c>
      <c r="H401" s="30" t="s">
        <v>1174</v>
      </c>
    </row>
    <row r="402" spans="1:8">
      <c r="A402" s="31">
        <v>44778</v>
      </c>
      <c r="B402" s="32">
        <f t="shared" si="269"/>
        <v>370890384.76499933</v>
      </c>
      <c r="C402" s="33">
        <v>-2957541.3</v>
      </c>
      <c r="D402" s="33">
        <v>8604942.6099999994</v>
      </c>
      <c r="E402" s="33">
        <v>1359778.14</v>
      </c>
      <c r="F402" s="33">
        <v>-789635.44</v>
      </c>
      <c r="G402" s="40">
        <f t="shared" si="267"/>
        <v>377107928.77499932</v>
      </c>
      <c r="H402" s="30" t="s">
        <v>1185</v>
      </c>
    </row>
    <row r="403" spans="1:8">
      <c r="A403" s="31">
        <v>44779</v>
      </c>
      <c r="B403" s="32">
        <f t="shared" si="269"/>
        <v>377107928.77499932</v>
      </c>
      <c r="C403" s="33">
        <v>-4717386.8600000003</v>
      </c>
      <c r="D403" s="33">
        <v>2923533.17</v>
      </c>
      <c r="E403" s="33">
        <v>42891749.469999999</v>
      </c>
      <c r="F403" s="33">
        <v>-7114950.4100000001</v>
      </c>
      <c r="G403" s="40">
        <f t="shared" si="267"/>
        <v>411090874.14499933</v>
      </c>
      <c r="H403" s="30" t="s">
        <v>1190</v>
      </c>
    </row>
    <row r="404" spans="1:8">
      <c r="A404" s="31">
        <v>44780</v>
      </c>
      <c r="B404" s="32">
        <f t="shared" ref="B404:B405" si="270">G403</f>
        <v>411090874.14499933</v>
      </c>
      <c r="C404" s="33">
        <v>0</v>
      </c>
      <c r="D404" s="33">
        <v>0</v>
      </c>
      <c r="E404" s="33">
        <v>0</v>
      </c>
      <c r="F404" s="33">
        <v>0</v>
      </c>
      <c r="G404" s="40">
        <f t="shared" si="267"/>
        <v>411090874.14499933</v>
      </c>
    </row>
    <row r="405" spans="1:8">
      <c r="A405" s="31">
        <v>44781</v>
      </c>
      <c r="B405" s="32">
        <f t="shared" si="270"/>
        <v>411090874.14499933</v>
      </c>
      <c r="C405" s="33">
        <v>0</v>
      </c>
      <c r="D405" s="33">
        <v>0</v>
      </c>
      <c r="E405" s="33">
        <v>0</v>
      </c>
      <c r="F405" s="33">
        <v>0</v>
      </c>
      <c r="G405" s="40">
        <f t="shared" si="267"/>
        <v>411090874.14499933</v>
      </c>
    </row>
    <row r="406" spans="1:8">
      <c r="A406" s="31">
        <v>44782</v>
      </c>
      <c r="B406" s="32">
        <f t="shared" ref="B406:B462" si="271">G405</f>
        <v>411090874.14499933</v>
      </c>
      <c r="C406" s="33">
        <v>-954290.47000000009</v>
      </c>
      <c r="D406" s="33">
        <v>768854.12</v>
      </c>
      <c r="E406" s="33">
        <v>48671595.050000004</v>
      </c>
      <c r="F406" s="33">
        <v>-42169917.850000001</v>
      </c>
      <c r="G406" s="40">
        <f t="shared" ref="G406:G449" si="272">SUM(B406:F406)</f>
        <v>417407114.99499929</v>
      </c>
      <c r="H406" s="30" t="s">
        <v>1210</v>
      </c>
    </row>
    <row r="407" spans="1:8">
      <c r="A407" s="31">
        <v>44783</v>
      </c>
      <c r="B407" s="32">
        <f t="shared" si="271"/>
        <v>417407114.99499929</v>
      </c>
      <c r="C407" s="33">
        <v>-1083573.54</v>
      </c>
      <c r="D407" s="33">
        <v>69555.08</v>
      </c>
      <c r="E407" s="33">
        <v>8965767.2899999991</v>
      </c>
      <c r="F407" s="33">
        <v>-274435.06</v>
      </c>
      <c r="G407" s="40">
        <f t="shared" si="272"/>
        <v>425084428.76499927</v>
      </c>
      <c r="H407" s="30" t="s">
        <v>1211</v>
      </c>
    </row>
    <row r="408" spans="1:8">
      <c r="A408" s="31">
        <v>44784</v>
      </c>
      <c r="B408" s="32">
        <f t="shared" si="271"/>
        <v>425084428.76499927</v>
      </c>
      <c r="C408" s="33">
        <v>-629924.22</v>
      </c>
      <c r="D408" s="33">
        <v>1270293.1499999999</v>
      </c>
      <c r="E408" s="33">
        <v>231459.16</v>
      </c>
      <c r="F408" s="33">
        <v>-95739765.219999999</v>
      </c>
      <c r="G408" s="40">
        <f t="shared" si="272"/>
        <v>330216491.63499928</v>
      </c>
      <c r="H408" s="30" t="s">
        <v>1216</v>
      </c>
    </row>
    <row r="409" spans="1:8">
      <c r="A409" s="31">
        <v>44785</v>
      </c>
      <c r="B409" s="32">
        <f t="shared" si="271"/>
        <v>330216491.63499928</v>
      </c>
      <c r="C409" s="33">
        <v>-2002788.63</v>
      </c>
      <c r="D409" s="33">
        <v>8737876.0299999993</v>
      </c>
      <c r="E409" s="33">
        <v>745408.01</v>
      </c>
      <c r="F409" s="33">
        <v>-2701449.84</v>
      </c>
      <c r="G409" s="40">
        <f t="shared" si="272"/>
        <v>334995537.20499927</v>
      </c>
      <c r="H409" s="30" t="s">
        <v>1220</v>
      </c>
    </row>
    <row r="410" spans="1:8">
      <c r="A410" s="31">
        <v>44786</v>
      </c>
      <c r="B410" s="32">
        <f t="shared" si="271"/>
        <v>334995537.20499927</v>
      </c>
      <c r="C410" s="33">
        <v>-1327328.32</v>
      </c>
      <c r="D410" s="33">
        <v>1413052.19</v>
      </c>
      <c r="E410" s="33">
        <v>0</v>
      </c>
      <c r="F410" s="33">
        <v>-16061.3</v>
      </c>
      <c r="G410" s="40">
        <f t="shared" si="272"/>
        <v>335065199.77499926</v>
      </c>
    </row>
    <row r="411" spans="1:8">
      <c r="A411" s="31">
        <v>44787</v>
      </c>
      <c r="B411" s="32">
        <f t="shared" si="271"/>
        <v>335065199.77499926</v>
      </c>
      <c r="C411" s="33">
        <v>0</v>
      </c>
      <c r="D411" s="33">
        <v>0</v>
      </c>
      <c r="E411" s="33">
        <v>0</v>
      </c>
      <c r="F411" s="33">
        <v>0</v>
      </c>
      <c r="G411" s="40">
        <f t="shared" si="272"/>
        <v>335065199.77499926</v>
      </c>
    </row>
    <row r="412" spans="1:8">
      <c r="A412" s="31">
        <v>44788</v>
      </c>
      <c r="B412" s="32">
        <f t="shared" si="271"/>
        <v>335065199.77499926</v>
      </c>
      <c r="C412" s="33">
        <v>0</v>
      </c>
      <c r="D412" s="33">
        <v>0</v>
      </c>
      <c r="E412" s="33">
        <v>0</v>
      </c>
      <c r="F412" s="33">
        <v>0</v>
      </c>
      <c r="G412" s="40">
        <f t="shared" si="272"/>
        <v>335065199.77499926</v>
      </c>
    </row>
    <row r="413" spans="1:8">
      <c r="A413" s="31">
        <v>44789</v>
      </c>
      <c r="B413" s="32">
        <f t="shared" si="271"/>
        <v>335065199.77499926</v>
      </c>
      <c r="C413" s="33">
        <v>-9772329.8499999996</v>
      </c>
      <c r="D413" s="33">
        <v>4427664.84</v>
      </c>
      <c r="E413" s="33">
        <v>46406891.219999999</v>
      </c>
      <c r="F413" s="33">
        <v>-10615595.77</v>
      </c>
      <c r="G413" s="40">
        <f t="shared" si="272"/>
        <v>365511830.2149992</v>
      </c>
      <c r="H413" s="30" t="s">
        <v>1224</v>
      </c>
    </row>
    <row r="414" spans="1:8">
      <c r="A414" s="31">
        <v>44790</v>
      </c>
      <c r="B414" s="32">
        <f t="shared" si="271"/>
        <v>365511830.2149992</v>
      </c>
      <c r="C414" s="33">
        <v>-8415279.3000000007</v>
      </c>
      <c r="D414" s="33">
        <v>719053.85</v>
      </c>
      <c r="E414" s="33">
        <v>367153.75</v>
      </c>
      <c r="F414" s="33">
        <v>-56508128.060000002</v>
      </c>
      <c r="G414" s="40">
        <f t="shared" si="272"/>
        <v>301674630.45499921</v>
      </c>
      <c r="H414" s="30" t="s">
        <v>1240</v>
      </c>
    </row>
    <row r="415" spans="1:8">
      <c r="A415" s="31">
        <v>44791</v>
      </c>
      <c r="B415" s="32">
        <f t="shared" si="271"/>
        <v>301674630.45499921</v>
      </c>
      <c r="C415" s="33">
        <v>-5709085.4699999997</v>
      </c>
      <c r="D415" s="33">
        <v>2180183.19</v>
      </c>
      <c r="E415" s="33">
        <v>17964114.52</v>
      </c>
      <c r="F415" s="33">
        <v>-2123171.38</v>
      </c>
      <c r="G415" s="40">
        <f t="shared" si="272"/>
        <v>313986671.31499916</v>
      </c>
      <c r="H415" s="30" t="s">
        <v>1246</v>
      </c>
    </row>
    <row r="416" spans="1:8">
      <c r="A416" s="31">
        <v>44792</v>
      </c>
      <c r="B416" s="32">
        <f t="shared" si="271"/>
        <v>313986671.31499916</v>
      </c>
      <c r="C416" s="33">
        <v>-599626.48</v>
      </c>
      <c r="D416" s="33">
        <v>4112244.08</v>
      </c>
      <c r="E416" s="33">
        <v>654124.31999999995</v>
      </c>
      <c r="F416" s="33">
        <v>-5182586.83</v>
      </c>
      <c r="G416" s="40">
        <f t="shared" si="272"/>
        <v>312970826.40499914</v>
      </c>
      <c r="H416" s="30" t="s">
        <v>1261</v>
      </c>
    </row>
    <row r="417" spans="1:8">
      <c r="A417" s="31">
        <v>44793</v>
      </c>
      <c r="B417" s="32">
        <f t="shared" si="271"/>
        <v>312970826.40499914</v>
      </c>
      <c r="C417" s="33">
        <v>-963031</v>
      </c>
      <c r="D417" s="33">
        <v>5433127.5199999996</v>
      </c>
      <c r="E417" s="33">
        <v>457182.93</v>
      </c>
      <c r="F417" s="33">
        <v>-451845.87</v>
      </c>
      <c r="G417" s="40">
        <f t="shared" si="272"/>
        <v>317446259.98499912</v>
      </c>
      <c r="H417" s="30" t="s">
        <v>1264</v>
      </c>
    </row>
    <row r="418" spans="1:8">
      <c r="A418" s="31">
        <v>44794</v>
      </c>
      <c r="B418" s="32">
        <f t="shared" si="271"/>
        <v>317446259.98499912</v>
      </c>
      <c r="C418" s="33">
        <v>0</v>
      </c>
      <c r="D418" s="33">
        <v>0</v>
      </c>
      <c r="E418" s="33">
        <v>0</v>
      </c>
      <c r="F418" s="33">
        <v>0</v>
      </c>
      <c r="G418" s="40">
        <f t="shared" si="272"/>
        <v>317446259.98499912</v>
      </c>
    </row>
    <row r="419" spans="1:8">
      <c r="A419" s="31">
        <v>44795</v>
      </c>
      <c r="B419" s="32">
        <f t="shared" si="271"/>
        <v>317446259.98499912</v>
      </c>
      <c r="C419" s="33">
        <v>0</v>
      </c>
      <c r="D419" s="33">
        <v>0</v>
      </c>
      <c r="E419" s="33">
        <v>0</v>
      </c>
      <c r="F419" s="33">
        <v>0</v>
      </c>
      <c r="G419" s="40">
        <f t="shared" si="272"/>
        <v>317446259.98499912</v>
      </c>
    </row>
    <row r="420" spans="1:8">
      <c r="A420" s="31">
        <v>44796</v>
      </c>
      <c r="B420" s="32">
        <f t="shared" si="271"/>
        <v>317446259.98499912</v>
      </c>
      <c r="C420" s="33">
        <v>-1066504.27</v>
      </c>
      <c r="D420" s="33">
        <v>2386244.17</v>
      </c>
      <c r="E420" s="33">
        <v>27818317.149999999</v>
      </c>
      <c r="F420" s="33">
        <v>-2057841.66</v>
      </c>
      <c r="G420" s="40">
        <f t="shared" si="272"/>
        <v>344526475.37499911</v>
      </c>
      <c r="H420" s="30" t="s">
        <v>1267</v>
      </c>
    </row>
    <row r="421" spans="1:8">
      <c r="A421" s="31">
        <v>44797</v>
      </c>
      <c r="B421" s="32">
        <f t="shared" si="271"/>
        <v>344526475.37499911</v>
      </c>
      <c r="C421" s="33">
        <v>-952843.32</v>
      </c>
      <c r="D421" s="33">
        <v>3770359.97</v>
      </c>
      <c r="E421" s="33">
        <v>61079327.729999997</v>
      </c>
      <c r="F421" s="33">
        <v>-7120612.1299999999</v>
      </c>
      <c r="G421" s="40">
        <f t="shared" si="272"/>
        <v>401302707.62499917</v>
      </c>
      <c r="H421" s="30" t="s">
        <v>1289</v>
      </c>
    </row>
    <row r="422" spans="1:8">
      <c r="A422" s="31">
        <v>44798</v>
      </c>
      <c r="B422" s="32">
        <f t="shared" si="271"/>
        <v>401302707.62499917</v>
      </c>
      <c r="C422" s="33">
        <v>-1281805.3700000001</v>
      </c>
      <c r="D422" s="33">
        <v>484929.31</v>
      </c>
      <c r="E422" s="33">
        <v>3260024.63</v>
      </c>
      <c r="F422" s="33">
        <v>-39660.93</v>
      </c>
      <c r="G422" s="40">
        <f t="shared" si="272"/>
        <v>403726195.26499915</v>
      </c>
      <c r="H422" s="30" t="s">
        <v>1305</v>
      </c>
    </row>
    <row r="423" spans="1:8">
      <c r="A423" s="31">
        <v>44799</v>
      </c>
      <c r="B423" s="32">
        <f t="shared" si="271"/>
        <v>403726195.26499915</v>
      </c>
      <c r="C423" s="33">
        <v>-2011581.41</v>
      </c>
      <c r="D423" s="33">
        <v>10227963.300000001</v>
      </c>
      <c r="E423" s="33">
        <v>17063832.23</v>
      </c>
      <c r="F423" s="33">
        <v>-4995813.43</v>
      </c>
      <c r="G423" s="40">
        <f t="shared" si="272"/>
        <v>424010595.95499915</v>
      </c>
      <c r="H423" s="30" t="s">
        <v>1310</v>
      </c>
    </row>
    <row r="424" spans="1:8">
      <c r="A424" s="31">
        <v>44800</v>
      </c>
      <c r="B424" s="32">
        <f t="shared" si="271"/>
        <v>424010595.95499915</v>
      </c>
      <c r="C424" s="33">
        <v>-2895053.71</v>
      </c>
      <c r="D424" s="33">
        <v>807950.75</v>
      </c>
      <c r="E424" s="33">
        <v>24366.41</v>
      </c>
      <c r="F424" s="33">
        <v>-5148575.84</v>
      </c>
      <c r="G424" s="40">
        <f t="shared" si="272"/>
        <v>416799283.56499922</v>
      </c>
      <c r="H424" s="30" t="s">
        <v>1322</v>
      </c>
    </row>
    <row r="425" spans="1:8">
      <c r="A425" s="31">
        <v>44801</v>
      </c>
      <c r="B425" s="32">
        <f t="shared" si="271"/>
        <v>416799283.56499922</v>
      </c>
      <c r="C425" s="33">
        <v>0</v>
      </c>
      <c r="D425" s="33">
        <v>0</v>
      </c>
      <c r="E425" s="33">
        <v>0</v>
      </c>
      <c r="F425" s="33">
        <v>0</v>
      </c>
      <c r="G425" s="40">
        <f t="shared" si="272"/>
        <v>416799283.56499922</v>
      </c>
    </row>
    <row r="426" spans="1:8">
      <c r="A426" s="31">
        <v>44802</v>
      </c>
      <c r="B426" s="32">
        <f t="shared" si="271"/>
        <v>416799283.56499922</v>
      </c>
      <c r="C426" s="33">
        <v>0</v>
      </c>
      <c r="D426" s="33">
        <v>0</v>
      </c>
      <c r="E426" s="33">
        <v>0</v>
      </c>
      <c r="F426" s="33">
        <v>0</v>
      </c>
      <c r="G426" s="40">
        <f t="shared" si="272"/>
        <v>416799283.56499922</v>
      </c>
    </row>
    <row r="427" spans="1:8">
      <c r="A427" s="31">
        <v>44803</v>
      </c>
      <c r="B427" s="32">
        <f t="shared" si="271"/>
        <v>416799283.56499922</v>
      </c>
      <c r="C427" s="33">
        <v>-1074902.6100000001</v>
      </c>
      <c r="D427" s="33">
        <v>13777329.119999999</v>
      </c>
      <c r="E427" s="33">
        <v>17775929.34</v>
      </c>
      <c r="F427" s="33">
        <v>-70029757.290000007</v>
      </c>
      <c r="G427" s="40">
        <f t="shared" si="272"/>
        <v>377247882.12499917</v>
      </c>
      <c r="H427" s="30" t="s">
        <v>1324</v>
      </c>
    </row>
    <row r="428" spans="1:8">
      <c r="A428" s="31">
        <v>44804</v>
      </c>
      <c r="B428" s="32">
        <f t="shared" si="271"/>
        <v>377247882.12499917</v>
      </c>
      <c r="C428" s="33">
        <v>-1341236.1200000001</v>
      </c>
      <c r="D428" s="33">
        <v>7686808.6100000003</v>
      </c>
      <c r="E428" s="33">
        <v>4177780.1</v>
      </c>
      <c r="F428" s="33">
        <v>-1993387.27</v>
      </c>
      <c r="G428" s="40">
        <f t="shared" si="272"/>
        <v>385777847.44499922</v>
      </c>
      <c r="H428" s="30" t="s">
        <v>1342</v>
      </c>
    </row>
    <row r="429" spans="1:8">
      <c r="A429" s="31">
        <v>44805</v>
      </c>
      <c r="B429" s="32">
        <f t="shared" si="271"/>
        <v>385777847.44499922</v>
      </c>
      <c r="C429" s="33">
        <v>-1574161.54</v>
      </c>
      <c r="D429" s="33">
        <v>13283578.470000001</v>
      </c>
      <c r="E429" s="33">
        <v>11130029.529999999</v>
      </c>
      <c r="F429" s="33">
        <v>-9391647.9199999999</v>
      </c>
      <c r="G429" s="40">
        <f t="shared" si="272"/>
        <v>399225645.98499918</v>
      </c>
      <c r="H429" s="30" t="s">
        <v>1350</v>
      </c>
    </row>
    <row r="430" spans="1:8">
      <c r="A430" s="31">
        <v>44806</v>
      </c>
      <c r="B430" s="32">
        <f t="shared" si="271"/>
        <v>399225645.98499918</v>
      </c>
      <c r="C430" s="33">
        <v>-992865.39</v>
      </c>
      <c r="D430" s="33">
        <v>1198538.69</v>
      </c>
      <c r="E430" s="33">
        <v>364260.2</v>
      </c>
      <c r="F430" s="33">
        <v>-2698449.12</v>
      </c>
      <c r="G430" s="40">
        <f t="shared" si="272"/>
        <v>397097130.36499918</v>
      </c>
    </row>
    <row r="431" spans="1:8">
      <c r="A431" s="31">
        <v>44807</v>
      </c>
      <c r="B431" s="32">
        <f t="shared" si="271"/>
        <v>397097130.36499918</v>
      </c>
      <c r="C431" s="33">
        <v>-901064.09</v>
      </c>
      <c r="D431" s="33">
        <v>7973398.8200000003</v>
      </c>
      <c r="E431" s="33">
        <v>24130924.829999998</v>
      </c>
      <c r="F431" s="33">
        <v>-22003440.5</v>
      </c>
      <c r="G431" s="40">
        <f t="shared" si="272"/>
        <v>406296949.42499918</v>
      </c>
      <c r="H431" s="30" t="s">
        <v>1369</v>
      </c>
    </row>
    <row r="432" spans="1:8">
      <c r="A432" s="31">
        <v>44808</v>
      </c>
      <c r="B432" s="32">
        <f t="shared" si="271"/>
        <v>406296949.42499918</v>
      </c>
      <c r="C432" s="33">
        <v>0</v>
      </c>
      <c r="D432" s="33">
        <v>0</v>
      </c>
      <c r="E432" s="33">
        <v>0</v>
      </c>
      <c r="F432" s="33">
        <v>0</v>
      </c>
      <c r="G432" s="40">
        <f t="shared" si="272"/>
        <v>406296949.42499918</v>
      </c>
    </row>
    <row r="433" spans="1:8">
      <c r="A433" s="31">
        <v>44809</v>
      </c>
      <c r="B433" s="32">
        <f t="shared" si="271"/>
        <v>406296949.42499918</v>
      </c>
      <c r="C433" s="33">
        <v>0</v>
      </c>
      <c r="D433" s="33">
        <v>0</v>
      </c>
      <c r="E433" s="33">
        <v>0</v>
      </c>
      <c r="F433" s="33">
        <v>0</v>
      </c>
      <c r="G433" s="40">
        <f t="shared" si="272"/>
        <v>406296949.42499918</v>
      </c>
    </row>
    <row r="434" spans="1:8">
      <c r="A434" s="31">
        <v>44810</v>
      </c>
      <c r="B434" s="32">
        <f t="shared" si="271"/>
        <v>406296949.42499918</v>
      </c>
      <c r="C434" s="33">
        <v>0</v>
      </c>
      <c r="D434" s="33">
        <v>0</v>
      </c>
      <c r="E434" s="33">
        <v>0</v>
      </c>
      <c r="F434" s="33">
        <v>0</v>
      </c>
      <c r="G434" s="40">
        <f t="shared" si="272"/>
        <v>406296949.42499918</v>
      </c>
    </row>
    <row r="435" spans="1:8">
      <c r="A435" s="31">
        <v>44811</v>
      </c>
      <c r="B435" s="32">
        <f t="shared" si="271"/>
        <v>406296949.42499918</v>
      </c>
      <c r="C435" s="33">
        <v>-495312.05</v>
      </c>
      <c r="D435" s="33">
        <v>804589.25</v>
      </c>
      <c r="E435" s="33">
        <v>639245.23</v>
      </c>
      <c r="F435" s="33">
        <v>-6173925.9699999997</v>
      </c>
      <c r="G435" s="40">
        <f t="shared" si="272"/>
        <v>401071545.88499916</v>
      </c>
      <c r="H435" s="30" t="s">
        <v>1380</v>
      </c>
    </row>
    <row r="436" spans="1:8">
      <c r="A436" s="31">
        <v>44812</v>
      </c>
      <c r="B436" s="32">
        <f t="shared" si="271"/>
        <v>401071545.88499916</v>
      </c>
      <c r="C436" s="33">
        <v>-2869639.46</v>
      </c>
      <c r="D436" s="33">
        <v>3572054.33</v>
      </c>
      <c r="E436" s="33">
        <v>16618961.91</v>
      </c>
      <c r="F436" s="33">
        <v>-1598501.63</v>
      </c>
      <c r="G436" s="40">
        <f t="shared" si="272"/>
        <v>416794421.03499919</v>
      </c>
      <c r="H436" s="30" t="s">
        <v>1383</v>
      </c>
    </row>
    <row r="437" spans="1:8">
      <c r="A437" s="31">
        <v>44813</v>
      </c>
      <c r="B437" s="32">
        <f t="shared" si="271"/>
        <v>416794421.03499919</v>
      </c>
      <c r="C437" s="33">
        <v>-2615456.85</v>
      </c>
      <c r="D437" s="33">
        <v>1013553.49</v>
      </c>
      <c r="E437" s="33">
        <v>1048288.4</v>
      </c>
      <c r="F437" s="33">
        <v>-11791146.5</v>
      </c>
      <c r="G437" s="40">
        <f t="shared" si="272"/>
        <v>404449659.57499915</v>
      </c>
      <c r="H437" s="30" t="s">
        <v>1395</v>
      </c>
    </row>
    <row r="438" spans="1:8">
      <c r="A438" s="31">
        <v>44814</v>
      </c>
      <c r="B438" s="32">
        <f t="shared" si="271"/>
        <v>404449659.57499915</v>
      </c>
      <c r="C438" s="33">
        <v>-967443.9</v>
      </c>
      <c r="D438" s="33">
        <v>451758.35</v>
      </c>
      <c r="E438" s="33">
        <v>0</v>
      </c>
      <c r="F438" s="33">
        <v>0</v>
      </c>
      <c r="G438" s="40">
        <f t="shared" si="272"/>
        <v>403933974.0249992</v>
      </c>
    </row>
    <row r="439" spans="1:8">
      <c r="A439" s="31">
        <v>44815</v>
      </c>
      <c r="B439" s="32">
        <f t="shared" si="271"/>
        <v>403933974.0249992</v>
      </c>
      <c r="C439" s="33">
        <v>0</v>
      </c>
      <c r="D439" s="33">
        <v>0</v>
      </c>
      <c r="E439" s="33">
        <v>0</v>
      </c>
      <c r="F439" s="33">
        <v>0</v>
      </c>
      <c r="G439" s="40">
        <f t="shared" si="272"/>
        <v>403933974.0249992</v>
      </c>
    </row>
    <row r="440" spans="1:8">
      <c r="A440" s="31">
        <v>44816</v>
      </c>
      <c r="B440" s="32">
        <f t="shared" si="271"/>
        <v>403933974.0249992</v>
      </c>
      <c r="C440" s="33">
        <v>0</v>
      </c>
      <c r="D440" s="33">
        <v>0</v>
      </c>
      <c r="E440" s="33">
        <v>0</v>
      </c>
      <c r="F440" s="33">
        <v>0</v>
      </c>
      <c r="G440" s="40">
        <f t="shared" si="272"/>
        <v>403933974.0249992</v>
      </c>
    </row>
    <row r="441" spans="1:8">
      <c r="A441" s="31">
        <v>44817</v>
      </c>
      <c r="B441" s="32">
        <f t="shared" si="271"/>
        <v>403933974.0249992</v>
      </c>
      <c r="C441" s="33">
        <v>-502781.37</v>
      </c>
      <c r="D441" s="33">
        <v>849662.89</v>
      </c>
      <c r="E441" s="33">
        <v>1573992.22</v>
      </c>
      <c r="F441" s="33">
        <v>-1974729.5</v>
      </c>
      <c r="G441" s="40">
        <f t="shared" si="272"/>
        <v>403880118.26499921</v>
      </c>
    </row>
    <row r="442" spans="1:8">
      <c r="A442" s="31">
        <v>44818</v>
      </c>
      <c r="B442" s="32">
        <f t="shared" si="271"/>
        <v>403880118.26499921</v>
      </c>
      <c r="C442" s="33">
        <v>-2440489.8199999998</v>
      </c>
      <c r="D442" s="33">
        <v>15640438.369999999</v>
      </c>
      <c r="E442" s="33">
        <v>185023.15</v>
      </c>
      <c r="F442" s="33">
        <v>-910371.08</v>
      </c>
      <c r="G442" s="40">
        <f t="shared" si="272"/>
        <v>416354718.88499922</v>
      </c>
      <c r="H442" s="30" t="s">
        <v>1399</v>
      </c>
    </row>
    <row r="443" spans="1:8">
      <c r="A443" s="31">
        <v>44819</v>
      </c>
      <c r="B443" s="32">
        <f t="shared" si="271"/>
        <v>416354718.88499922</v>
      </c>
      <c r="C443" s="33">
        <v>-1869136.11</v>
      </c>
      <c r="D443" s="33">
        <v>7877792.5999999996</v>
      </c>
      <c r="E443" s="33">
        <v>73887.509999999995</v>
      </c>
      <c r="F443" s="33">
        <v>-1773324.56</v>
      </c>
      <c r="G443" s="40">
        <f t="shared" si="272"/>
        <v>420663938.32499921</v>
      </c>
      <c r="H443" s="30" t="s">
        <v>1407</v>
      </c>
    </row>
    <row r="444" spans="1:8">
      <c r="A444" s="31">
        <v>44820</v>
      </c>
      <c r="B444" s="32">
        <f t="shared" si="271"/>
        <v>420663938.32499921</v>
      </c>
      <c r="C444" s="33">
        <v>-848874.41</v>
      </c>
      <c r="D444" s="33">
        <v>1057386.33</v>
      </c>
      <c r="E444" s="33">
        <v>72548.240000000005</v>
      </c>
      <c r="F444" s="33">
        <v>-13412468.57</v>
      </c>
      <c r="G444" s="40">
        <f t="shared" si="272"/>
        <v>407532529.91499919</v>
      </c>
      <c r="H444" s="30" t="s">
        <v>1414</v>
      </c>
    </row>
    <row r="445" spans="1:8">
      <c r="A445" s="31">
        <v>44821</v>
      </c>
      <c r="B445" s="32">
        <f t="shared" si="271"/>
        <v>407532529.91499919</v>
      </c>
      <c r="C445" s="33">
        <v>-1404875.54</v>
      </c>
      <c r="D445" s="33">
        <v>4920799.5999999996</v>
      </c>
      <c r="E445" s="33">
        <v>155088.72</v>
      </c>
      <c r="F445" s="33">
        <v>-58343197.609999999</v>
      </c>
      <c r="G445" s="40">
        <f t="shared" si="272"/>
        <v>352860345.0849992</v>
      </c>
      <c r="H445" s="30" t="s">
        <v>1417</v>
      </c>
    </row>
    <row r="446" spans="1:8">
      <c r="A446" s="31">
        <v>44822</v>
      </c>
      <c r="B446" s="32">
        <f t="shared" si="271"/>
        <v>352860345.0849992</v>
      </c>
      <c r="C446" s="33">
        <v>0</v>
      </c>
      <c r="D446" s="33">
        <v>0</v>
      </c>
      <c r="E446" s="33">
        <v>0</v>
      </c>
      <c r="F446" s="33">
        <v>0</v>
      </c>
      <c r="G446" s="40">
        <f t="shared" si="272"/>
        <v>352860345.0849992</v>
      </c>
    </row>
    <row r="447" spans="1:8">
      <c r="A447" s="31">
        <v>44823</v>
      </c>
      <c r="B447" s="32">
        <f t="shared" si="271"/>
        <v>352860345.0849992</v>
      </c>
      <c r="C447" s="33">
        <v>0</v>
      </c>
      <c r="D447" s="33">
        <v>0</v>
      </c>
      <c r="E447" s="33">
        <v>0</v>
      </c>
      <c r="F447" s="33">
        <v>0</v>
      </c>
      <c r="G447" s="40">
        <f t="shared" si="272"/>
        <v>352860345.0849992</v>
      </c>
    </row>
    <row r="448" spans="1:8">
      <c r="A448" s="31">
        <v>44824</v>
      </c>
      <c r="B448" s="32">
        <f t="shared" si="271"/>
        <v>352860345.0849992</v>
      </c>
      <c r="C448" s="33">
        <v>-2875984.24</v>
      </c>
      <c r="D448" s="33">
        <v>10653937.51</v>
      </c>
      <c r="E448" s="33">
        <v>523591.12</v>
      </c>
      <c r="F448" s="33">
        <v>-335173.93</v>
      </c>
      <c r="G448" s="40">
        <f t="shared" si="272"/>
        <v>360826715.54499918</v>
      </c>
      <c r="H448" s="30" t="s">
        <v>1424</v>
      </c>
    </row>
    <row r="449" spans="1:8">
      <c r="A449" s="31">
        <v>44825</v>
      </c>
      <c r="B449" s="32">
        <f t="shared" si="271"/>
        <v>360826715.54499918</v>
      </c>
      <c r="C449" s="33">
        <v>-608100.28</v>
      </c>
      <c r="D449" s="33">
        <v>1485122.44</v>
      </c>
      <c r="E449" s="33">
        <v>2945128.12</v>
      </c>
      <c r="F449" s="33">
        <v>-365284.45</v>
      </c>
      <c r="G449" s="40">
        <f t="shared" si="272"/>
        <v>364283581.37499923</v>
      </c>
      <c r="H449" s="30" t="s">
        <v>1429</v>
      </c>
    </row>
    <row r="450" spans="1:8">
      <c r="A450" s="31">
        <v>44826</v>
      </c>
      <c r="B450" s="32">
        <f t="shared" si="271"/>
        <v>364283581.37499923</v>
      </c>
      <c r="C450" s="33">
        <v>-3701566.12</v>
      </c>
      <c r="D450" s="33">
        <v>708267.34999999986</v>
      </c>
      <c r="E450" s="33">
        <v>889657.26</v>
      </c>
      <c r="F450" s="33">
        <v>-2174972.3900000006</v>
      </c>
      <c r="G450" s="40">
        <f t="shared" ref="G450:G506" si="273">SUM(B450:F450)</f>
        <v>360004967.47499925</v>
      </c>
      <c r="H450" s="30" t="s">
        <v>1432</v>
      </c>
    </row>
    <row r="451" spans="1:8">
      <c r="A451" s="31">
        <v>44827</v>
      </c>
      <c r="B451" s="32">
        <f t="shared" si="271"/>
        <v>360004967.47499925</v>
      </c>
      <c r="C451" s="33">
        <v>-1181535.8999999999</v>
      </c>
      <c r="D451" s="33">
        <v>7165728.2999999998</v>
      </c>
      <c r="E451" s="33">
        <v>1394971.88</v>
      </c>
      <c r="F451" s="33">
        <v>-707395.89</v>
      </c>
      <c r="G451" s="40">
        <f t="shared" si="273"/>
        <v>366676735.86499929</v>
      </c>
      <c r="H451" s="30" t="s">
        <v>1435</v>
      </c>
    </row>
    <row r="452" spans="1:8">
      <c r="A452" s="31">
        <v>44828</v>
      </c>
      <c r="B452" s="32">
        <f t="shared" si="271"/>
        <v>366676735.86499929</v>
      </c>
      <c r="C452" s="33">
        <v>-3130249.87</v>
      </c>
      <c r="D452" s="33">
        <v>367297.3</v>
      </c>
      <c r="E452" s="33">
        <v>0</v>
      </c>
      <c r="F452" s="33">
        <v>-1845564.32</v>
      </c>
      <c r="G452" s="40">
        <f t="shared" si="273"/>
        <v>362068218.97499931</v>
      </c>
      <c r="H452" s="30" t="s">
        <v>1440</v>
      </c>
    </row>
    <row r="453" spans="1:8">
      <c r="A453" s="31">
        <v>44829</v>
      </c>
      <c r="B453" s="32">
        <f t="shared" si="271"/>
        <v>362068218.97499931</v>
      </c>
      <c r="C453" s="33">
        <v>0</v>
      </c>
      <c r="D453" s="33">
        <v>0</v>
      </c>
      <c r="E453" s="33">
        <v>0</v>
      </c>
      <c r="F453" s="33">
        <v>0</v>
      </c>
      <c r="G453" s="40">
        <f t="shared" si="273"/>
        <v>362068218.97499931</v>
      </c>
    </row>
    <row r="454" spans="1:8">
      <c r="A454" s="31">
        <v>44830</v>
      </c>
      <c r="B454" s="32">
        <f t="shared" si="271"/>
        <v>362068218.97499931</v>
      </c>
      <c r="C454" s="33">
        <v>0</v>
      </c>
      <c r="D454" s="33">
        <v>0</v>
      </c>
      <c r="E454" s="33">
        <v>0</v>
      </c>
      <c r="F454" s="33">
        <v>0</v>
      </c>
      <c r="G454" s="40">
        <f t="shared" si="273"/>
        <v>362068218.97499931</v>
      </c>
    </row>
    <row r="455" spans="1:8">
      <c r="A455" s="31">
        <v>44831</v>
      </c>
      <c r="B455" s="32">
        <f t="shared" si="271"/>
        <v>362068218.97499931</v>
      </c>
      <c r="C455" s="33">
        <v>-4353709.4400000004</v>
      </c>
      <c r="D455" s="33">
        <v>345786.24</v>
      </c>
      <c r="E455" s="33">
        <v>249269.04</v>
      </c>
      <c r="F455" s="33">
        <v>-5516905.2000000002</v>
      </c>
      <c r="G455" s="40">
        <f t="shared" si="273"/>
        <v>352792659.61499935</v>
      </c>
      <c r="H455" s="30" t="s">
        <v>1442</v>
      </c>
    </row>
    <row r="456" spans="1:8">
      <c r="A456" s="31">
        <v>44832</v>
      </c>
      <c r="B456" s="32">
        <f t="shared" si="271"/>
        <v>352792659.61499935</v>
      </c>
      <c r="C456" s="33">
        <v>-1486230.59</v>
      </c>
      <c r="D456" s="33">
        <v>13489491.52</v>
      </c>
      <c r="E456" s="33">
        <v>8729332.0899999999</v>
      </c>
      <c r="F456" s="33">
        <v>-10782682.82</v>
      </c>
      <c r="G456" s="40">
        <f t="shared" si="273"/>
        <v>362742569.81499934</v>
      </c>
      <c r="H456" s="30" t="s">
        <v>1449</v>
      </c>
    </row>
    <row r="457" spans="1:8">
      <c r="A457" s="31">
        <v>44833</v>
      </c>
      <c r="B457" s="32">
        <f t="shared" si="271"/>
        <v>362742569.81499934</v>
      </c>
      <c r="C457" s="33">
        <v>-1832354.97</v>
      </c>
      <c r="D457" s="33">
        <v>4018693.39</v>
      </c>
      <c r="E457" s="33">
        <v>159731.26999999999</v>
      </c>
      <c r="F457" s="33">
        <v>-10464891.640000001</v>
      </c>
      <c r="G457" s="40">
        <f t="shared" si="273"/>
        <v>354623747.86499929</v>
      </c>
      <c r="H457" s="30" t="s">
        <v>1465</v>
      </c>
    </row>
    <row r="458" spans="1:8">
      <c r="A458" s="31">
        <v>44834</v>
      </c>
      <c r="B458" s="32">
        <f t="shared" si="271"/>
        <v>354623747.86499929</v>
      </c>
      <c r="C458" s="33">
        <v>-7542189.3799999999</v>
      </c>
      <c r="D458" s="33">
        <v>6473364.6399999997</v>
      </c>
      <c r="E458" s="33">
        <v>2052349.23</v>
      </c>
      <c r="F458" s="33">
        <v>-58082561.630000003</v>
      </c>
      <c r="G458" s="40">
        <f t="shared" si="273"/>
        <v>297524710.72499931</v>
      </c>
      <c r="H458" s="30" t="s">
        <v>1470</v>
      </c>
    </row>
    <row r="459" spans="1:8">
      <c r="A459" s="31">
        <v>44835</v>
      </c>
      <c r="B459" s="32">
        <f t="shared" si="271"/>
        <v>297524710.72499931</v>
      </c>
      <c r="C459" s="33">
        <v>-1185321.82</v>
      </c>
      <c r="D459" s="33">
        <v>8373690.8200000003</v>
      </c>
      <c r="E459" s="33">
        <v>8401462.9900000002</v>
      </c>
      <c r="F459" s="33">
        <v>-9726804.3499999996</v>
      </c>
      <c r="G459" s="40">
        <f t="shared" si="273"/>
        <v>303387738.36499929</v>
      </c>
      <c r="H459" s="30" t="s">
        <v>1478</v>
      </c>
    </row>
    <row r="460" spans="1:8">
      <c r="A460" s="31">
        <v>44836</v>
      </c>
      <c r="B460" s="32">
        <f t="shared" si="271"/>
        <v>303387738.36499929</v>
      </c>
      <c r="C460" s="33">
        <v>0</v>
      </c>
      <c r="D460" s="33">
        <v>0</v>
      </c>
      <c r="E460" s="33">
        <v>0</v>
      </c>
      <c r="F460" s="33">
        <v>0</v>
      </c>
      <c r="G460" s="40">
        <f t="shared" si="273"/>
        <v>303387738.36499929</v>
      </c>
    </row>
    <row r="461" spans="1:8">
      <c r="A461" s="31">
        <v>44837</v>
      </c>
      <c r="B461" s="32">
        <f t="shared" si="271"/>
        <v>303387738.36499929</v>
      </c>
      <c r="C461" s="33">
        <v>0</v>
      </c>
      <c r="D461" s="33">
        <v>0</v>
      </c>
      <c r="E461" s="33">
        <v>0</v>
      </c>
      <c r="F461" s="33">
        <v>0</v>
      </c>
      <c r="G461" s="40">
        <f t="shared" si="273"/>
        <v>303387738.36499929</v>
      </c>
    </row>
    <row r="462" spans="1:8">
      <c r="A462" s="31">
        <v>44838</v>
      </c>
      <c r="B462" s="32">
        <f t="shared" si="271"/>
        <v>303387738.36499929</v>
      </c>
      <c r="C462" s="33">
        <v>-1707776.1</v>
      </c>
      <c r="D462" s="33">
        <v>19106270.449999999</v>
      </c>
      <c r="E462" s="33">
        <v>138746.45000000001</v>
      </c>
      <c r="F462" s="33">
        <v>-11562865.57</v>
      </c>
      <c r="G462" s="40">
        <f t="shared" si="273"/>
        <v>309362113.59499925</v>
      </c>
      <c r="H462" s="30" t="s">
        <v>1487</v>
      </c>
    </row>
    <row r="463" spans="1:8">
      <c r="A463" s="31">
        <v>44839</v>
      </c>
      <c r="B463" s="32">
        <f>G462</f>
        <v>309362113.59499925</v>
      </c>
      <c r="C463" s="33">
        <v>-5002475.6100000003</v>
      </c>
      <c r="D463" s="33">
        <v>636892.75</v>
      </c>
      <c r="E463" s="33">
        <v>33231926.300000001</v>
      </c>
      <c r="F463" s="33">
        <v>-2081045.77</v>
      </c>
      <c r="G463" s="40">
        <f t="shared" si="273"/>
        <v>336147411.26499927</v>
      </c>
      <c r="H463" s="30" t="s">
        <v>1494</v>
      </c>
    </row>
    <row r="464" spans="1:8">
      <c r="A464" s="31">
        <v>44840</v>
      </c>
      <c r="B464" s="32">
        <f>G463</f>
        <v>336147411.26499927</v>
      </c>
      <c r="C464" s="33">
        <v>-1618918.92</v>
      </c>
      <c r="D464" s="33">
        <v>1056427</v>
      </c>
      <c r="E464" s="33">
        <v>4787059.34</v>
      </c>
      <c r="F464" s="33">
        <v>-35989323.859999999</v>
      </c>
      <c r="G464" s="40">
        <f t="shared" si="273"/>
        <v>304382654.82499921</v>
      </c>
      <c r="H464" s="30" t="s">
        <v>1503</v>
      </c>
    </row>
    <row r="465" spans="1:8">
      <c r="A465" s="31">
        <v>44841</v>
      </c>
      <c r="B465" s="32">
        <f>G464</f>
        <v>304382654.82499921</v>
      </c>
      <c r="C465" s="33">
        <v>-1518519.98</v>
      </c>
      <c r="D465" s="33">
        <v>4840969.42</v>
      </c>
      <c r="E465" s="33">
        <v>97872.15</v>
      </c>
      <c r="F465" s="33">
        <v>-8442832.6600000001</v>
      </c>
      <c r="G465" s="40">
        <f t="shared" si="273"/>
        <v>299360143.75499916</v>
      </c>
      <c r="H465" s="30" t="s">
        <v>1510</v>
      </c>
    </row>
    <row r="466" spans="1:8">
      <c r="A466" s="31">
        <v>44842</v>
      </c>
      <c r="B466" s="32">
        <f>G465</f>
        <v>299360143.75499916</v>
      </c>
      <c r="C466" s="33">
        <v>-14621861.130000001</v>
      </c>
      <c r="D466" s="33">
        <v>1630615.95</v>
      </c>
      <c r="E466" s="33">
        <v>0</v>
      </c>
      <c r="F466" s="33">
        <v>-818484.77</v>
      </c>
      <c r="G466" s="40">
        <f t="shared" si="273"/>
        <v>285550413.80499917</v>
      </c>
      <c r="H466" s="30" t="s">
        <v>1515</v>
      </c>
    </row>
    <row r="467" spans="1:8">
      <c r="A467" s="31">
        <v>44843</v>
      </c>
      <c r="B467" s="32">
        <f t="shared" ref="B467:B471" si="274">G466</f>
        <v>285550413.80499917</v>
      </c>
      <c r="C467" s="33">
        <v>0</v>
      </c>
      <c r="D467" s="33">
        <v>0</v>
      </c>
      <c r="E467" s="33">
        <v>0</v>
      </c>
      <c r="F467" s="33">
        <v>0</v>
      </c>
      <c r="G467" s="40">
        <f t="shared" si="273"/>
        <v>285550413.80499917</v>
      </c>
    </row>
    <row r="468" spans="1:8">
      <c r="A468" s="31">
        <v>44844</v>
      </c>
      <c r="B468" s="32">
        <f t="shared" si="274"/>
        <v>285550413.80499917</v>
      </c>
      <c r="C468" s="33">
        <v>0</v>
      </c>
      <c r="D468" s="33">
        <v>0</v>
      </c>
      <c r="E468" s="33">
        <v>0</v>
      </c>
      <c r="F468" s="33">
        <v>0</v>
      </c>
      <c r="G468" s="40">
        <f t="shared" si="273"/>
        <v>285550413.80499917</v>
      </c>
    </row>
    <row r="469" spans="1:8">
      <c r="A469" s="31">
        <v>44845</v>
      </c>
      <c r="B469" s="32">
        <f t="shared" si="274"/>
        <v>285550413.80499917</v>
      </c>
      <c r="C469" s="33">
        <v>-35265.9</v>
      </c>
      <c r="D469" s="33">
        <v>0</v>
      </c>
      <c r="E469" s="33">
        <v>0</v>
      </c>
      <c r="F469" s="33">
        <v>0</v>
      </c>
      <c r="G469" s="40">
        <f t="shared" si="273"/>
        <v>285515147.9049992</v>
      </c>
    </row>
    <row r="470" spans="1:8">
      <c r="A470" s="31">
        <v>44846</v>
      </c>
      <c r="B470" s="32">
        <f t="shared" si="274"/>
        <v>285515147.9049992</v>
      </c>
      <c r="C470" s="33">
        <v>-1456052.5</v>
      </c>
      <c r="D470" s="33">
        <v>2546178.1800000002</v>
      </c>
      <c r="E470" s="33">
        <v>243864.26</v>
      </c>
      <c r="F470" s="33">
        <v>-1188089.26</v>
      </c>
      <c r="G470" s="40">
        <f t="shared" si="273"/>
        <v>285661048.5849992</v>
      </c>
      <c r="H470" s="30" t="s">
        <v>1529</v>
      </c>
    </row>
    <row r="471" spans="1:8">
      <c r="A471" s="31">
        <v>44847</v>
      </c>
      <c r="B471" s="32">
        <f t="shared" si="274"/>
        <v>285661048.5849992</v>
      </c>
      <c r="C471" s="33">
        <v>-1931224.88</v>
      </c>
      <c r="D471" s="33">
        <v>817473.92</v>
      </c>
      <c r="E471" s="33">
        <v>464631.63</v>
      </c>
      <c r="F471" s="33">
        <v>-70949782.790000007</v>
      </c>
      <c r="G471" s="40">
        <f t="shared" si="273"/>
        <v>214062146.4649992</v>
      </c>
      <c r="H471" s="30" t="s">
        <v>1532</v>
      </c>
    </row>
    <row r="472" spans="1:8">
      <c r="A472" s="31">
        <v>44848</v>
      </c>
      <c r="B472" s="32">
        <f>G471</f>
        <v>214062146.4649992</v>
      </c>
      <c r="C472" s="33">
        <v>-1087031.92</v>
      </c>
      <c r="D472" s="33">
        <v>1499189.2</v>
      </c>
      <c r="E472" s="33">
        <v>18055712.010000002</v>
      </c>
      <c r="F472" s="33">
        <v>-1697561.64</v>
      </c>
      <c r="G472" s="40">
        <f t="shared" si="273"/>
        <v>230832454.1149992</v>
      </c>
      <c r="H472" s="30" t="s">
        <v>1537</v>
      </c>
    </row>
    <row r="473" spans="1:8">
      <c r="A473" s="31">
        <v>44849</v>
      </c>
      <c r="B473" s="32">
        <f>G472</f>
        <v>230832454.1149992</v>
      </c>
      <c r="C473" s="33">
        <v>-1892739.65</v>
      </c>
      <c r="D473" s="33">
        <v>520039.79</v>
      </c>
      <c r="E473" s="33">
        <v>252.47</v>
      </c>
      <c r="F473" s="33">
        <v>-47615674.07</v>
      </c>
      <c r="G473" s="40">
        <f t="shared" si="273"/>
        <v>181844332.6549992</v>
      </c>
      <c r="H473" s="30" t="s">
        <v>1548</v>
      </c>
    </row>
    <row r="474" spans="1:8">
      <c r="A474" s="31">
        <v>44850</v>
      </c>
      <c r="B474" s="32">
        <f t="shared" ref="B474:B527" si="275">G473</f>
        <v>181844332.6549992</v>
      </c>
      <c r="C474" s="33">
        <v>0</v>
      </c>
      <c r="D474" s="33">
        <v>0</v>
      </c>
      <c r="E474" s="33">
        <v>0</v>
      </c>
      <c r="F474" s="33">
        <v>0</v>
      </c>
      <c r="G474" s="40">
        <f t="shared" si="273"/>
        <v>181844332.6549992</v>
      </c>
    </row>
    <row r="475" spans="1:8">
      <c r="A475" s="31">
        <v>44851</v>
      </c>
      <c r="B475" s="32">
        <f t="shared" si="275"/>
        <v>181844332.6549992</v>
      </c>
      <c r="C475" s="33">
        <v>0</v>
      </c>
      <c r="D475" s="33">
        <v>0</v>
      </c>
      <c r="E475" s="33">
        <v>0</v>
      </c>
      <c r="F475" s="33">
        <v>0</v>
      </c>
      <c r="G475" s="40">
        <f t="shared" si="273"/>
        <v>181844332.6549992</v>
      </c>
    </row>
    <row r="476" spans="1:8">
      <c r="A476" s="31">
        <v>44852</v>
      </c>
      <c r="B476" s="32">
        <f t="shared" si="275"/>
        <v>181844332.6549992</v>
      </c>
      <c r="C476" s="33">
        <v>-888539.48</v>
      </c>
      <c r="D476" s="33">
        <v>2079885.09</v>
      </c>
      <c r="E476" s="33">
        <v>177050.08</v>
      </c>
      <c r="F476" s="33">
        <v>-3022764.52</v>
      </c>
      <c r="G476" s="40">
        <f t="shared" si="273"/>
        <v>180189963.82499921</v>
      </c>
      <c r="H476" s="30" t="s">
        <v>1563</v>
      </c>
    </row>
    <row r="477" spans="1:8">
      <c r="A477" s="31">
        <v>44853</v>
      </c>
      <c r="B477" s="32">
        <f t="shared" si="275"/>
        <v>180189963.82499921</v>
      </c>
      <c r="C477" s="33">
        <v>-3652960.51</v>
      </c>
      <c r="D477" s="33">
        <v>1202667.31</v>
      </c>
      <c r="E477" s="33">
        <v>0</v>
      </c>
      <c r="F477" s="33">
        <v>0</v>
      </c>
      <c r="G477" s="40">
        <f t="shared" si="273"/>
        <v>177739670.62499923</v>
      </c>
      <c r="H477" s="30" t="s">
        <v>1567</v>
      </c>
    </row>
    <row r="478" spans="1:8">
      <c r="A478" s="31">
        <v>44854</v>
      </c>
      <c r="B478" s="32">
        <f t="shared" si="275"/>
        <v>177739670.62499923</v>
      </c>
      <c r="C478" s="33">
        <v>-4097385.93</v>
      </c>
      <c r="D478" s="33">
        <v>1146157.3799999999</v>
      </c>
      <c r="E478" s="33">
        <v>0</v>
      </c>
      <c r="F478" s="33">
        <v>0</v>
      </c>
      <c r="G478" s="40">
        <f t="shared" si="273"/>
        <v>174788442.07499921</v>
      </c>
      <c r="H478" s="30" t="s">
        <v>1570</v>
      </c>
    </row>
    <row r="479" spans="1:8">
      <c r="A479" s="31">
        <v>44855</v>
      </c>
      <c r="B479" s="32">
        <f t="shared" si="275"/>
        <v>174788442.07499921</v>
      </c>
      <c r="C479" s="33">
        <v>-2213579.08</v>
      </c>
      <c r="D479" s="33">
        <v>10457091</v>
      </c>
      <c r="E479" s="33">
        <v>1603356.43</v>
      </c>
      <c r="F479" s="33">
        <v>-120978.15</v>
      </c>
      <c r="G479" s="40">
        <f t="shared" si="273"/>
        <v>184514332.2749992</v>
      </c>
      <c r="H479" s="30" t="s">
        <v>1572</v>
      </c>
    </row>
    <row r="480" spans="1:8">
      <c r="A480" s="31">
        <v>44856</v>
      </c>
      <c r="B480" s="32">
        <f t="shared" si="275"/>
        <v>184514332.2749992</v>
      </c>
      <c r="C480" s="33">
        <v>-3336381.82</v>
      </c>
      <c r="D480" s="33">
        <v>969398.64</v>
      </c>
      <c r="E480" s="33">
        <v>11805611.9</v>
      </c>
      <c r="F480" s="33">
        <v>0</v>
      </c>
      <c r="G480" s="40">
        <f t="shared" si="273"/>
        <v>193952960.9949992</v>
      </c>
      <c r="H480" s="30" t="s">
        <v>1577</v>
      </c>
    </row>
    <row r="481" spans="1:8">
      <c r="A481" s="31">
        <v>44857</v>
      </c>
      <c r="B481" s="32">
        <f t="shared" si="275"/>
        <v>193952960.9949992</v>
      </c>
      <c r="C481" s="33">
        <v>0</v>
      </c>
      <c r="D481" s="33">
        <v>0</v>
      </c>
      <c r="E481" s="33">
        <v>0</v>
      </c>
      <c r="F481" s="33">
        <v>0</v>
      </c>
      <c r="G481" s="40">
        <f t="shared" si="273"/>
        <v>193952960.9949992</v>
      </c>
    </row>
    <row r="482" spans="1:8">
      <c r="A482" s="31">
        <v>44858</v>
      </c>
      <c r="B482" s="32">
        <f t="shared" si="275"/>
        <v>193952960.9949992</v>
      </c>
      <c r="C482" s="33">
        <v>0</v>
      </c>
      <c r="D482" s="33">
        <v>0</v>
      </c>
      <c r="E482" s="33">
        <v>0</v>
      </c>
      <c r="F482" s="33">
        <v>0</v>
      </c>
      <c r="G482" s="40">
        <f t="shared" si="273"/>
        <v>193952960.9949992</v>
      </c>
    </row>
    <row r="483" spans="1:8">
      <c r="A483" s="31">
        <v>44859</v>
      </c>
      <c r="B483" s="32">
        <f t="shared" si="275"/>
        <v>193952960.9949992</v>
      </c>
      <c r="C483" s="33">
        <v>-1803882.6</v>
      </c>
      <c r="D483" s="33">
        <v>1221551.48</v>
      </c>
      <c r="E483" s="33">
        <v>90</v>
      </c>
      <c r="F483" s="33">
        <v>-971039.89</v>
      </c>
      <c r="G483" s="40">
        <f t="shared" si="273"/>
        <v>192399679.98499921</v>
      </c>
      <c r="H483" s="30" t="s">
        <v>1582</v>
      </c>
    </row>
    <row r="484" spans="1:8">
      <c r="A484" s="31">
        <v>44860</v>
      </c>
      <c r="B484" s="32">
        <f t="shared" si="275"/>
        <v>192399679.98499921</v>
      </c>
      <c r="C484" s="33">
        <v>-890946.54</v>
      </c>
      <c r="D484" s="33">
        <v>8368667.2699999996</v>
      </c>
      <c r="E484" s="33">
        <v>14371003.5</v>
      </c>
      <c r="F484" s="33">
        <v>-844939.11</v>
      </c>
      <c r="G484" s="40">
        <f t="shared" si="273"/>
        <v>213403465.10499921</v>
      </c>
      <c r="H484" s="30" t="s">
        <v>1586</v>
      </c>
    </row>
    <row r="485" spans="1:8">
      <c r="A485" s="31">
        <v>44861</v>
      </c>
      <c r="B485" s="32">
        <f t="shared" si="275"/>
        <v>213403465.10499921</v>
      </c>
      <c r="C485" s="33">
        <v>-3830815.69</v>
      </c>
      <c r="D485" s="33">
        <v>1573264.44</v>
      </c>
      <c r="E485" s="33">
        <v>4892073.8</v>
      </c>
      <c r="F485" s="33">
        <v>-2210433.98</v>
      </c>
      <c r="G485" s="40">
        <f t="shared" si="273"/>
        <v>213827553.67499924</v>
      </c>
      <c r="H485" s="30" t="s">
        <v>1595</v>
      </c>
    </row>
    <row r="486" spans="1:8">
      <c r="A486" s="31">
        <v>44862</v>
      </c>
      <c r="B486" s="32">
        <f t="shared" si="275"/>
        <v>213827553.67499924</v>
      </c>
      <c r="C486" s="33">
        <v>-2545305.73</v>
      </c>
      <c r="D486" s="33">
        <v>2567072.11</v>
      </c>
      <c r="E486" s="33">
        <v>445716.52</v>
      </c>
      <c r="F486" s="33">
        <v>-68377366.709999993</v>
      </c>
      <c r="G486" s="40">
        <f t="shared" si="273"/>
        <v>145917669.86499929</v>
      </c>
      <c r="H486" s="30" t="s">
        <v>1601</v>
      </c>
    </row>
    <row r="487" spans="1:8">
      <c r="A487" s="31">
        <v>44863</v>
      </c>
      <c r="B487" s="32">
        <f t="shared" si="275"/>
        <v>145917669.86499929</v>
      </c>
      <c r="C487" s="33">
        <v>-4929028.32</v>
      </c>
      <c r="D487" s="33">
        <v>1460010.46</v>
      </c>
      <c r="E487" s="33">
        <v>21272535.859999999</v>
      </c>
      <c r="F487" s="33">
        <v>-811801.29</v>
      </c>
      <c r="G487" s="40">
        <f t="shared" si="273"/>
        <v>162909386.5749993</v>
      </c>
      <c r="H487" s="30" t="s">
        <v>1607</v>
      </c>
    </row>
    <row r="488" spans="1:8">
      <c r="A488" s="31">
        <v>44864</v>
      </c>
      <c r="B488" s="32">
        <f t="shared" si="275"/>
        <v>162909386.5749993</v>
      </c>
      <c r="C488" s="33">
        <v>0</v>
      </c>
      <c r="D488" s="33">
        <v>0</v>
      </c>
      <c r="E488" s="162">
        <v>0</v>
      </c>
      <c r="F488" s="33">
        <v>0</v>
      </c>
      <c r="G488" s="40">
        <f t="shared" si="273"/>
        <v>162909386.5749993</v>
      </c>
    </row>
    <row r="489" spans="1:8">
      <c r="A489" s="31">
        <v>44865</v>
      </c>
      <c r="B489" s="32">
        <f t="shared" si="275"/>
        <v>162909386.5749993</v>
      </c>
      <c r="C489" s="33">
        <v>0</v>
      </c>
      <c r="D489" s="33">
        <v>0</v>
      </c>
      <c r="E489" s="33">
        <v>0</v>
      </c>
      <c r="F489" s="33">
        <v>0</v>
      </c>
      <c r="G489" s="40">
        <f t="shared" si="273"/>
        <v>162909386.5749993</v>
      </c>
    </row>
    <row r="490" spans="1:8">
      <c r="A490" s="31">
        <v>44866</v>
      </c>
      <c r="B490" s="32">
        <f t="shared" si="275"/>
        <v>162909386.5749993</v>
      </c>
      <c r="C490" s="33">
        <v>-534922.92000000004</v>
      </c>
      <c r="D490" s="33">
        <v>10268923.720000001</v>
      </c>
      <c r="E490" s="33">
        <v>26743672.07</v>
      </c>
      <c r="F490" s="33">
        <v>-5746287.2000000002</v>
      </c>
      <c r="G490" s="40">
        <f t="shared" si="273"/>
        <v>193640772.24499932</v>
      </c>
      <c r="H490" s="30" t="s">
        <v>1621</v>
      </c>
    </row>
    <row r="491" spans="1:8">
      <c r="A491" s="31">
        <v>44867</v>
      </c>
      <c r="B491" s="32">
        <f t="shared" si="275"/>
        <v>193640772.24499932</v>
      </c>
      <c r="C491" s="33">
        <v>-2379406.2999999998</v>
      </c>
      <c r="D491" s="33">
        <v>12134732.220000001</v>
      </c>
      <c r="E491" s="33">
        <v>4270040.54</v>
      </c>
      <c r="F491" s="33">
        <v>-252822.93</v>
      </c>
      <c r="G491" s="40">
        <f t="shared" si="273"/>
        <v>207413315.77499929</v>
      </c>
      <c r="H491" s="30" t="s">
        <v>1639</v>
      </c>
    </row>
    <row r="492" spans="1:8">
      <c r="A492" s="31">
        <v>44868</v>
      </c>
      <c r="B492" s="32">
        <f t="shared" si="275"/>
        <v>207413315.77499929</v>
      </c>
      <c r="C492" s="33">
        <v>-3551345.2</v>
      </c>
      <c r="D492" s="33">
        <v>4272875.2699999996</v>
      </c>
      <c r="E492" s="33">
        <v>108872965.84999999</v>
      </c>
      <c r="F492" s="33">
        <v>-40406422.689999998</v>
      </c>
      <c r="G492" s="40">
        <f t="shared" si="273"/>
        <v>276601389.00499934</v>
      </c>
      <c r="H492" s="30" t="s">
        <v>1647</v>
      </c>
    </row>
    <row r="493" spans="1:8">
      <c r="A493" s="31">
        <v>44869</v>
      </c>
      <c r="B493" s="32">
        <f t="shared" si="275"/>
        <v>276601389.00499934</v>
      </c>
      <c r="C493" s="33">
        <v>-1190477.8799999999</v>
      </c>
      <c r="D493" s="33">
        <v>430660.98</v>
      </c>
      <c r="E493" s="33">
        <v>1530511.43</v>
      </c>
      <c r="F493" s="33">
        <v>-541308.6</v>
      </c>
      <c r="G493" s="40">
        <f t="shared" si="273"/>
        <v>276830774.93499935</v>
      </c>
    </row>
    <row r="494" spans="1:8">
      <c r="A494" s="31">
        <v>44870</v>
      </c>
      <c r="B494" s="32">
        <f t="shared" si="275"/>
        <v>276830774.93499935</v>
      </c>
      <c r="C494" s="33">
        <v>-10888253.26</v>
      </c>
      <c r="D494" s="33">
        <v>537148.63</v>
      </c>
      <c r="E494" s="33">
        <v>0</v>
      </c>
      <c r="F494" s="33">
        <v>-526314.62</v>
      </c>
      <c r="G494" s="40">
        <f t="shared" si="273"/>
        <v>265953355.68499935</v>
      </c>
      <c r="H494" s="30" t="s">
        <v>1676</v>
      </c>
    </row>
    <row r="495" spans="1:8">
      <c r="A495" s="31">
        <v>44871</v>
      </c>
      <c r="B495" s="32">
        <f t="shared" si="275"/>
        <v>265953355.68499935</v>
      </c>
      <c r="C495" s="33">
        <v>0</v>
      </c>
      <c r="D495" s="33">
        <v>0</v>
      </c>
      <c r="E495" s="33">
        <v>0</v>
      </c>
      <c r="F495" s="33">
        <v>0</v>
      </c>
      <c r="G495" s="40">
        <f t="shared" si="273"/>
        <v>265953355.68499935</v>
      </c>
    </row>
    <row r="496" spans="1:8">
      <c r="A496" s="31">
        <v>44872</v>
      </c>
      <c r="B496" s="32">
        <f t="shared" si="275"/>
        <v>265953355.68499935</v>
      </c>
      <c r="C496" s="33">
        <v>0</v>
      </c>
      <c r="D496" s="33">
        <v>0</v>
      </c>
      <c r="E496" s="33">
        <v>0</v>
      </c>
      <c r="F496" s="33">
        <v>0</v>
      </c>
      <c r="G496" s="40">
        <f t="shared" si="273"/>
        <v>265953355.68499935</v>
      </c>
    </row>
    <row r="497" spans="1:8">
      <c r="A497" s="31">
        <v>44873</v>
      </c>
      <c r="B497" s="32">
        <f t="shared" si="275"/>
        <v>265953355.68499935</v>
      </c>
      <c r="C497" s="33">
        <v>-902514.7699999999</v>
      </c>
      <c r="D497" s="33">
        <v>2321644.2199999997</v>
      </c>
      <c r="E497" s="33">
        <v>0</v>
      </c>
      <c r="F497" s="33">
        <v>-1214577.0499999998</v>
      </c>
      <c r="G497" s="40">
        <f t="shared" si="273"/>
        <v>266157908.08499932</v>
      </c>
    </row>
    <row r="498" spans="1:8">
      <c r="A498" s="31">
        <v>44874</v>
      </c>
      <c r="B498" s="32">
        <f t="shared" si="275"/>
        <v>266157908.08499932</v>
      </c>
      <c r="C498" s="33">
        <v>-1974881.2800000003</v>
      </c>
      <c r="D498" s="33">
        <v>648194.27</v>
      </c>
      <c r="E498" s="33">
        <v>101637.93</v>
      </c>
      <c r="F498" s="33">
        <v>-2202773.56</v>
      </c>
      <c r="G498" s="40">
        <f t="shared" si="273"/>
        <v>262730085.44499934</v>
      </c>
      <c r="H498" s="30" t="s">
        <v>1683</v>
      </c>
    </row>
    <row r="499" spans="1:8">
      <c r="A499" s="31">
        <v>44875</v>
      </c>
      <c r="B499" s="32">
        <f t="shared" si="275"/>
        <v>262730085.44499934</v>
      </c>
      <c r="C499" s="33">
        <v>-2314256.4300000002</v>
      </c>
      <c r="D499" s="33">
        <v>6401023.3799999999</v>
      </c>
      <c r="E499" s="33">
        <v>191754.81</v>
      </c>
      <c r="F499" s="33">
        <v>-1229732.07</v>
      </c>
      <c r="G499" s="40">
        <f t="shared" si="273"/>
        <v>265778875.13499933</v>
      </c>
      <c r="H499" s="30" t="s">
        <v>1686</v>
      </c>
    </row>
    <row r="500" spans="1:8">
      <c r="A500" s="31">
        <v>44876</v>
      </c>
      <c r="B500" s="32">
        <f t="shared" si="275"/>
        <v>265778875.13499933</v>
      </c>
      <c r="C500" s="33">
        <v>-2886413.19</v>
      </c>
      <c r="D500" s="33">
        <v>7126073.6299999999</v>
      </c>
      <c r="E500" s="33">
        <v>1702290.64</v>
      </c>
      <c r="F500" s="33">
        <v>-70191676.040000007</v>
      </c>
      <c r="G500" s="40">
        <f t="shared" si="273"/>
        <v>201529150.1749993</v>
      </c>
      <c r="H500" s="30" t="s">
        <v>1689</v>
      </c>
    </row>
    <row r="501" spans="1:8">
      <c r="A501" s="31">
        <v>44877</v>
      </c>
      <c r="B501" s="32">
        <f t="shared" si="275"/>
        <v>201529150.1749993</v>
      </c>
      <c r="C501" s="33">
        <v>-74157.789999999994</v>
      </c>
      <c r="D501" s="33">
        <v>0</v>
      </c>
      <c r="E501" s="33">
        <v>0</v>
      </c>
      <c r="F501" s="33">
        <v>0</v>
      </c>
      <c r="G501" s="40">
        <f t="shared" si="273"/>
        <v>201454992.38499931</v>
      </c>
    </row>
    <row r="502" spans="1:8">
      <c r="A502" s="31">
        <v>44878</v>
      </c>
      <c r="B502" s="32">
        <f t="shared" si="275"/>
        <v>201454992.38499931</v>
      </c>
      <c r="C502" s="33">
        <v>0</v>
      </c>
      <c r="D502" s="33">
        <v>0</v>
      </c>
      <c r="E502" s="33">
        <v>0</v>
      </c>
      <c r="F502" s="33">
        <v>0</v>
      </c>
      <c r="G502" s="40">
        <f t="shared" si="273"/>
        <v>201454992.38499931</v>
      </c>
    </row>
    <row r="503" spans="1:8">
      <c r="A503" s="31">
        <v>44879</v>
      </c>
      <c r="B503" s="32">
        <f t="shared" si="275"/>
        <v>201454992.38499931</v>
      </c>
      <c r="C503" s="33">
        <v>0</v>
      </c>
      <c r="D503" s="33">
        <v>0</v>
      </c>
      <c r="E503" s="33">
        <v>0</v>
      </c>
      <c r="F503" s="33">
        <v>0</v>
      </c>
      <c r="G503" s="40">
        <f t="shared" si="273"/>
        <v>201454992.38499931</v>
      </c>
    </row>
    <row r="504" spans="1:8">
      <c r="A504" s="31">
        <v>44880</v>
      </c>
      <c r="B504" s="32">
        <f t="shared" si="275"/>
        <v>201454992.38499931</v>
      </c>
      <c r="C504" s="33">
        <v>-1875655.99</v>
      </c>
      <c r="D504" s="33">
        <v>264000.48</v>
      </c>
      <c r="E504" s="33">
        <v>908533.01</v>
      </c>
      <c r="F504" s="33">
        <v>-639864.65</v>
      </c>
      <c r="G504" s="40">
        <f t="shared" si="273"/>
        <v>200112005.23499927</v>
      </c>
    </row>
    <row r="505" spans="1:8">
      <c r="A505" s="31">
        <v>44881</v>
      </c>
      <c r="B505" s="32">
        <f t="shared" si="275"/>
        <v>200112005.23499927</v>
      </c>
      <c r="C505" s="33">
        <v>-1308757.28</v>
      </c>
      <c r="D505" s="33">
        <v>1847924.88</v>
      </c>
      <c r="E505" s="33">
        <v>817825.03</v>
      </c>
      <c r="F505" s="33">
        <v>-11003927.789999999</v>
      </c>
      <c r="G505" s="40">
        <f t="shared" si="273"/>
        <v>190465070.07499927</v>
      </c>
      <c r="H505" s="30" t="s">
        <v>1700</v>
      </c>
    </row>
    <row r="506" spans="1:8">
      <c r="A506" s="31">
        <v>44882</v>
      </c>
      <c r="B506" s="32">
        <f t="shared" si="275"/>
        <v>190465070.07499927</v>
      </c>
      <c r="C506" s="33">
        <v>-3838399.26</v>
      </c>
      <c r="D506" s="33">
        <v>2710557.32</v>
      </c>
      <c r="E506" s="33">
        <v>1388850.5</v>
      </c>
      <c r="F506" s="33">
        <v>-987640.52</v>
      </c>
      <c r="G506" s="40">
        <f t="shared" si="273"/>
        <v>189738438.11499926</v>
      </c>
      <c r="H506" s="30" t="s">
        <v>1706</v>
      </c>
    </row>
    <row r="507" spans="1:8">
      <c r="A507" s="31">
        <v>44883</v>
      </c>
      <c r="B507" s="32">
        <f t="shared" si="275"/>
        <v>189738438.11499926</v>
      </c>
      <c r="C507" s="33">
        <v>-380226.91</v>
      </c>
      <c r="D507" s="33">
        <v>1316492.8</v>
      </c>
      <c r="E507" s="33">
        <v>432216.62</v>
      </c>
      <c r="F507" s="33">
        <v>-2117346.67</v>
      </c>
      <c r="G507" s="40">
        <f>SUM(B507:F507)</f>
        <v>188989573.9549993</v>
      </c>
      <c r="H507" s="30" t="s">
        <v>1710</v>
      </c>
    </row>
    <row r="508" spans="1:8">
      <c r="A508" s="163">
        <v>44884</v>
      </c>
      <c r="B508" s="164">
        <f t="shared" si="275"/>
        <v>188989573.9549993</v>
      </c>
      <c r="C508" s="44">
        <v>-3254955.51</v>
      </c>
      <c r="D508" s="44">
        <v>896107.49</v>
      </c>
      <c r="E508" s="44">
        <v>0</v>
      </c>
      <c r="F508" s="44">
        <v>0</v>
      </c>
      <c r="G508" s="40">
        <f t="shared" ref="G508:G510" si="276">SUM(B508:F508)</f>
        <v>186630725.93499932</v>
      </c>
    </row>
    <row r="509" spans="1:8">
      <c r="A509" s="31">
        <v>44885</v>
      </c>
      <c r="B509" s="32">
        <f t="shared" si="275"/>
        <v>186630725.93499932</v>
      </c>
      <c r="C509" s="33">
        <v>0</v>
      </c>
      <c r="D509" s="33">
        <v>0</v>
      </c>
      <c r="E509" s="33">
        <v>0</v>
      </c>
      <c r="F509" s="33">
        <v>0</v>
      </c>
      <c r="G509" s="40">
        <f t="shared" si="276"/>
        <v>186630725.93499932</v>
      </c>
    </row>
    <row r="510" spans="1:8">
      <c r="A510" s="31">
        <v>44886</v>
      </c>
      <c r="B510" s="32">
        <f t="shared" si="275"/>
        <v>186630725.93499932</v>
      </c>
      <c r="C510" s="33">
        <v>0</v>
      </c>
      <c r="D510" s="33">
        <v>0</v>
      </c>
      <c r="E510" s="33">
        <v>0</v>
      </c>
      <c r="F510" s="33">
        <v>0</v>
      </c>
      <c r="G510" s="40">
        <f t="shared" si="276"/>
        <v>186630725.93499932</v>
      </c>
    </row>
    <row r="511" spans="1:8">
      <c r="A511" s="31">
        <v>44887</v>
      </c>
      <c r="B511" s="32">
        <f t="shared" si="275"/>
        <v>186630725.93499932</v>
      </c>
      <c r="C511" s="33">
        <v>-2052816.4500000002</v>
      </c>
      <c r="D511" s="33">
        <v>8259652.4300000006</v>
      </c>
      <c r="E511" s="33">
        <v>50897466.350000001</v>
      </c>
      <c r="F511" s="33">
        <v>-10504189.689999999</v>
      </c>
      <c r="G511" s="40">
        <f t="shared" ref="G511:G524" si="277">SUM(B511:F511)</f>
        <v>233230838.57499933</v>
      </c>
      <c r="H511" s="30" t="s">
        <v>1714</v>
      </c>
    </row>
    <row r="512" spans="1:8">
      <c r="A512" s="31">
        <v>44888</v>
      </c>
      <c r="B512" s="32">
        <f t="shared" si="275"/>
        <v>233230838.57499933</v>
      </c>
      <c r="C512" s="33">
        <v>-4596790.41</v>
      </c>
      <c r="D512" s="33">
        <v>608508.88</v>
      </c>
      <c r="E512" s="33">
        <v>1159464.78</v>
      </c>
      <c r="F512" s="33">
        <v>-922629.31</v>
      </c>
      <c r="G512" s="40">
        <f t="shared" si="277"/>
        <v>229479392.51499933</v>
      </c>
      <c r="H512" s="30" t="s">
        <v>1731</v>
      </c>
    </row>
    <row r="513" spans="1:8">
      <c r="A513" s="31">
        <v>44889</v>
      </c>
      <c r="B513" s="32">
        <f t="shared" si="275"/>
        <v>229479392.51499933</v>
      </c>
      <c r="C513" s="33">
        <v>-3654473.13</v>
      </c>
      <c r="D513" s="33">
        <v>9030415.8300000001</v>
      </c>
      <c r="E513" s="33">
        <v>34608.6</v>
      </c>
      <c r="F513" s="33">
        <v>-69079849.790000007</v>
      </c>
      <c r="G513" s="40">
        <f t="shared" si="277"/>
        <v>165810094.02499932</v>
      </c>
      <c r="H513" s="30" t="s">
        <v>1734</v>
      </c>
    </row>
    <row r="514" spans="1:8">
      <c r="A514" s="31">
        <v>44890</v>
      </c>
      <c r="B514" s="32">
        <f t="shared" si="275"/>
        <v>165810094.02499932</v>
      </c>
      <c r="C514" s="33">
        <v>-43599.66</v>
      </c>
      <c r="D514" s="33">
        <v>0</v>
      </c>
      <c r="E514" s="33">
        <v>0</v>
      </c>
      <c r="F514" s="33">
        <v>0</v>
      </c>
      <c r="G514" s="40">
        <f t="shared" si="277"/>
        <v>165766494.36499932</v>
      </c>
    </row>
    <row r="515" spans="1:8">
      <c r="A515" s="31">
        <v>44891</v>
      </c>
      <c r="B515" s="32">
        <f t="shared" si="275"/>
        <v>165766494.36499932</v>
      </c>
      <c r="C515" s="33">
        <v>0</v>
      </c>
      <c r="D515" s="33">
        <v>0</v>
      </c>
      <c r="E515" s="33">
        <v>0</v>
      </c>
      <c r="F515" s="33">
        <v>0</v>
      </c>
      <c r="G515" s="40">
        <f t="shared" si="277"/>
        <v>165766494.36499932</v>
      </c>
    </row>
    <row r="516" spans="1:8">
      <c r="A516" s="31">
        <v>44892</v>
      </c>
      <c r="B516" s="32">
        <f t="shared" si="275"/>
        <v>165766494.36499932</v>
      </c>
      <c r="C516" s="33">
        <v>0</v>
      </c>
      <c r="D516" s="33">
        <v>0</v>
      </c>
      <c r="E516" s="33">
        <v>0</v>
      </c>
      <c r="F516" s="33">
        <v>0</v>
      </c>
      <c r="G516" s="40">
        <f t="shared" si="277"/>
        <v>165766494.36499932</v>
      </c>
    </row>
    <row r="517" spans="1:8">
      <c r="A517" s="31">
        <v>44893</v>
      </c>
      <c r="B517" s="32">
        <f t="shared" si="275"/>
        <v>165766494.36499932</v>
      </c>
      <c r="C517" s="33">
        <v>0</v>
      </c>
      <c r="D517" s="33">
        <v>0</v>
      </c>
      <c r="E517" s="33">
        <v>0</v>
      </c>
      <c r="F517" s="33">
        <v>0</v>
      </c>
      <c r="G517" s="40">
        <f t="shared" si="277"/>
        <v>165766494.36499932</v>
      </c>
    </row>
    <row r="518" spans="1:8">
      <c r="A518" s="31">
        <v>44894</v>
      </c>
      <c r="B518" s="32">
        <f t="shared" si="275"/>
        <v>165766494.36499932</v>
      </c>
      <c r="C518" s="33">
        <v>-2882614.74</v>
      </c>
      <c r="D518" s="33">
        <v>2046805.92</v>
      </c>
      <c r="E518" s="33">
        <v>31151697.120000001</v>
      </c>
      <c r="F518" s="33">
        <v>-18715527.77</v>
      </c>
      <c r="G518" s="40">
        <f t="shared" si="277"/>
        <v>177366854.8949993</v>
      </c>
      <c r="H518" s="30" t="s">
        <v>1744</v>
      </c>
    </row>
    <row r="519" spans="1:8">
      <c r="A519" s="31">
        <v>44895</v>
      </c>
      <c r="B519" s="32">
        <f t="shared" si="275"/>
        <v>177366854.8949993</v>
      </c>
      <c r="C519" s="33">
        <v>-1398504.19</v>
      </c>
      <c r="D519" s="33">
        <v>7807677.3499999996</v>
      </c>
      <c r="E519" s="33">
        <v>7326512.1500000004</v>
      </c>
      <c r="F519" s="33">
        <v>-2822981.2</v>
      </c>
      <c r="G519" s="40">
        <f t="shared" si="277"/>
        <v>188279559.00499931</v>
      </c>
      <c r="H519" s="30" t="s">
        <v>1764</v>
      </c>
    </row>
    <row r="520" spans="1:8">
      <c r="A520" s="31">
        <v>44896</v>
      </c>
      <c r="B520" s="32">
        <f t="shared" si="275"/>
        <v>188279559.00499931</v>
      </c>
      <c r="C520" s="33">
        <v>-2793182.78</v>
      </c>
      <c r="D520" s="33">
        <v>3341758.03</v>
      </c>
      <c r="E520" s="165">
        <v>67662.78</v>
      </c>
      <c r="F520" s="165">
        <v>-1049154.2</v>
      </c>
      <c r="G520" s="40">
        <f t="shared" si="277"/>
        <v>187846642.83499932</v>
      </c>
      <c r="H520" s="30" t="s">
        <v>1769</v>
      </c>
    </row>
    <row r="521" spans="1:8">
      <c r="A521" s="31">
        <v>44897</v>
      </c>
      <c r="B521" s="32">
        <f t="shared" si="275"/>
        <v>187846642.83499932</v>
      </c>
      <c r="C521" s="33">
        <v>-1800409.22</v>
      </c>
      <c r="D521" s="33">
        <v>4135330.69</v>
      </c>
      <c r="E521" s="33">
        <v>279493.65999999997</v>
      </c>
      <c r="F521" s="33">
        <v>0</v>
      </c>
      <c r="G521" s="40">
        <f t="shared" si="277"/>
        <v>190461057.96499932</v>
      </c>
      <c r="H521" s="30" t="s">
        <v>1771</v>
      </c>
    </row>
    <row r="522" spans="1:8">
      <c r="A522" s="31">
        <v>44898</v>
      </c>
      <c r="B522" s="32">
        <f t="shared" si="275"/>
        <v>190461057.96499932</v>
      </c>
      <c r="C522" s="33">
        <v>-2855162.63</v>
      </c>
      <c r="D522" s="33">
        <v>99953.76</v>
      </c>
      <c r="E522" s="33">
        <v>3348859.09</v>
      </c>
      <c r="F522" s="33">
        <v>-9988475.9900000002</v>
      </c>
      <c r="G522" s="40">
        <f t="shared" si="277"/>
        <v>181066232.19499931</v>
      </c>
      <c r="H522" s="30" t="s">
        <v>1774</v>
      </c>
    </row>
    <row r="523" spans="1:8">
      <c r="A523" s="31">
        <v>44899</v>
      </c>
      <c r="B523" s="32">
        <f t="shared" si="275"/>
        <v>181066232.19499931</v>
      </c>
      <c r="C523" s="33">
        <v>0</v>
      </c>
      <c r="D523" s="33">
        <v>0</v>
      </c>
      <c r="E523" s="33">
        <v>0</v>
      </c>
      <c r="F523" s="33">
        <v>0</v>
      </c>
      <c r="G523" s="40">
        <f t="shared" si="277"/>
        <v>181066232.19499931</v>
      </c>
    </row>
    <row r="524" spans="1:8">
      <c r="A524" s="31">
        <v>44900</v>
      </c>
      <c r="B524" s="32">
        <f t="shared" si="275"/>
        <v>181066232.19499931</v>
      </c>
      <c r="C524" s="33">
        <v>0</v>
      </c>
      <c r="D524" s="33">
        <v>0</v>
      </c>
      <c r="E524" s="33">
        <v>0</v>
      </c>
      <c r="F524" s="33">
        <v>0</v>
      </c>
      <c r="G524" s="40">
        <f t="shared" si="277"/>
        <v>181066232.19499931</v>
      </c>
    </row>
    <row r="525" spans="1:8">
      <c r="A525" s="31">
        <v>44901</v>
      </c>
      <c r="B525" s="32">
        <f t="shared" si="275"/>
        <v>181066232.19499931</v>
      </c>
      <c r="C525" s="33">
        <v>-4586034.93</v>
      </c>
      <c r="D525" s="33">
        <v>224633.87</v>
      </c>
      <c r="E525" s="33">
        <v>1563514.15</v>
      </c>
      <c r="F525" s="33">
        <v>-57191856.899999999</v>
      </c>
      <c r="G525" s="40">
        <f t="shared" ref="G525:G541" si="278">SUM(B525:F525)</f>
        <v>121076488.38499931</v>
      </c>
      <c r="H525" s="30" t="s">
        <v>1782</v>
      </c>
    </row>
    <row r="526" spans="1:8">
      <c r="A526" s="31">
        <v>44902</v>
      </c>
      <c r="B526" s="32">
        <f t="shared" si="275"/>
        <v>121076488.38499931</v>
      </c>
      <c r="C526" s="33">
        <v>-2317098.86</v>
      </c>
      <c r="D526" s="33">
        <v>1061974.8799999999</v>
      </c>
      <c r="E526" s="33">
        <v>50863635.270000003</v>
      </c>
      <c r="F526" s="33">
        <v>-2483088.54</v>
      </c>
      <c r="G526" s="40">
        <f t="shared" si="278"/>
        <v>168201911.13499931</v>
      </c>
      <c r="H526" s="30" t="s">
        <v>1791</v>
      </c>
    </row>
    <row r="527" spans="1:8">
      <c r="A527" s="31">
        <v>44903</v>
      </c>
      <c r="B527" s="32">
        <f t="shared" si="275"/>
        <v>168201911.13499931</v>
      </c>
      <c r="C527" s="33">
        <v>-976308.95</v>
      </c>
      <c r="D527" s="33">
        <v>770334.44</v>
      </c>
      <c r="E527" s="33">
        <v>2807652.36</v>
      </c>
      <c r="F527" s="33">
        <v>-36380010.659999996</v>
      </c>
      <c r="G527" s="40">
        <f t="shared" si="278"/>
        <v>134423578.32499933</v>
      </c>
      <c r="H527" s="30" t="s">
        <v>1802</v>
      </c>
    </row>
    <row r="528" spans="1:8">
      <c r="A528" s="31">
        <v>44904</v>
      </c>
      <c r="B528" s="32">
        <f>G527</f>
        <v>134423578.32499933</v>
      </c>
      <c r="C528" s="33">
        <v>-3340103.1700000004</v>
      </c>
      <c r="D528" s="33">
        <v>6813613.4199999999</v>
      </c>
      <c r="E528" s="33">
        <v>218410.08</v>
      </c>
      <c r="F528" s="33">
        <v>-912204.96</v>
      </c>
      <c r="G528" s="40">
        <f t="shared" si="278"/>
        <v>137203293.69499934</v>
      </c>
      <c r="H528" s="30" t="s">
        <v>1808</v>
      </c>
    </row>
    <row r="529" spans="1:8">
      <c r="A529" s="31">
        <v>44905</v>
      </c>
      <c r="B529" s="32">
        <f t="shared" ref="B529:B562" si="279">G528</f>
        <v>137203293.69499934</v>
      </c>
      <c r="C529" s="33">
        <v>-2551310.25</v>
      </c>
      <c r="D529" s="33">
        <v>10934629.810000001</v>
      </c>
      <c r="E529" s="33">
        <v>329613.38</v>
      </c>
      <c r="F529" s="33">
        <v>-913137.39</v>
      </c>
      <c r="G529" s="40">
        <f t="shared" si="278"/>
        <v>145003089.24499935</v>
      </c>
      <c r="H529" s="30" t="s">
        <v>1813</v>
      </c>
    </row>
    <row r="530" spans="1:8">
      <c r="A530" s="31">
        <v>44906</v>
      </c>
      <c r="B530" s="32">
        <f t="shared" si="279"/>
        <v>145003089.24499935</v>
      </c>
      <c r="C530" s="33">
        <v>0</v>
      </c>
      <c r="D530" s="33">
        <v>0</v>
      </c>
      <c r="E530" s="33">
        <v>0</v>
      </c>
      <c r="F530" s="33">
        <v>0</v>
      </c>
      <c r="G530" s="40">
        <f t="shared" si="278"/>
        <v>145003089.24499935</v>
      </c>
    </row>
    <row r="531" spans="1:8">
      <c r="A531" s="31">
        <v>44907</v>
      </c>
      <c r="B531" s="32">
        <f t="shared" si="279"/>
        <v>145003089.24499935</v>
      </c>
      <c r="C531" s="33">
        <v>0</v>
      </c>
      <c r="D531" s="33">
        <v>0</v>
      </c>
      <c r="E531" s="33">
        <v>0</v>
      </c>
      <c r="F531" s="33">
        <v>0</v>
      </c>
      <c r="G531" s="40">
        <f t="shared" si="278"/>
        <v>145003089.24499935</v>
      </c>
    </row>
    <row r="532" spans="1:8">
      <c r="A532" s="31">
        <v>44908</v>
      </c>
      <c r="B532" s="32">
        <f t="shared" si="279"/>
        <v>145003089.24499935</v>
      </c>
      <c r="C532" s="33">
        <v>-2070203.18</v>
      </c>
      <c r="D532" s="33">
        <v>1201496.3799999999</v>
      </c>
      <c r="E532" s="33">
        <v>123005.32</v>
      </c>
      <c r="F532" s="33">
        <v>-85269.26</v>
      </c>
      <c r="G532" s="40">
        <f t="shared" si="278"/>
        <v>144172118.50499934</v>
      </c>
    </row>
    <row r="533" spans="1:8">
      <c r="A533" s="31">
        <v>44909</v>
      </c>
      <c r="B533" s="32">
        <f t="shared" si="279"/>
        <v>144172118.50499934</v>
      </c>
      <c r="C533" s="33">
        <v>-1394750.57</v>
      </c>
      <c r="D533" s="33">
        <v>2037944.13</v>
      </c>
      <c r="E533" s="33">
        <v>4521267.7</v>
      </c>
      <c r="F533" s="33">
        <v>-6772055.46</v>
      </c>
      <c r="G533" s="40">
        <f t="shared" si="278"/>
        <v>142564524.30499932</v>
      </c>
      <c r="H533" s="30" t="s">
        <v>1819</v>
      </c>
    </row>
    <row r="534" spans="1:8">
      <c r="A534" s="31">
        <v>44910</v>
      </c>
      <c r="B534" s="32">
        <f t="shared" si="279"/>
        <v>142564524.30499932</v>
      </c>
      <c r="C534" s="33">
        <v>-726494.7</v>
      </c>
      <c r="D534" s="33">
        <v>1143457.95</v>
      </c>
      <c r="E534" s="33">
        <v>20153460.75</v>
      </c>
      <c r="F534" s="33">
        <v>-6328131.8300000001</v>
      </c>
      <c r="G534" s="40">
        <f t="shared" si="278"/>
        <v>156806816.47499931</v>
      </c>
      <c r="H534" s="30" t="s">
        <v>1826</v>
      </c>
    </row>
    <row r="535" spans="1:8">
      <c r="A535" s="31">
        <v>44911</v>
      </c>
      <c r="B535" s="32">
        <f t="shared" si="279"/>
        <v>156806816.47499931</v>
      </c>
      <c r="C535" s="33">
        <v>-2274006.56</v>
      </c>
      <c r="D535" s="33">
        <v>4762469.6500000004</v>
      </c>
      <c r="E535" s="33">
        <v>9632297.3399999999</v>
      </c>
      <c r="F535" s="33">
        <v>-8773897.2799999993</v>
      </c>
      <c r="G535" s="40">
        <f t="shared" si="278"/>
        <v>160153679.62499931</v>
      </c>
      <c r="H535" s="30" t="s">
        <v>1839</v>
      </c>
    </row>
    <row r="536" spans="1:8">
      <c r="A536" s="31">
        <v>44912</v>
      </c>
      <c r="B536" s="32">
        <f t="shared" si="279"/>
        <v>160153679.62499931</v>
      </c>
      <c r="C536" s="33">
        <v>-2790289.58</v>
      </c>
      <c r="D536" s="33">
        <v>277310.71000000002</v>
      </c>
      <c r="E536" s="33">
        <v>0</v>
      </c>
      <c r="F536" s="33">
        <v>0</v>
      </c>
      <c r="G536" s="40">
        <f t="shared" si="278"/>
        <v>157640700.75499931</v>
      </c>
    </row>
    <row r="537" spans="1:8">
      <c r="A537" s="31">
        <v>44913</v>
      </c>
      <c r="B537" s="32">
        <f t="shared" si="279"/>
        <v>157640700.75499931</v>
      </c>
      <c r="C537" s="33">
        <v>0</v>
      </c>
      <c r="D537" s="33">
        <v>0</v>
      </c>
      <c r="E537" s="33">
        <v>0</v>
      </c>
      <c r="F537" s="33">
        <v>0</v>
      </c>
      <c r="G537" s="40">
        <f t="shared" si="278"/>
        <v>157640700.75499931</v>
      </c>
    </row>
    <row r="538" spans="1:8">
      <c r="A538" s="31">
        <v>44914</v>
      </c>
      <c r="B538" s="32">
        <f t="shared" si="279"/>
        <v>157640700.75499931</v>
      </c>
      <c r="C538" s="33">
        <v>0</v>
      </c>
      <c r="D538" s="33">
        <v>0</v>
      </c>
      <c r="E538" s="33">
        <v>0</v>
      </c>
      <c r="F538" s="33">
        <v>0</v>
      </c>
      <c r="G538" s="40">
        <f t="shared" si="278"/>
        <v>157640700.75499931</v>
      </c>
    </row>
    <row r="539" spans="1:8">
      <c r="A539" s="31">
        <v>44915</v>
      </c>
      <c r="B539" s="32">
        <f t="shared" si="279"/>
        <v>157640700.75499931</v>
      </c>
      <c r="C539" s="33">
        <v>-2166197.13</v>
      </c>
      <c r="D539" s="33">
        <v>839658.08</v>
      </c>
      <c r="E539" s="33">
        <v>97873803.269999996</v>
      </c>
      <c r="F539" s="33">
        <v>-10129499.59</v>
      </c>
      <c r="G539" s="40">
        <f t="shared" si="278"/>
        <v>244058465.38499931</v>
      </c>
      <c r="H539" s="30" t="s">
        <v>1852</v>
      </c>
    </row>
    <row r="540" spans="1:8">
      <c r="A540" s="31">
        <v>44916</v>
      </c>
      <c r="B540" s="32">
        <f t="shared" si="279"/>
        <v>244058465.38499931</v>
      </c>
      <c r="C540" s="33">
        <v>-5271444.0599999996</v>
      </c>
      <c r="D540" s="33">
        <v>1195342.4099999999</v>
      </c>
      <c r="E540" s="33">
        <v>30228768.969999999</v>
      </c>
      <c r="F540" s="33">
        <v>-1105838.81</v>
      </c>
      <c r="G540" s="40">
        <f t="shared" si="278"/>
        <v>269105293.89499933</v>
      </c>
      <c r="H540" s="30" t="s">
        <v>1861</v>
      </c>
    </row>
    <row r="541" spans="1:8">
      <c r="A541" s="31">
        <v>44917</v>
      </c>
      <c r="B541" s="32">
        <f t="shared" si="279"/>
        <v>269105293.89499933</v>
      </c>
      <c r="C541" s="33">
        <v>-1945718.64</v>
      </c>
      <c r="D541" s="33">
        <v>9602863.3900000006</v>
      </c>
      <c r="E541" s="33">
        <v>1272547.21</v>
      </c>
      <c r="F541" s="33">
        <v>-62786433.380000003</v>
      </c>
      <c r="G541" s="40">
        <f t="shared" si="278"/>
        <v>215248552.47499931</v>
      </c>
      <c r="H541" s="30" t="s">
        <v>1873</v>
      </c>
    </row>
    <row r="542" spans="1:8">
      <c r="A542" s="31">
        <v>44918</v>
      </c>
      <c r="B542" s="32">
        <f t="shared" si="279"/>
        <v>215248552.47499931</v>
      </c>
      <c r="C542" s="33">
        <v>-2320271.7800000003</v>
      </c>
      <c r="D542" s="33">
        <v>935299.66999999993</v>
      </c>
      <c r="E542" s="33">
        <v>2434708.2899999996</v>
      </c>
      <c r="F542" s="33">
        <v>-1971981.88</v>
      </c>
      <c r="G542" s="40">
        <f t="shared" ref="G542:G562" si="280">SUM(B542:F542)</f>
        <v>214326306.77499929</v>
      </c>
      <c r="H542" s="30" t="s">
        <v>1879</v>
      </c>
    </row>
    <row r="543" spans="1:8">
      <c r="A543" s="31">
        <v>44919</v>
      </c>
      <c r="B543" s="32">
        <f t="shared" si="279"/>
        <v>214326306.77499929</v>
      </c>
      <c r="C543" s="33">
        <v>-3092079.19</v>
      </c>
      <c r="D543" s="33">
        <v>4262555.45</v>
      </c>
      <c r="E543" s="33">
        <v>12702792.199999999</v>
      </c>
      <c r="F543" s="33">
        <v>-151124.07999999999</v>
      </c>
      <c r="G543" s="40">
        <f t="shared" si="280"/>
        <v>228048451.15499926</v>
      </c>
      <c r="H543" s="30" t="s">
        <v>1882</v>
      </c>
    </row>
    <row r="544" spans="1:8">
      <c r="A544" s="31">
        <v>44920</v>
      </c>
      <c r="B544" s="32">
        <f t="shared" si="279"/>
        <v>228048451.15499926</v>
      </c>
      <c r="C544" s="33">
        <v>0</v>
      </c>
      <c r="D544" s="33">
        <v>0</v>
      </c>
      <c r="E544" s="33">
        <v>0</v>
      </c>
      <c r="F544" s="33">
        <v>0</v>
      </c>
      <c r="G544" s="40">
        <f t="shared" si="280"/>
        <v>228048451.15499926</v>
      </c>
    </row>
    <row r="545" spans="1:8">
      <c r="A545" s="31">
        <v>44921</v>
      </c>
      <c r="B545" s="32">
        <f t="shared" si="279"/>
        <v>228048451.15499926</v>
      </c>
      <c r="C545" s="33">
        <v>0</v>
      </c>
      <c r="D545" s="33">
        <v>0</v>
      </c>
      <c r="E545" s="33">
        <v>0</v>
      </c>
      <c r="F545" s="33">
        <v>0</v>
      </c>
      <c r="G545" s="40">
        <f t="shared" si="280"/>
        <v>228048451.15499926</v>
      </c>
    </row>
    <row r="546" spans="1:8">
      <c r="A546" s="31">
        <v>44922</v>
      </c>
      <c r="B546" s="32">
        <f t="shared" si="279"/>
        <v>228048451.15499926</v>
      </c>
      <c r="C546" s="33">
        <v>-33361.29</v>
      </c>
      <c r="D546" s="33">
        <v>0</v>
      </c>
      <c r="E546" s="33">
        <v>0</v>
      </c>
      <c r="F546" s="33">
        <v>0</v>
      </c>
      <c r="G546" s="40">
        <f t="shared" si="280"/>
        <v>228015089.86499926</v>
      </c>
    </row>
    <row r="547" spans="1:8">
      <c r="A547" s="31">
        <v>44923</v>
      </c>
      <c r="B547" s="32">
        <f t="shared" si="279"/>
        <v>228015089.86499926</v>
      </c>
      <c r="C547" s="33">
        <v>-11293908.18</v>
      </c>
      <c r="D547" s="33">
        <v>7060516.6299999999</v>
      </c>
      <c r="E547" s="33">
        <v>2294422.39</v>
      </c>
      <c r="F547" s="33">
        <v>-1363539.96</v>
      </c>
      <c r="G547" s="40">
        <f t="shared" si="280"/>
        <v>224712580.74499923</v>
      </c>
      <c r="H547" s="30" t="s">
        <v>1891</v>
      </c>
    </row>
    <row r="548" spans="1:8">
      <c r="A548" s="31">
        <v>44924</v>
      </c>
      <c r="B548" s="32">
        <f t="shared" si="279"/>
        <v>224712580.74499923</v>
      </c>
      <c r="C548" s="33">
        <v>-4391185.0999999996</v>
      </c>
      <c r="D548" s="33">
        <v>4203186.28</v>
      </c>
      <c r="E548" s="33">
        <v>8950379.1799999997</v>
      </c>
      <c r="F548" s="33">
        <v>-79542.490000000005</v>
      </c>
      <c r="G548" s="40">
        <f t="shared" si="280"/>
        <v>233395418.61499923</v>
      </c>
      <c r="H548" s="30" t="s">
        <v>1901</v>
      </c>
    </row>
    <row r="549" spans="1:8">
      <c r="A549" s="31">
        <v>44925</v>
      </c>
      <c r="B549" s="32">
        <f t="shared" si="279"/>
        <v>233395418.61499923</v>
      </c>
      <c r="C549" s="33">
        <v>-1444262.76</v>
      </c>
      <c r="D549" s="33">
        <v>11592018.050000001</v>
      </c>
      <c r="E549" s="33">
        <v>755.99</v>
      </c>
      <c r="F549" s="33">
        <v>-811863.57</v>
      </c>
      <c r="G549" s="40">
        <f t="shared" si="280"/>
        <v>242732066.32499927</v>
      </c>
      <c r="H549" s="30" t="s">
        <v>1908</v>
      </c>
    </row>
    <row r="550" spans="1:8">
      <c r="A550" s="31">
        <v>44926</v>
      </c>
      <c r="B550" s="32">
        <f t="shared" si="279"/>
        <v>242732066.32499927</v>
      </c>
      <c r="C550" s="33">
        <v>-11606520.77</v>
      </c>
      <c r="D550" s="33">
        <v>932012.74</v>
      </c>
      <c r="E550" s="33">
        <v>128703043.18000001</v>
      </c>
      <c r="F550" s="33">
        <v>-3164869.37</v>
      </c>
      <c r="G550" s="40">
        <f t="shared" si="280"/>
        <v>357595732.1049993</v>
      </c>
      <c r="H550" s="30" t="s">
        <v>1913</v>
      </c>
    </row>
    <row r="551" spans="1:8">
      <c r="A551" s="31">
        <v>44927</v>
      </c>
      <c r="B551" s="32">
        <f t="shared" si="279"/>
        <v>357595732.1049993</v>
      </c>
      <c r="C551" s="33">
        <v>0</v>
      </c>
      <c r="D551" s="33">
        <v>0</v>
      </c>
      <c r="E551" s="33">
        <v>0</v>
      </c>
      <c r="F551" s="33">
        <v>0</v>
      </c>
      <c r="G551" s="40">
        <f t="shared" si="280"/>
        <v>357595732.1049993</v>
      </c>
    </row>
    <row r="552" spans="1:8">
      <c r="A552" s="31">
        <v>44928</v>
      </c>
      <c r="B552" s="32">
        <f t="shared" si="279"/>
        <v>357595732.1049993</v>
      </c>
      <c r="C552" s="33">
        <v>0</v>
      </c>
      <c r="D552" s="33">
        <v>0</v>
      </c>
      <c r="E552" s="33">
        <v>0</v>
      </c>
      <c r="F552" s="33">
        <v>0</v>
      </c>
      <c r="G552" s="40">
        <f t="shared" si="280"/>
        <v>357595732.1049993</v>
      </c>
    </row>
    <row r="553" spans="1:8">
      <c r="A553" s="31">
        <v>44929</v>
      </c>
      <c r="B553" s="32">
        <f t="shared" si="279"/>
        <v>357595732.1049993</v>
      </c>
      <c r="C553" s="33">
        <v>-6820.52</v>
      </c>
      <c r="D553" s="33">
        <v>0</v>
      </c>
      <c r="E553" s="33">
        <v>0</v>
      </c>
      <c r="F553" s="33">
        <v>0</v>
      </c>
      <c r="G553" s="40">
        <f t="shared" si="280"/>
        <v>357588911.58499932</v>
      </c>
    </row>
    <row r="554" spans="1:8">
      <c r="A554" s="31">
        <v>44930</v>
      </c>
      <c r="B554" s="32">
        <f t="shared" si="279"/>
        <v>357588911.58499932</v>
      </c>
      <c r="C554" s="33">
        <v>-3147239.09</v>
      </c>
      <c r="D554" s="33">
        <v>4360903.8600000003</v>
      </c>
      <c r="E554" s="33">
        <v>205280.2</v>
      </c>
      <c r="F554" s="33">
        <v>-1087772.98</v>
      </c>
      <c r="G554" s="40">
        <f t="shared" si="280"/>
        <v>357920083.57499933</v>
      </c>
      <c r="H554" s="30" t="s">
        <v>1926</v>
      </c>
    </row>
    <row r="555" spans="1:8">
      <c r="A555" s="31">
        <v>44931</v>
      </c>
      <c r="B555" s="32">
        <f t="shared" si="279"/>
        <v>357920083.57499933</v>
      </c>
      <c r="C555" s="33">
        <v>-3539699.39</v>
      </c>
      <c r="D555" s="33">
        <v>1627391.9</v>
      </c>
      <c r="E555" s="33">
        <v>79725062.719999999</v>
      </c>
      <c r="F555" s="33">
        <v>-63603572.039999999</v>
      </c>
      <c r="G555" s="40">
        <f t="shared" si="280"/>
        <v>372129266.76499933</v>
      </c>
      <c r="H555" s="30" t="s">
        <v>1933</v>
      </c>
    </row>
    <row r="556" spans="1:8">
      <c r="A556" s="31">
        <v>44932</v>
      </c>
      <c r="B556" s="32">
        <f t="shared" si="279"/>
        <v>372129266.76499933</v>
      </c>
      <c r="C556" s="33">
        <v>-8687928.8099999987</v>
      </c>
      <c r="D556" s="33">
        <v>3863127.95</v>
      </c>
      <c r="E556" s="33">
        <v>31347506.25</v>
      </c>
      <c r="F556" s="33">
        <v>-60438338.620000012</v>
      </c>
      <c r="G556" s="40">
        <f t="shared" si="280"/>
        <v>338213633.53499931</v>
      </c>
      <c r="H556" s="30" t="s">
        <v>1964</v>
      </c>
    </row>
    <row r="557" spans="1:8">
      <c r="A557" s="31">
        <v>44933</v>
      </c>
      <c r="B557" s="32">
        <f t="shared" si="279"/>
        <v>338213633.53499931</v>
      </c>
      <c r="C557" s="33">
        <v>-2906935.81</v>
      </c>
      <c r="D557" s="33">
        <v>255763.42</v>
      </c>
      <c r="E557" s="33">
        <v>44267</v>
      </c>
      <c r="F557" s="33">
        <v>-773208.16</v>
      </c>
      <c r="G557" s="40">
        <f t="shared" si="280"/>
        <v>334833519.9849993</v>
      </c>
      <c r="H557" s="30" t="s">
        <v>1972</v>
      </c>
    </row>
    <row r="558" spans="1:8">
      <c r="A558" s="31">
        <v>44934</v>
      </c>
      <c r="B558" s="32">
        <f t="shared" si="279"/>
        <v>334833519.9849993</v>
      </c>
      <c r="C558" s="33">
        <v>0</v>
      </c>
      <c r="D558" s="33">
        <v>0</v>
      </c>
      <c r="E558" s="33">
        <v>0</v>
      </c>
      <c r="F558" s="33">
        <v>0</v>
      </c>
      <c r="G558" s="40">
        <f t="shared" si="280"/>
        <v>334833519.9849993</v>
      </c>
    </row>
    <row r="559" spans="1:8">
      <c r="A559" s="31">
        <v>44935</v>
      </c>
      <c r="B559" s="32">
        <f t="shared" si="279"/>
        <v>334833519.9849993</v>
      </c>
      <c r="C559" s="33">
        <v>0</v>
      </c>
      <c r="D559" s="33">
        <v>0</v>
      </c>
      <c r="E559" s="33">
        <v>0</v>
      </c>
      <c r="F559" s="33">
        <v>0</v>
      </c>
      <c r="G559" s="40">
        <f t="shared" si="280"/>
        <v>334833519.9849993</v>
      </c>
    </row>
    <row r="560" spans="1:8">
      <c r="A560" s="31">
        <v>44936</v>
      </c>
      <c r="B560" s="32">
        <f t="shared" si="279"/>
        <v>334833519.9849993</v>
      </c>
      <c r="C560" s="33">
        <v>-1838785.28</v>
      </c>
      <c r="D560" s="33">
        <v>2910872.14</v>
      </c>
      <c r="E560" s="33">
        <v>187889.74</v>
      </c>
      <c r="F560" s="33">
        <v>-9282940.9000000004</v>
      </c>
      <c r="G560" s="40">
        <f t="shared" si="280"/>
        <v>326810555.68499935</v>
      </c>
      <c r="H560" s="30" t="s">
        <v>1973</v>
      </c>
    </row>
    <row r="561" spans="1:8">
      <c r="A561" s="31">
        <v>44937</v>
      </c>
      <c r="B561" s="32">
        <f t="shared" si="279"/>
        <v>326810555.68499935</v>
      </c>
      <c r="C561" s="33">
        <v>-1133073.8900000001</v>
      </c>
      <c r="D561" s="33">
        <v>2879604.57</v>
      </c>
      <c r="E561" s="33">
        <v>165479.53999999998</v>
      </c>
      <c r="F561" s="33">
        <v>-4583820.75</v>
      </c>
      <c r="G561" s="40">
        <f t="shared" si="280"/>
        <v>324138745.15499938</v>
      </c>
      <c r="H561" s="30" t="s">
        <v>1975</v>
      </c>
    </row>
    <row r="562" spans="1:8">
      <c r="A562" s="31">
        <v>44938</v>
      </c>
      <c r="B562" s="32">
        <f t="shared" si="279"/>
        <v>324138745.15499938</v>
      </c>
      <c r="C562" s="33">
        <v>-1642780.5999999999</v>
      </c>
      <c r="D562" s="33">
        <v>1260244.79</v>
      </c>
      <c r="E562" s="33">
        <v>13308.509999999998</v>
      </c>
      <c r="F562" s="33">
        <v>-321236.11</v>
      </c>
      <c r="G562" s="40">
        <f t="shared" si="280"/>
        <v>323448281.74499935</v>
      </c>
    </row>
    <row r="563" spans="1:8">
      <c r="A563" s="31">
        <v>44939</v>
      </c>
      <c r="B563" s="32">
        <f t="shared" ref="B563:B576" si="281">G562</f>
        <v>323448281.74499935</v>
      </c>
      <c r="C563" s="33">
        <v>-7909594.9600000018</v>
      </c>
      <c r="D563" s="33">
        <v>4462833.9399999995</v>
      </c>
      <c r="E563" s="33">
        <v>35655.74</v>
      </c>
      <c r="F563" s="33">
        <v>-3905926.5000000005</v>
      </c>
      <c r="G563" s="40">
        <f t="shared" ref="G563:G576" si="282">SUM(B563:F563)</f>
        <v>316131249.96499938</v>
      </c>
      <c r="H563" s="30" t="s">
        <v>1980</v>
      </c>
    </row>
    <row r="564" spans="1:8">
      <c r="A564" s="31">
        <v>44940</v>
      </c>
      <c r="B564" s="32">
        <f t="shared" si="281"/>
        <v>316131249.96499938</v>
      </c>
      <c r="C564" s="33">
        <v>-2223792.8300000005</v>
      </c>
      <c r="D564" s="33">
        <v>946299.85000000009</v>
      </c>
      <c r="E564" s="33">
        <v>0</v>
      </c>
      <c r="F564" s="33">
        <v>0</v>
      </c>
      <c r="G564" s="40">
        <f t="shared" si="282"/>
        <v>314853756.98499942</v>
      </c>
    </row>
    <row r="565" spans="1:8">
      <c r="A565" s="31">
        <v>44941</v>
      </c>
      <c r="B565" s="32">
        <f t="shared" si="281"/>
        <v>314853756.98499942</v>
      </c>
      <c r="C565" s="33">
        <v>0</v>
      </c>
      <c r="D565" s="33">
        <v>0</v>
      </c>
      <c r="E565" s="33">
        <v>0</v>
      </c>
      <c r="F565" s="33">
        <v>0</v>
      </c>
      <c r="G565" s="40">
        <f t="shared" si="282"/>
        <v>314853756.98499942</v>
      </c>
    </row>
    <row r="566" spans="1:8">
      <c r="A566" s="31">
        <v>44942</v>
      </c>
      <c r="B566" s="32">
        <f t="shared" si="281"/>
        <v>314853756.98499942</v>
      </c>
      <c r="C566" s="33">
        <v>0</v>
      </c>
      <c r="D566" s="33">
        <v>0</v>
      </c>
      <c r="E566" s="44">
        <v>0</v>
      </c>
      <c r="F566" s="33">
        <v>0</v>
      </c>
      <c r="G566" s="40">
        <f t="shared" si="282"/>
        <v>314853756.98499942</v>
      </c>
    </row>
    <row r="567" spans="1:8">
      <c r="A567" s="31">
        <v>44943</v>
      </c>
      <c r="B567" s="32">
        <f t="shared" si="281"/>
        <v>314853756.98499942</v>
      </c>
      <c r="C567" s="33">
        <v>-53698.8</v>
      </c>
      <c r="D567" s="33">
        <v>0</v>
      </c>
      <c r="E567" s="44">
        <v>0</v>
      </c>
      <c r="F567" s="33">
        <v>0</v>
      </c>
      <c r="G567" s="40">
        <f t="shared" si="282"/>
        <v>314800058.18499941</v>
      </c>
    </row>
    <row r="568" spans="1:8">
      <c r="A568" s="31">
        <v>44944</v>
      </c>
      <c r="B568" s="32">
        <f t="shared" si="281"/>
        <v>314800058.18499941</v>
      </c>
      <c r="C568" s="33">
        <v>-2606297.0900000008</v>
      </c>
      <c r="D568" s="33">
        <v>3561198.1600000006</v>
      </c>
      <c r="E568" s="44">
        <v>248548.2</v>
      </c>
      <c r="F568" s="33">
        <v>-11363044.369999999</v>
      </c>
      <c r="G568" s="40">
        <f t="shared" si="282"/>
        <v>304640463.08499944</v>
      </c>
      <c r="H568" s="30" t="s">
        <v>1990</v>
      </c>
    </row>
    <row r="569" spans="1:8">
      <c r="A569" s="31">
        <v>44945</v>
      </c>
      <c r="B569" s="32">
        <f t="shared" si="281"/>
        <v>304640463.08499944</v>
      </c>
      <c r="C569" s="33">
        <v>-2608940.8699999996</v>
      </c>
      <c r="D569" s="33">
        <v>1965385.5399999998</v>
      </c>
      <c r="E569" s="33">
        <v>2366.2600000000002</v>
      </c>
      <c r="F569" s="33">
        <v>-1609977.1300000004</v>
      </c>
      <c r="G569" s="40">
        <f t="shared" si="282"/>
        <v>302389296.88499945</v>
      </c>
      <c r="H569" s="30" t="s">
        <v>1998</v>
      </c>
    </row>
    <row r="570" spans="1:8">
      <c r="A570" s="31">
        <v>44946</v>
      </c>
      <c r="B570" s="32">
        <f t="shared" si="281"/>
        <v>302389296.88499945</v>
      </c>
      <c r="C570" s="33">
        <v>-1397036.72</v>
      </c>
      <c r="D570" s="33">
        <v>5057516.03</v>
      </c>
      <c r="E570" s="33">
        <v>29958.080000000002</v>
      </c>
      <c r="F570" s="33">
        <v>-75952472.88000001</v>
      </c>
      <c r="G570" s="40">
        <f t="shared" si="282"/>
        <v>230127261.39499938</v>
      </c>
      <c r="H570" s="30" t="s">
        <v>1999</v>
      </c>
    </row>
    <row r="571" spans="1:8">
      <c r="A571" s="31">
        <v>44947</v>
      </c>
      <c r="B571" s="32">
        <f t="shared" si="281"/>
        <v>230127261.39499938</v>
      </c>
      <c r="C571" s="33">
        <v>-1002796.53</v>
      </c>
      <c r="D571" s="33">
        <v>11295312.740000004</v>
      </c>
      <c r="E571" s="33">
        <v>41400591.119999997</v>
      </c>
      <c r="F571" s="33">
        <v>-3162126.55</v>
      </c>
      <c r="G571" s="40">
        <f t="shared" si="282"/>
        <v>278658242.17499936</v>
      </c>
      <c r="H571" s="30" t="s">
        <v>2008</v>
      </c>
    </row>
    <row r="572" spans="1:8">
      <c r="A572" s="31">
        <v>44948</v>
      </c>
      <c r="B572" s="32">
        <f t="shared" si="281"/>
        <v>278658242.17499936</v>
      </c>
      <c r="C572" s="33">
        <v>0</v>
      </c>
      <c r="D572" s="33">
        <v>0</v>
      </c>
      <c r="E572" s="44">
        <v>0</v>
      </c>
      <c r="F572" s="33">
        <v>0</v>
      </c>
      <c r="G572" s="40">
        <f t="shared" si="282"/>
        <v>278658242.17499936</v>
      </c>
    </row>
    <row r="573" spans="1:8">
      <c r="A573" s="31">
        <v>44949</v>
      </c>
      <c r="B573" s="32">
        <f t="shared" si="281"/>
        <v>278658242.17499936</v>
      </c>
      <c r="C573" s="33">
        <v>0</v>
      </c>
      <c r="D573" s="33">
        <v>0</v>
      </c>
      <c r="E573" s="44">
        <v>0</v>
      </c>
      <c r="F573" s="33">
        <v>0</v>
      </c>
      <c r="G573" s="40">
        <f t="shared" si="282"/>
        <v>278658242.17499936</v>
      </c>
    </row>
    <row r="574" spans="1:8">
      <c r="A574" s="31">
        <v>44950</v>
      </c>
      <c r="B574" s="32">
        <f t="shared" si="281"/>
        <v>278658242.17499936</v>
      </c>
      <c r="C574" s="33">
        <v>-2647969.5900000008</v>
      </c>
      <c r="D574" s="33">
        <v>1535168.1199999996</v>
      </c>
      <c r="E574" s="44">
        <v>53882449.619999997</v>
      </c>
      <c r="F574" s="33">
        <v>-150686.33999999997</v>
      </c>
      <c r="G574" s="40">
        <f t="shared" si="282"/>
        <v>331277203.98499942</v>
      </c>
      <c r="H574" s="30" t="s">
        <v>2030</v>
      </c>
    </row>
    <row r="575" spans="1:8">
      <c r="A575" s="31">
        <v>44951</v>
      </c>
      <c r="B575" s="32">
        <f t="shared" si="281"/>
        <v>331277203.98499942</v>
      </c>
      <c r="C575" s="33">
        <v>-2364073.3100000005</v>
      </c>
      <c r="D575" s="33">
        <v>-225961661.91</v>
      </c>
      <c r="E575" s="44">
        <v>83754999.589999989</v>
      </c>
      <c r="F575" s="33">
        <v>-990220.3600000001</v>
      </c>
      <c r="G575" s="40">
        <f t="shared" si="282"/>
        <v>185716247.99499941</v>
      </c>
      <c r="H575" s="30" t="s">
        <v>2034</v>
      </c>
    </row>
    <row r="576" spans="1:8">
      <c r="A576" s="31">
        <v>44952</v>
      </c>
      <c r="B576" s="32">
        <f t="shared" si="281"/>
        <v>185716247.99499941</v>
      </c>
      <c r="C576" s="33">
        <v>-3655986.3700000006</v>
      </c>
      <c r="D576" s="33">
        <v>8761709.9100000001</v>
      </c>
      <c r="E576" s="44">
        <v>172190111.63999999</v>
      </c>
      <c r="F576" s="33">
        <v>-50697303.790000007</v>
      </c>
      <c r="G576" s="40">
        <f t="shared" si="282"/>
        <v>312314779.38499933</v>
      </c>
      <c r="H576" s="30" t="s">
        <v>2039</v>
      </c>
    </row>
    <row r="577" spans="1:11">
      <c r="A577" s="31">
        <v>44953</v>
      </c>
      <c r="B577" s="32">
        <f t="shared" ref="B577:B580" si="283">G576</f>
        <v>312314779.38499933</v>
      </c>
      <c r="C577" s="33">
        <v>-2336484.7800000003</v>
      </c>
      <c r="D577" s="33">
        <v>4359021.17</v>
      </c>
      <c r="E577" s="33">
        <v>27798866.300000004</v>
      </c>
      <c r="F577" s="33">
        <v>-27425035.549999993</v>
      </c>
      <c r="G577" s="40">
        <f t="shared" ref="G577:G590" si="284">SUM(B577:F577)</f>
        <v>314711146.52499938</v>
      </c>
      <c r="H577" s="30" t="s">
        <v>2059</v>
      </c>
    </row>
    <row r="578" spans="1:11">
      <c r="A578" s="31">
        <v>44954</v>
      </c>
      <c r="B578" s="32">
        <f t="shared" si="283"/>
        <v>314711146.52499938</v>
      </c>
      <c r="C578" s="33">
        <v>-1844855.6999999995</v>
      </c>
      <c r="D578" s="33">
        <v>1292605.8399999999</v>
      </c>
      <c r="E578" s="33">
        <v>0</v>
      </c>
      <c r="F578" s="33">
        <v>0</v>
      </c>
      <c r="G578" s="40">
        <f t="shared" si="284"/>
        <v>314158896.66499937</v>
      </c>
    </row>
    <row r="579" spans="1:11">
      <c r="A579" s="31">
        <v>44955</v>
      </c>
      <c r="B579" s="32">
        <f t="shared" si="283"/>
        <v>314158896.66499937</v>
      </c>
      <c r="C579" s="33">
        <v>0</v>
      </c>
      <c r="D579" s="33">
        <v>0</v>
      </c>
      <c r="E579" s="33">
        <v>0</v>
      </c>
      <c r="F579" s="33">
        <v>0</v>
      </c>
      <c r="G579" s="40">
        <f t="shared" si="284"/>
        <v>314158896.66499937</v>
      </c>
    </row>
    <row r="580" spans="1:11">
      <c r="A580" s="31">
        <v>44956</v>
      </c>
      <c r="B580" s="32">
        <f t="shared" si="283"/>
        <v>314158896.66499937</v>
      </c>
      <c r="C580" s="33">
        <v>0</v>
      </c>
      <c r="D580" s="33">
        <v>0</v>
      </c>
      <c r="E580" s="33">
        <v>0</v>
      </c>
      <c r="F580" s="33">
        <v>0</v>
      </c>
      <c r="G580" s="40">
        <f t="shared" si="284"/>
        <v>314158896.66499937</v>
      </c>
    </row>
    <row r="581" spans="1:11">
      <c r="A581" s="31">
        <v>44957</v>
      </c>
      <c r="B581" s="32">
        <f t="shared" ref="B581" si="285">G580</f>
        <v>314158896.66499937</v>
      </c>
      <c r="C581" s="33">
        <v>-1623774.8399999989</v>
      </c>
      <c r="D581" s="33">
        <v>4441028.3299999991</v>
      </c>
      <c r="E581" s="33">
        <v>26139651.919999998</v>
      </c>
      <c r="F581" s="33">
        <v>-39382434.079999998</v>
      </c>
      <c r="G581" s="40">
        <f t="shared" si="284"/>
        <v>303733367.99499941</v>
      </c>
      <c r="H581" s="30" t="s">
        <v>2060</v>
      </c>
    </row>
    <row r="582" spans="1:11">
      <c r="A582" s="31">
        <v>44958</v>
      </c>
      <c r="B582" s="32">
        <f t="shared" ref="B582" si="286">G581</f>
        <v>303733367.99499941</v>
      </c>
      <c r="C582" s="33">
        <v>-56261575.200000003</v>
      </c>
      <c r="D582" s="33">
        <v>8914925.2599999979</v>
      </c>
      <c r="E582" s="33">
        <v>28386870.089999996</v>
      </c>
      <c r="F582" s="33">
        <v>-3100167.16</v>
      </c>
      <c r="G582" s="40">
        <f t="shared" si="284"/>
        <v>281673420.98499936</v>
      </c>
      <c r="H582" s="30" t="s">
        <v>2079</v>
      </c>
    </row>
    <row r="583" spans="1:11" ht="12.75">
      <c r="A583" s="31">
        <v>44959</v>
      </c>
      <c r="B583" s="32">
        <f t="shared" ref="B583" si="287">G582</f>
        <v>281673420.98499936</v>
      </c>
      <c r="C583" s="33">
        <v>-4231630.1899999967</v>
      </c>
      <c r="D583" s="33">
        <v>8644379.6699999962</v>
      </c>
      <c r="E583" s="33">
        <v>24458017.770000003</v>
      </c>
      <c r="F583" s="33">
        <v>-62068086.920000002</v>
      </c>
      <c r="G583" s="40">
        <f t="shared" si="284"/>
        <v>248476101.31499934</v>
      </c>
      <c r="H583" s="30" t="s">
        <v>2095</v>
      </c>
      <c r="J583"/>
    </row>
    <row r="584" spans="1:11">
      <c r="A584" s="31">
        <v>44960</v>
      </c>
      <c r="B584" s="32">
        <f t="shared" ref="B584" si="288">G583</f>
        <v>248476101.31499934</v>
      </c>
      <c r="C584" s="33">
        <v>-1623478.63</v>
      </c>
      <c r="D584" s="33">
        <v>2974290.36</v>
      </c>
      <c r="E584" s="33">
        <v>21714247.669999998</v>
      </c>
      <c r="F584" s="33">
        <v>-2252777.81</v>
      </c>
      <c r="G584" s="40">
        <f t="shared" si="284"/>
        <v>269288382.90499938</v>
      </c>
      <c r="H584" s="30" t="s">
        <v>2109</v>
      </c>
    </row>
    <row r="585" spans="1:11" ht="12.75">
      <c r="A585" s="31">
        <v>44961</v>
      </c>
      <c r="B585" s="32">
        <f t="shared" ref="B585:B587" si="289">G584</f>
        <v>269288382.90499938</v>
      </c>
      <c r="C585" s="33">
        <v>-204506.72999999995</v>
      </c>
      <c r="D585" s="33">
        <v>612482.69999999995</v>
      </c>
      <c r="E585" s="33">
        <v>800772.57000000007</v>
      </c>
      <c r="F585" s="33">
        <v>-1255311.22</v>
      </c>
      <c r="G585" s="40">
        <f t="shared" si="284"/>
        <v>269241820.22499931</v>
      </c>
      <c r="J585"/>
      <c r="K585"/>
    </row>
    <row r="586" spans="1:11" ht="12.75">
      <c r="A586" s="31">
        <v>44962</v>
      </c>
      <c r="B586" s="32">
        <f t="shared" si="289"/>
        <v>269241820.22499931</v>
      </c>
      <c r="C586" s="33">
        <v>0</v>
      </c>
      <c r="D586" s="33">
        <v>0</v>
      </c>
      <c r="E586" s="33">
        <v>0</v>
      </c>
      <c r="F586" s="33">
        <v>0</v>
      </c>
      <c r="G586" s="40">
        <f t="shared" si="284"/>
        <v>269241820.22499931</v>
      </c>
      <c r="J586"/>
      <c r="K586"/>
    </row>
    <row r="587" spans="1:11" ht="12.75">
      <c r="A587" s="31">
        <v>44963</v>
      </c>
      <c r="B587" s="32">
        <f t="shared" si="289"/>
        <v>269241820.22499931</v>
      </c>
      <c r="C587" s="33">
        <v>0</v>
      </c>
      <c r="D587" s="33">
        <v>0</v>
      </c>
      <c r="E587" s="33">
        <v>0</v>
      </c>
      <c r="F587" s="33">
        <v>0</v>
      </c>
      <c r="G587" s="40">
        <f t="shared" si="284"/>
        <v>269241820.22499931</v>
      </c>
      <c r="J587"/>
      <c r="K587"/>
    </row>
    <row r="588" spans="1:11" ht="12.75">
      <c r="A588" s="31">
        <v>44964</v>
      </c>
      <c r="B588" s="32">
        <f t="shared" ref="B588" si="290">G587</f>
        <v>269241820.22499931</v>
      </c>
      <c r="C588" s="33">
        <v>-3504852.6799999983</v>
      </c>
      <c r="D588" s="33">
        <v>78277.790000000008</v>
      </c>
      <c r="E588" s="33">
        <v>3203934.6700000004</v>
      </c>
      <c r="F588" s="33">
        <v>-148933.09</v>
      </c>
      <c r="G588" s="40">
        <f t="shared" si="284"/>
        <v>268870246.91499931</v>
      </c>
      <c r="H588" s="30" t="s">
        <v>2121</v>
      </c>
      <c r="J588"/>
      <c r="K588"/>
    </row>
    <row r="589" spans="1:11" ht="12.75">
      <c r="A589" s="31">
        <v>44965</v>
      </c>
      <c r="B589" s="32">
        <f t="shared" ref="B589" si="291">G588</f>
        <v>268870246.91499931</v>
      </c>
      <c r="C589" s="33">
        <v>-3923528.7099999986</v>
      </c>
      <c r="D589" s="33">
        <v>6676993.71</v>
      </c>
      <c r="E589" s="33">
        <v>269627.28999999998</v>
      </c>
      <c r="F589" s="33">
        <v>-25363978.670000002</v>
      </c>
      <c r="G589" s="40">
        <f t="shared" si="284"/>
        <v>246529360.53499931</v>
      </c>
      <c r="H589" s="30" t="s">
        <v>2124</v>
      </c>
      <c r="J589"/>
      <c r="K589"/>
    </row>
    <row r="590" spans="1:11" ht="12.75">
      <c r="A590" s="31">
        <v>44966</v>
      </c>
      <c r="B590" s="32">
        <f t="shared" ref="B590" si="292">G589</f>
        <v>246529360.53499931</v>
      </c>
      <c r="C590" s="33">
        <v>-2442711.15</v>
      </c>
      <c r="D590" s="33">
        <v>3533635.4600000004</v>
      </c>
      <c r="E590" s="33">
        <v>17931965.629999999</v>
      </c>
      <c r="F590" s="33">
        <v>-21605331.140000001</v>
      </c>
      <c r="G590" s="40">
        <f t="shared" si="284"/>
        <v>243946919.33499932</v>
      </c>
      <c r="H590" s="30" t="s">
        <v>2131</v>
      </c>
      <c r="J590"/>
      <c r="K590"/>
    </row>
    <row r="591" spans="1:11" ht="12.75">
      <c r="A591" s="31">
        <v>44967</v>
      </c>
      <c r="B591" s="32">
        <f t="shared" ref="B591" si="293">G590</f>
        <v>243946919.33499932</v>
      </c>
      <c r="C591" s="33">
        <v>-1726225.72</v>
      </c>
      <c r="D591" s="33">
        <v>1757657.22</v>
      </c>
      <c r="E591" s="33">
        <v>229.44</v>
      </c>
      <c r="F591" s="33">
        <v>-972022.24000000011</v>
      </c>
      <c r="G591" s="40">
        <f t="shared" ref="G591:G604" si="294">SUM(B591:F591)</f>
        <v>243006558.03499931</v>
      </c>
      <c r="J591"/>
      <c r="K591"/>
    </row>
    <row r="592" spans="1:11" ht="12.75">
      <c r="A592" s="31">
        <v>44968</v>
      </c>
      <c r="B592" s="32">
        <f t="shared" ref="B592:B593" si="295">G591</f>
        <v>243006558.03499931</v>
      </c>
      <c r="C592" s="33">
        <v>-4982588.7600000007</v>
      </c>
      <c r="D592" s="33">
        <v>1131455.8699999999</v>
      </c>
      <c r="E592" s="33">
        <v>134264.73000000001</v>
      </c>
      <c r="F592" s="33">
        <v>-114.64</v>
      </c>
      <c r="G592" s="40">
        <f t="shared" si="294"/>
        <v>239289575.23499933</v>
      </c>
      <c r="H592" s="30" t="s">
        <v>2148</v>
      </c>
      <c r="J592"/>
      <c r="K592"/>
    </row>
    <row r="593" spans="1:11" ht="12.75">
      <c r="A593" s="31">
        <v>44969</v>
      </c>
      <c r="B593" s="32">
        <f t="shared" si="295"/>
        <v>239289575.23499933</v>
      </c>
      <c r="C593" s="33">
        <v>0</v>
      </c>
      <c r="D593" s="33">
        <v>0</v>
      </c>
      <c r="E593" s="33">
        <v>0</v>
      </c>
      <c r="F593" s="33">
        <v>0</v>
      </c>
      <c r="G593" s="40">
        <f t="shared" si="294"/>
        <v>239289575.23499933</v>
      </c>
      <c r="J593"/>
      <c r="K593"/>
    </row>
    <row r="594" spans="1:11" ht="12.75">
      <c r="A594" s="31">
        <v>44970</v>
      </c>
      <c r="B594" s="32">
        <f t="shared" ref="B594:B595" si="296">G593</f>
        <v>239289575.23499933</v>
      </c>
      <c r="C594" s="33">
        <v>0</v>
      </c>
      <c r="D594" s="33">
        <v>0</v>
      </c>
      <c r="E594" s="33">
        <v>0</v>
      </c>
      <c r="F594" s="33">
        <v>0</v>
      </c>
      <c r="G594" s="40">
        <f t="shared" si="294"/>
        <v>239289575.23499933</v>
      </c>
      <c r="J594"/>
      <c r="K594"/>
    </row>
    <row r="595" spans="1:11" ht="12.75">
      <c r="A595" s="31">
        <v>44971</v>
      </c>
      <c r="B595" s="32">
        <f t="shared" si="296"/>
        <v>239289575.23499933</v>
      </c>
      <c r="C595" s="33">
        <v>-40483.550000000003</v>
      </c>
      <c r="D595" s="33">
        <v>0</v>
      </c>
      <c r="E595" s="33">
        <v>0</v>
      </c>
      <c r="F595" s="33">
        <v>0</v>
      </c>
      <c r="G595" s="40">
        <f t="shared" si="294"/>
        <v>239249091.68499932</v>
      </c>
      <c r="J595"/>
      <c r="K595"/>
    </row>
    <row r="596" spans="1:11" ht="12.75">
      <c r="A596" s="31">
        <v>44972</v>
      </c>
      <c r="B596" s="32">
        <f t="shared" ref="B596" si="297">G595</f>
        <v>239249091.68499932</v>
      </c>
      <c r="C596" s="33">
        <v>-6331156.4199999999</v>
      </c>
      <c r="D596" s="33">
        <v>4928646.6399999997</v>
      </c>
      <c r="E596" s="33">
        <v>33453.630000000005</v>
      </c>
      <c r="F596" s="33">
        <v>-3131698.7800000003</v>
      </c>
      <c r="G596" s="40">
        <f t="shared" si="294"/>
        <v>234748336.75499931</v>
      </c>
      <c r="H596" s="30" t="s">
        <v>2151</v>
      </c>
      <c r="J596"/>
      <c r="K596"/>
    </row>
    <row r="597" spans="1:11" ht="12.75">
      <c r="A597" s="31">
        <v>44973</v>
      </c>
      <c r="B597" s="32">
        <f t="shared" ref="B597" si="298">G596</f>
        <v>234748336.75499931</v>
      </c>
      <c r="C597" s="33">
        <v>-2236334.4500000002</v>
      </c>
      <c r="D597" s="33">
        <v>306126.85999999993</v>
      </c>
      <c r="E597" s="33">
        <v>18585892.200000003</v>
      </c>
      <c r="F597" s="33">
        <v>-8064106.3800000008</v>
      </c>
      <c r="G597" s="40">
        <f t="shared" si="294"/>
        <v>243339914.98499936</v>
      </c>
      <c r="H597" s="30" t="s">
        <v>2155</v>
      </c>
      <c r="J597"/>
      <c r="K597"/>
    </row>
    <row r="598" spans="1:11" ht="12.75">
      <c r="A598" s="31">
        <v>44974</v>
      </c>
      <c r="B598" s="32">
        <f t="shared" ref="B598" si="299">G597</f>
        <v>243339914.98499936</v>
      </c>
      <c r="C598" s="33">
        <v>-1327024.4699999995</v>
      </c>
      <c r="D598" s="33">
        <v>3457272.3899999997</v>
      </c>
      <c r="E598" s="33">
        <v>383373.48999999987</v>
      </c>
      <c r="F598" s="33">
        <v>-66529541.489999995</v>
      </c>
      <c r="G598" s="40">
        <f t="shared" si="294"/>
        <v>179323994.90499938</v>
      </c>
      <c r="H598" s="30" t="s">
        <v>2163</v>
      </c>
      <c r="J598"/>
      <c r="K598"/>
    </row>
    <row r="599" spans="1:11" ht="12.75">
      <c r="A599" s="31">
        <v>44975</v>
      </c>
      <c r="B599" s="32">
        <f t="shared" ref="B599" si="300">G598</f>
        <v>179323994.90499938</v>
      </c>
      <c r="C599" s="33">
        <v>-795719.58999999962</v>
      </c>
      <c r="D599" s="33">
        <v>4151833.28</v>
      </c>
      <c r="E599" s="33">
        <v>909471.80999999982</v>
      </c>
      <c r="F599" s="33">
        <v>-1393635.2100000002</v>
      </c>
      <c r="G599" s="40">
        <f t="shared" si="294"/>
        <v>182195945.19499937</v>
      </c>
      <c r="H599" s="30" t="s">
        <v>2170</v>
      </c>
      <c r="J599" s="7"/>
      <c r="K599"/>
    </row>
    <row r="600" spans="1:11" ht="12.75">
      <c r="A600" s="31">
        <v>44976</v>
      </c>
      <c r="B600" s="32">
        <f t="shared" ref="B600:B601" si="301">G599</f>
        <v>182195945.19499937</v>
      </c>
      <c r="C600" s="33">
        <v>0</v>
      </c>
      <c r="D600" s="33">
        <v>0</v>
      </c>
      <c r="E600" s="33">
        <v>0</v>
      </c>
      <c r="F600" s="33">
        <v>0</v>
      </c>
      <c r="G600" s="40">
        <f t="shared" si="294"/>
        <v>182195945.19499937</v>
      </c>
      <c r="J600" s="7"/>
      <c r="K600"/>
    </row>
    <row r="601" spans="1:11" ht="12.75">
      <c r="A601" s="31">
        <v>44977</v>
      </c>
      <c r="B601" s="32">
        <f t="shared" si="301"/>
        <v>182195945.19499937</v>
      </c>
      <c r="C601" s="33">
        <v>0</v>
      </c>
      <c r="D601" s="33">
        <v>0</v>
      </c>
      <c r="E601" s="33">
        <v>0</v>
      </c>
      <c r="F601" s="33">
        <v>0</v>
      </c>
      <c r="G601" s="40">
        <f t="shared" si="294"/>
        <v>182195945.19499937</v>
      </c>
      <c r="J601" s="7"/>
      <c r="K601"/>
    </row>
    <row r="602" spans="1:11" ht="12.75">
      <c r="A602" s="31">
        <v>44978</v>
      </c>
      <c r="B602" s="32">
        <f t="shared" ref="B602" si="302">G601</f>
        <v>182195945.19499937</v>
      </c>
      <c r="C602" s="33">
        <v>-80783.820000000007</v>
      </c>
      <c r="D602" s="33">
        <v>0</v>
      </c>
      <c r="E602" s="33">
        <v>0</v>
      </c>
      <c r="F602" s="33">
        <v>0</v>
      </c>
      <c r="G602" s="40">
        <f t="shared" si="294"/>
        <v>182115161.37499937</v>
      </c>
      <c r="J602" s="7"/>
      <c r="K602"/>
    </row>
    <row r="603" spans="1:11">
      <c r="A603" s="31">
        <v>44979</v>
      </c>
      <c r="B603" s="32">
        <f t="shared" ref="B603" si="303">G602</f>
        <v>182115161.37499937</v>
      </c>
      <c r="C603" s="33">
        <v>-780254.82000000007</v>
      </c>
      <c r="D603" s="33">
        <v>6977590.5599999996</v>
      </c>
      <c r="E603" s="33">
        <v>4619576.76</v>
      </c>
      <c r="F603" s="33">
        <v>-4088689.3499999996</v>
      </c>
      <c r="G603" s="40">
        <f t="shared" si="294"/>
        <v>188843384.52499938</v>
      </c>
      <c r="H603" s="30" t="s">
        <v>2177</v>
      </c>
    </row>
    <row r="604" spans="1:11">
      <c r="A604" s="31">
        <v>44980</v>
      </c>
      <c r="B604" s="32">
        <f t="shared" ref="B604:B632" si="304">G603</f>
        <v>188843384.52499938</v>
      </c>
      <c r="C604" s="33">
        <v>-3180480.0300000007</v>
      </c>
      <c r="D604" s="33">
        <v>1987606.94</v>
      </c>
      <c r="E604" s="33">
        <v>35495.619999999995</v>
      </c>
      <c r="F604" s="33">
        <v>-5428988.7799999993</v>
      </c>
      <c r="G604" s="40">
        <f t="shared" si="294"/>
        <v>182257018.27499938</v>
      </c>
      <c r="H604" s="30" t="s">
        <v>2186</v>
      </c>
    </row>
    <row r="605" spans="1:11">
      <c r="A605" s="31">
        <v>44981</v>
      </c>
      <c r="B605" s="32">
        <f t="shared" si="304"/>
        <v>182257018.27499938</v>
      </c>
      <c r="C605" s="33">
        <v>-1225027.6200000001</v>
      </c>
      <c r="D605" s="33">
        <v>3964451.6600000006</v>
      </c>
      <c r="E605" s="33">
        <v>15754122.75</v>
      </c>
      <c r="F605" s="33">
        <v>-2191982.1900000004</v>
      </c>
      <c r="G605" s="40">
        <f t="shared" ref="G605" si="305">SUM(B605:F605)</f>
        <v>198558582.87499937</v>
      </c>
      <c r="H605" s="30" t="s">
        <v>2193</v>
      </c>
    </row>
    <row r="606" spans="1:11">
      <c r="A606" s="31">
        <v>44982</v>
      </c>
      <c r="B606" s="32">
        <f t="shared" si="304"/>
        <v>198558582.87499937</v>
      </c>
      <c r="C606" s="33">
        <v>-2125957.5099999998</v>
      </c>
      <c r="D606" s="33">
        <v>339589.14</v>
      </c>
      <c r="E606" s="33">
        <v>6221.5599999999995</v>
      </c>
      <c r="F606" s="33">
        <v>0</v>
      </c>
      <c r="G606" s="40">
        <f t="shared" ref="G606:G632" si="306">SUM(B606:F606)</f>
        <v>196778436.06499937</v>
      </c>
    </row>
    <row r="607" spans="1:11">
      <c r="A607" s="31">
        <v>44983</v>
      </c>
      <c r="B607" s="32">
        <f t="shared" si="304"/>
        <v>196778436.06499937</v>
      </c>
      <c r="C607" s="33">
        <v>0</v>
      </c>
      <c r="D607" s="33">
        <v>0</v>
      </c>
      <c r="E607" s="33">
        <v>0</v>
      </c>
      <c r="F607" s="33">
        <v>0</v>
      </c>
      <c r="G607" s="40">
        <f t="shared" si="306"/>
        <v>196778436.06499937</v>
      </c>
    </row>
    <row r="608" spans="1:11">
      <c r="A608" s="31">
        <v>44984</v>
      </c>
      <c r="B608" s="32">
        <f t="shared" si="304"/>
        <v>196778436.06499937</v>
      </c>
      <c r="C608" s="33">
        <v>0</v>
      </c>
      <c r="D608" s="33">
        <v>0</v>
      </c>
      <c r="E608" s="33">
        <v>0</v>
      </c>
      <c r="F608" s="33">
        <v>0</v>
      </c>
      <c r="G608" s="40">
        <f t="shared" si="306"/>
        <v>196778436.06499937</v>
      </c>
    </row>
    <row r="609" spans="1:8">
      <c r="A609" s="31">
        <v>44985</v>
      </c>
      <c r="B609" s="32">
        <f t="shared" si="304"/>
        <v>196778436.06499937</v>
      </c>
      <c r="C609" s="33">
        <v>-2077309.7299999997</v>
      </c>
      <c r="D609" s="33">
        <v>14871482.510000004</v>
      </c>
      <c r="E609" s="33">
        <v>64721751.940000005</v>
      </c>
      <c r="F609" s="33">
        <v>-39572856.82</v>
      </c>
      <c r="G609" s="40">
        <f t="shared" si="306"/>
        <v>234721503.96499938</v>
      </c>
      <c r="H609" s="30" t="s">
        <v>2285</v>
      </c>
    </row>
    <row r="610" spans="1:8">
      <c r="A610" s="31">
        <v>44986</v>
      </c>
      <c r="B610" s="32">
        <f t="shared" si="304"/>
        <v>234721503.96499938</v>
      </c>
      <c r="C610" s="33">
        <v>-6822704.2299999995</v>
      </c>
      <c r="D610" s="33">
        <v>20009488.999999993</v>
      </c>
      <c r="E610" s="33">
        <v>1447410.6300000001</v>
      </c>
      <c r="F610" s="33">
        <v>-1421487.24</v>
      </c>
      <c r="G610" s="40">
        <f t="shared" si="306"/>
        <v>247934212.12499937</v>
      </c>
      <c r="H610" s="30" t="s">
        <v>2286</v>
      </c>
    </row>
    <row r="611" spans="1:8">
      <c r="A611" s="31">
        <v>44987</v>
      </c>
      <c r="B611" s="32">
        <f t="shared" si="304"/>
        <v>247934212.12499937</v>
      </c>
      <c r="C611" s="33">
        <v>-3646182</v>
      </c>
      <c r="D611" s="33">
        <v>736823.18</v>
      </c>
      <c r="E611" s="33">
        <v>51177266.480000004</v>
      </c>
      <c r="F611" s="33">
        <v>-62129990.810000002</v>
      </c>
      <c r="G611" s="40">
        <f t="shared" si="306"/>
        <v>234072128.97499937</v>
      </c>
      <c r="H611" s="30" t="s">
        <v>2287</v>
      </c>
    </row>
    <row r="612" spans="1:8">
      <c r="A612" s="31">
        <v>44988</v>
      </c>
      <c r="B612" s="32">
        <f t="shared" si="304"/>
        <v>234072128.97499937</v>
      </c>
      <c r="C612" s="33">
        <v>-9636873.9199999962</v>
      </c>
      <c r="D612" s="33">
        <v>397549.03999999992</v>
      </c>
      <c r="E612" s="33">
        <v>15235.59</v>
      </c>
      <c r="F612" s="33">
        <v>-1163966.31</v>
      </c>
      <c r="G612" s="40">
        <f t="shared" si="306"/>
        <v>223684073.37499937</v>
      </c>
      <c r="H612" s="30" t="s">
        <v>2288</v>
      </c>
    </row>
    <row r="613" spans="1:8">
      <c r="A613" s="31">
        <v>44989</v>
      </c>
      <c r="B613" s="32">
        <f t="shared" si="304"/>
        <v>223684073.37499937</v>
      </c>
      <c r="C613" s="33">
        <v>-1845249.7300000002</v>
      </c>
      <c r="D613" s="33">
        <v>3932305.9</v>
      </c>
      <c r="E613" s="33">
        <v>284.27999999999997</v>
      </c>
      <c r="F613" s="33">
        <v>-245749.07</v>
      </c>
      <c r="G613" s="40">
        <f t="shared" si="306"/>
        <v>225525664.7549994</v>
      </c>
      <c r="H613" s="30" t="s">
        <v>2289</v>
      </c>
    </row>
    <row r="614" spans="1:8">
      <c r="A614" s="31">
        <v>44990</v>
      </c>
      <c r="B614" s="32">
        <f t="shared" si="304"/>
        <v>225525664.7549994</v>
      </c>
      <c r="C614" s="33">
        <v>0</v>
      </c>
      <c r="D614" s="33">
        <v>0</v>
      </c>
      <c r="E614" s="33">
        <v>0</v>
      </c>
      <c r="F614" s="33">
        <v>0</v>
      </c>
      <c r="G614" s="40">
        <f t="shared" si="306"/>
        <v>225525664.7549994</v>
      </c>
    </row>
    <row r="615" spans="1:8">
      <c r="A615" s="31">
        <v>44991</v>
      </c>
      <c r="B615" s="32">
        <f t="shared" si="304"/>
        <v>225525664.7549994</v>
      </c>
      <c r="C615" s="33">
        <v>0</v>
      </c>
      <c r="D615" s="33">
        <v>0</v>
      </c>
      <c r="E615" s="33">
        <v>0</v>
      </c>
      <c r="F615" s="33">
        <v>0</v>
      </c>
      <c r="G615" s="40">
        <f t="shared" si="306"/>
        <v>225525664.7549994</v>
      </c>
    </row>
    <row r="616" spans="1:8">
      <c r="A616" s="31">
        <v>44992</v>
      </c>
      <c r="B616" s="32">
        <f t="shared" si="304"/>
        <v>225525664.7549994</v>
      </c>
      <c r="C616" s="33">
        <v>-4398487.5400000019</v>
      </c>
      <c r="D616" s="33">
        <v>886954.44000000006</v>
      </c>
      <c r="E616" s="33">
        <v>779542.05999999982</v>
      </c>
      <c r="F616" s="33">
        <v>-1358347.49</v>
      </c>
      <c r="G616" s="40">
        <f t="shared" si="306"/>
        <v>221435326.2249994</v>
      </c>
      <c r="H616" s="30" t="s">
        <v>2290</v>
      </c>
    </row>
    <row r="617" spans="1:8">
      <c r="A617" s="31">
        <v>44993</v>
      </c>
      <c r="B617" s="32">
        <f t="shared" si="304"/>
        <v>221435326.2249994</v>
      </c>
      <c r="C617" s="33">
        <v>-1012677.21</v>
      </c>
      <c r="D617" s="33">
        <v>455822.6</v>
      </c>
      <c r="E617" s="33">
        <v>14265.95</v>
      </c>
      <c r="F617" s="33">
        <v>-14383947.640000001</v>
      </c>
      <c r="G617" s="40">
        <f t="shared" si="306"/>
        <v>206508789.92499936</v>
      </c>
      <c r="H617" s="30" t="s">
        <v>2291</v>
      </c>
    </row>
    <row r="618" spans="1:8">
      <c r="A618" s="31">
        <v>44994</v>
      </c>
      <c r="B618" s="32">
        <f t="shared" si="304"/>
        <v>206508789.92499936</v>
      </c>
      <c r="C618" s="33">
        <v>-53771305.43000003</v>
      </c>
      <c r="D618" s="33">
        <v>5030807.6100000003</v>
      </c>
      <c r="E618" s="33">
        <v>305065.21000000002</v>
      </c>
      <c r="F618" s="33">
        <v>-15619901.23</v>
      </c>
      <c r="G618" s="40">
        <f t="shared" si="306"/>
        <v>142453456.08499935</v>
      </c>
      <c r="H618" s="30" t="s">
        <v>2292</v>
      </c>
    </row>
    <row r="619" spans="1:8">
      <c r="A619" s="31">
        <v>44995</v>
      </c>
      <c r="B619" s="32">
        <f t="shared" si="304"/>
        <v>142453456.08499935</v>
      </c>
      <c r="C619" s="33">
        <v>-3391788.03</v>
      </c>
      <c r="D619" s="33">
        <v>1314173.1399999997</v>
      </c>
      <c r="E619" s="33">
        <v>110955.73000000001</v>
      </c>
      <c r="F619" s="33">
        <v>-2364750.8399999994</v>
      </c>
      <c r="G619" s="40">
        <f t="shared" si="306"/>
        <v>138122046.08499932</v>
      </c>
    </row>
    <row r="620" spans="1:8">
      <c r="A620" s="31">
        <v>44996</v>
      </c>
      <c r="B620" s="32">
        <f t="shared" si="304"/>
        <v>138122046.08499932</v>
      </c>
      <c r="C620" s="33">
        <v>-6998470.5899999989</v>
      </c>
      <c r="D620" s="33">
        <v>4348075.6400000006</v>
      </c>
      <c r="E620" s="33">
        <v>6000000</v>
      </c>
      <c r="F620" s="33">
        <v>0</v>
      </c>
      <c r="G620" s="40">
        <f t="shared" si="306"/>
        <v>141471651.13499933</v>
      </c>
      <c r="H620" s="30" t="s">
        <v>2293</v>
      </c>
    </row>
    <row r="621" spans="1:8">
      <c r="A621" s="31">
        <v>44997</v>
      </c>
      <c r="B621" s="32">
        <f t="shared" si="304"/>
        <v>141471651.13499933</v>
      </c>
      <c r="C621" s="33">
        <v>0</v>
      </c>
      <c r="D621" s="33">
        <v>0</v>
      </c>
      <c r="E621" s="33">
        <v>0</v>
      </c>
      <c r="F621" s="33">
        <v>0</v>
      </c>
      <c r="G621" s="40">
        <f t="shared" si="306"/>
        <v>141471651.13499933</v>
      </c>
    </row>
    <row r="622" spans="1:8">
      <c r="A622" s="31">
        <v>44998</v>
      </c>
      <c r="B622" s="32">
        <f t="shared" si="304"/>
        <v>141471651.13499933</v>
      </c>
      <c r="C622" s="33">
        <v>0</v>
      </c>
      <c r="D622" s="33">
        <v>0</v>
      </c>
      <c r="E622" s="33">
        <v>0</v>
      </c>
      <c r="F622" s="33">
        <v>0</v>
      </c>
      <c r="G622" s="40">
        <f t="shared" si="306"/>
        <v>141471651.13499933</v>
      </c>
    </row>
    <row r="623" spans="1:8">
      <c r="A623" s="31">
        <v>44999</v>
      </c>
      <c r="B623" s="32">
        <f t="shared" si="304"/>
        <v>141471651.13499933</v>
      </c>
      <c r="C623" s="33">
        <v>-8571466.1400000006</v>
      </c>
      <c r="D623" s="33">
        <v>2060468.54</v>
      </c>
      <c r="E623" s="33">
        <v>16545081.23</v>
      </c>
      <c r="F623" s="33">
        <v>-61128694.270000003</v>
      </c>
      <c r="G623" s="40">
        <f t="shared" si="306"/>
        <v>90377040.494999319</v>
      </c>
      <c r="H623" s="30" t="s">
        <v>2294</v>
      </c>
    </row>
    <row r="624" spans="1:8">
      <c r="A624" s="31">
        <v>45000</v>
      </c>
      <c r="B624" s="32">
        <f t="shared" si="304"/>
        <v>90377040.494999319</v>
      </c>
      <c r="C624" s="33">
        <v>-1609559.82</v>
      </c>
      <c r="D624" s="33">
        <v>3323703.8200000003</v>
      </c>
      <c r="E624" s="33">
        <v>16856997.170000002</v>
      </c>
      <c r="F624" s="33">
        <v>-3451064</v>
      </c>
      <c r="G624" s="40">
        <f t="shared" si="306"/>
        <v>105497117.66499932</v>
      </c>
      <c r="H624" s="30" t="s">
        <v>2295</v>
      </c>
    </row>
    <row r="625" spans="1:8">
      <c r="A625" s="31">
        <v>45001</v>
      </c>
      <c r="B625" s="32">
        <f t="shared" si="304"/>
        <v>105497117.66499932</v>
      </c>
      <c r="C625" s="33">
        <v>-2082574.2100000009</v>
      </c>
      <c r="D625" s="33">
        <v>6469993.4400000013</v>
      </c>
      <c r="E625" s="33">
        <v>1242296.5499999998</v>
      </c>
      <c r="F625" s="33">
        <v>-10730224.060000001</v>
      </c>
      <c r="G625" s="40">
        <f t="shared" si="306"/>
        <v>100396609.38499932</v>
      </c>
      <c r="H625" s="30" t="s">
        <v>2296</v>
      </c>
    </row>
    <row r="626" spans="1:8">
      <c r="A626" s="31">
        <v>45002</v>
      </c>
      <c r="B626" s="32">
        <f t="shared" si="304"/>
        <v>100396609.38499932</v>
      </c>
      <c r="C626" s="33">
        <v>1570154.62</v>
      </c>
      <c r="D626" s="33">
        <v>3852550.56</v>
      </c>
      <c r="E626" s="33">
        <v>9658127.0600000005</v>
      </c>
      <c r="F626" s="33">
        <v>-579729.55000000005</v>
      </c>
      <c r="G626" s="40">
        <f t="shared" si="306"/>
        <v>114897712.07499933</v>
      </c>
      <c r="H626" s="30" t="s">
        <v>2297</v>
      </c>
    </row>
    <row r="627" spans="1:8">
      <c r="A627" s="31">
        <v>45003</v>
      </c>
      <c r="B627" s="32">
        <f t="shared" si="304"/>
        <v>114897712.07499933</v>
      </c>
      <c r="C627" s="33">
        <v>-4307216.4999999991</v>
      </c>
      <c r="D627" s="33">
        <v>6585075.46</v>
      </c>
      <c r="E627" s="33">
        <v>871.79</v>
      </c>
      <c r="F627" s="33">
        <v>-113880.64</v>
      </c>
      <c r="G627" s="40">
        <f t="shared" si="306"/>
        <v>117062562.18499933</v>
      </c>
      <c r="H627" s="30" t="s">
        <v>2298</v>
      </c>
    </row>
    <row r="628" spans="1:8">
      <c r="A628" s="31">
        <v>45004</v>
      </c>
      <c r="B628" s="32">
        <f t="shared" si="304"/>
        <v>117062562.18499933</v>
      </c>
      <c r="C628" s="33">
        <v>0</v>
      </c>
      <c r="D628" s="33">
        <v>0</v>
      </c>
      <c r="E628" s="33">
        <v>0</v>
      </c>
      <c r="F628" s="33">
        <v>0</v>
      </c>
      <c r="G628" s="40">
        <f t="shared" si="306"/>
        <v>117062562.18499933</v>
      </c>
    </row>
    <row r="629" spans="1:8">
      <c r="A629" s="31">
        <v>45005</v>
      </c>
      <c r="B629" s="32">
        <f t="shared" si="304"/>
        <v>117062562.18499933</v>
      </c>
      <c r="C629" s="33">
        <v>0</v>
      </c>
      <c r="D629" s="33">
        <v>0</v>
      </c>
      <c r="E629" s="33">
        <v>0</v>
      </c>
      <c r="F629" s="33">
        <v>0</v>
      </c>
      <c r="G629" s="40">
        <f t="shared" si="306"/>
        <v>117062562.18499933</v>
      </c>
    </row>
    <row r="630" spans="1:8">
      <c r="A630" s="31">
        <v>45006</v>
      </c>
      <c r="B630" s="32">
        <f t="shared" si="304"/>
        <v>117062562.18499933</v>
      </c>
      <c r="C630" s="33">
        <v>-2557294.7099999995</v>
      </c>
      <c r="D630" s="33">
        <v>529204.05000000016</v>
      </c>
      <c r="E630" s="33">
        <v>492392.25999999995</v>
      </c>
      <c r="F630" s="165">
        <v>-144557.43</v>
      </c>
      <c r="G630" s="40">
        <f t="shared" si="306"/>
        <v>115382306.35499933</v>
      </c>
    </row>
    <row r="631" spans="1:8">
      <c r="A631" s="31">
        <v>45007</v>
      </c>
      <c r="B631" s="32">
        <f t="shared" si="304"/>
        <v>115382306.35499933</v>
      </c>
      <c r="C631" s="33">
        <v>-1084611.24</v>
      </c>
      <c r="D631" s="33">
        <v>5688654.2800000003</v>
      </c>
      <c r="E631" s="33">
        <v>285571.78999999998</v>
      </c>
      <c r="F631" s="33">
        <v>-2715465.14</v>
      </c>
      <c r="G631" s="40">
        <f t="shared" si="306"/>
        <v>117556456.04499935</v>
      </c>
      <c r="H631" s="30" t="s">
        <v>2299</v>
      </c>
    </row>
    <row r="632" spans="1:8">
      <c r="A632" s="31">
        <v>45008</v>
      </c>
      <c r="B632" s="32">
        <f t="shared" si="304"/>
        <v>117556456.04499935</v>
      </c>
      <c r="C632" s="33">
        <v>-7980591.7400000002</v>
      </c>
      <c r="D632" s="33">
        <v>6949560.2800000003</v>
      </c>
      <c r="E632" s="33">
        <v>1709894.41</v>
      </c>
      <c r="F632" s="33">
        <v>-14415931.109999999</v>
      </c>
      <c r="G632" s="40">
        <f t="shared" si="306"/>
        <v>103819387.88499935</v>
      </c>
      <c r="H632" s="30" t="s">
        <v>2300</v>
      </c>
    </row>
    <row r="633" spans="1:8">
      <c r="A633" s="31">
        <v>45009</v>
      </c>
      <c r="B633" s="32">
        <f t="shared" ref="B633:B638" si="307">G632</f>
        <v>103819387.88499935</v>
      </c>
      <c r="C633" s="33">
        <v>-3300791.81</v>
      </c>
      <c r="D633" s="33">
        <v>4001157.61</v>
      </c>
      <c r="E633" s="33">
        <v>35371772.57</v>
      </c>
      <c r="F633" s="33">
        <v>-1941716.4800000002</v>
      </c>
      <c r="G633" s="40">
        <f t="shared" ref="G633:G638" si="308">SUM(B633:F633)</f>
        <v>137949809.77499935</v>
      </c>
      <c r="H633" s="30" t="s">
        <v>2417</v>
      </c>
    </row>
    <row r="634" spans="1:8">
      <c r="A634" s="31">
        <v>45010</v>
      </c>
      <c r="B634" s="32">
        <f t="shared" si="307"/>
        <v>137949809.77499935</v>
      </c>
      <c r="C634" s="33">
        <v>-3688920.6399999997</v>
      </c>
      <c r="D634" s="33">
        <v>3318027.87</v>
      </c>
      <c r="E634" s="33">
        <v>0</v>
      </c>
      <c r="F634" s="33">
        <v>0</v>
      </c>
      <c r="G634" s="40">
        <f t="shared" si="308"/>
        <v>137578917.00499937</v>
      </c>
      <c r="H634" s="30" t="s">
        <v>2421</v>
      </c>
    </row>
    <row r="635" spans="1:8">
      <c r="A635" s="31">
        <v>45011</v>
      </c>
      <c r="B635" s="32">
        <f t="shared" si="307"/>
        <v>137578917.00499937</v>
      </c>
      <c r="C635" s="33">
        <v>0</v>
      </c>
      <c r="D635" s="33">
        <v>0</v>
      </c>
      <c r="E635" s="33">
        <v>0</v>
      </c>
      <c r="F635" s="33">
        <v>0</v>
      </c>
      <c r="G635" s="40">
        <f t="shared" si="308"/>
        <v>137578917.00499937</v>
      </c>
    </row>
    <row r="636" spans="1:8">
      <c r="A636" s="31">
        <v>45012</v>
      </c>
      <c r="B636" s="32">
        <f t="shared" si="307"/>
        <v>137578917.00499937</v>
      </c>
      <c r="C636" s="33">
        <v>0</v>
      </c>
      <c r="D636" s="33">
        <v>0</v>
      </c>
      <c r="E636" s="33">
        <v>0</v>
      </c>
      <c r="F636" s="33">
        <v>0</v>
      </c>
      <c r="G636" s="40">
        <f t="shared" si="308"/>
        <v>137578917.00499937</v>
      </c>
    </row>
    <row r="637" spans="1:8">
      <c r="A637" s="31">
        <v>45013</v>
      </c>
      <c r="B637" s="32">
        <f t="shared" si="307"/>
        <v>137578917.00499937</v>
      </c>
      <c r="C637" s="33">
        <v>-963696.03</v>
      </c>
      <c r="D637" s="33">
        <v>3463487.5600000005</v>
      </c>
      <c r="E637" s="33">
        <v>2101220.5499999998</v>
      </c>
      <c r="F637" s="33">
        <v>-4433576.2999999989</v>
      </c>
      <c r="G637" s="40">
        <f t="shared" si="308"/>
        <v>137746352.78499937</v>
      </c>
      <c r="H637" s="30" t="s">
        <v>2431</v>
      </c>
    </row>
    <row r="638" spans="1:8">
      <c r="A638" s="31">
        <v>45014</v>
      </c>
      <c r="B638" s="32">
        <f t="shared" si="307"/>
        <v>137746352.78499937</v>
      </c>
      <c r="C638" s="33">
        <v>-1797023.54</v>
      </c>
      <c r="D638" s="33">
        <v>1207258.19</v>
      </c>
      <c r="E638" s="33">
        <v>30303480.779999997</v>
      </c>
      <c r="F638" s="33">
        <v>-2255720.2199999997</v>
      </c>
      <c r="G638" s="40">
        <f t="shared" si="308"/>
        <v>165204347.99499938</v>
      </c>
      <c r="H638" s="30" t="s">
        <v>2436</v>
      </c>
    </row>
    <row r="639" spans="1:8">
      <c r="A639" s="31">
        <v>45015</v>
      </c>
      <c r="B639" s="32">
        <f t="shared" ref="B639" si="309">G638</f>
        <v>165204347.99499938</v>
      </c>
      <c r="C639" s="33">
        <v>-2622156.100000001</v>
      </c>
      <c r="D639" s="33">
        <v>1015372.8100000002</v>
      </c>
      <c r="E639" s="33">
        <v>396109.17</v>
      </c>
      <c r="F639" s="33">
        <v>-60959434.350000001</v>
      </c>
      <c r="G639" s="40">
        <f t="shared" ref="G639:G646" si="310">SUM(B639:F639)</f>
        <v>103034239.52499938</v>
      </c>
      <c r="H639" s="30" t="s">
        <v>2444</v>
      </c>
    </row>
    <row r="640" spans="1:8">
      <c r="A640" s="31">
        <v>45016</v>
      </c>
      <c r="B640" s="32">
        <f t="shared" ref="B640" si="311">G639</f>
        <v>103034239.52499938</v>
      </c>
      <c r="C640" s="33">
        <v>-5558742.5499999989</v>
      </c>
      <c r="D640" s="33">
        <v>6933950.8600000013</v>
      </c>
      <c r="E640" s="33">
        <v>10691803.830000002</v>
      </c>
      <c r="F640" s="33">
        <v>-734748.23</v>
      </c>
      <c r="G640" s="40">
        <f t="shared" si="310"/>
        <v>114366503.43499938</v>
      </c>
      <c r="H640" s="30" t="s">
        <v>2446</v>
      </c>
    </row>
    <row r="641" spans="1:8">
      <c r="A641" s="31">
        <v>45017</v>
      </c>
      <c r="B641" s="32">
        <f t="shared" ref="B641:B643" si="312">G640</f>
        <v>114366503.43499938</v>
      </c>
      <c r="C641" s="33">
        <v>-1964599.0299999998</v>
      </c>
      <c r="D641" s="33">
        <v>12739506.539999995</v>
      </c>
      <c r="E641" s="33">
        <v>791055.38</v>
      </c>
      <c r="F641" s="33">
        <v>-11377.73</v>
      </c>
      <c r="G641" s="40">
        <f t="shared" si="310"/>
        <v>125921088.59499936</v>
      </c>
      <c r="H641" s="30" t="s">
        <v>2459</v>
      </c>
    </row>
    <row r="642" spans="1:8">
      <c r="A642" s="31">
        <v>45018</v>
      </c>
      <c r="B642" s="32">
        <f t="shared" si="312"/>
        <v>125921088.59499936</v>
      </c>
      <c r="C642" s="33">
        <v>0</v>
      </c>
      <c r="D642" s="33">
        <v>0</v>
      </c>
      <c r="E642" s="33">
        <v>0</v>
      </c>
      <c r="F642" s="33">
        <v>0</v>
      </c>
      <c r="G642" s="40">
        <f t="shared" si="310"/>
        <v>125921088.59499936</v>
      </c>
    </row>
    <row r="643" spans="1:8">
      <c r="A643" s="31">
        <v>45019</v>
      </c>
      <c r="B643" s="32">
        <f t="shared" si="312"/>
        <v>125921088.59499936</v>
      </c>
      <c r="C643" s="33">
        <v>0</v>
      </c>
      <c r="D643" s="33">
        <v>0</v>
      </c>
      <c r="E643" s="33">
        <v>0</v>
      </c>
      <c r="F643" s="33">
        <v>0</v>
      </c>
      <c r="G643" s="40">
        <f t="shared" si="310"/>
        <v>125921088.59499936</v>
      </c>
    </row>
    <row r="644" spans="1:8">
      <c r="A644" s="31">
        <v>45020</v>
      </c>
      <c r="B644" s="32">
        <f t="shared" ref="B644" si="313">G643</f>
        <v>125921088.59499936</v>
      </c>
      <c r="C644" s="33">
        <v>-1487491.0600000003</v>
      </c>
      <c r="D644" s="33">
        <v>8221142.2999999998</v>
      </c>
      <c r="E644" s="33">
        <v>74828202.820000008</v>
      </c>
      <c r="F644" s="33">
        <v>-20337257.23</v>
      </c>
      <c r="G644" s="40">
        <f t="shared" si="310"/>
        <v>187145685.42499939</v>
      </c>
      <c r="H644" s="30" t="s">
        <v>2466</v>
      </c>
    </row>
    <row r="645" spans="1:8">
      <c r="A645" s="31">
        <v>45021</v>
      </c>
      <c r="B645" s="32">
        <f t="shared" ref="B645" si="314">G644</f>
        <v>187145685.42499939</v>
      </c>
      <c r="C645" s="33">
        <v>-4501567.58</v>
      </c>
      <c r="D645" s="33">
        <v>655538.02</v>
      </c>
      <c r="E645" s="33">
        <v>3456049.9299999997</v>
      </c>
      <c r="F645" s="33">
        <v>-144754.39000000001</v>
      </c>
      <c r="G645" s="40">
        <f t="shared" si="310"/>
        <v>186610951.40499941</v>
      </c>
      <c r="H645" s="30" t="s">
        <v>2489</v>
      </c>
    </row>
    <row r="646" spans="1:8" ht="12" customHeight="1">
      <c r="A646" s="31">
        <v>45022</v>
      </c>
      <c r="B646" s="32">
        <f t="shared" ref="B646" si="315">G645</f>
        <v>186610951.40499941</v>
      </c>
      <c r="C646" s="33">
        <v>-1045217.8899999999</v>
      </c>
      <c r="D646" s="33">
        <v>1453965.4400000002</v>
      </c>
      <c r="E646" s="33">
        <v>9529277.2200000007</v>
      </c>
      <c r="F646" s="33">
        <v>-22000940.640000001</v>
      </c>
      <c r="G646" s="40">
        <f t="shared" si="310"/>
        <v>174548035.53499943</v>
      </c>
      <c r="H646" s="30" t="s">
        <v>2494</v>
      </c>
    </row>
    <row r="647" spans="1:8" ht="12" customHeight="1">
      <c r="A647" s="31">
        <v>45023</v>
      </c>
      <c r="B647" s="32">
        <f t="shared" ref="B647" si="316">G646</f>
        <v>174548035.53499943</v>
      </c>
      <c r="C647" s="33">
        <v>-1147979.74</v>
      </c>
      <c r="D647" s="33">
        <v>701970.21</v>
      </c>
      <c r="E647" s="33">
        <v>40845.339999999997</v>
      </c>
      <c r="F647" s="33">
        <v>-14340385.859999999</v>
      </c>
      <c r="G647" s="40">
        <f t="shared" ref="G647:G660" si="317">SUM(B647:F647)</f>
        <v>159802485.48499942</v>
      </c>
      <c r="H647" s="30" t="s">
        <v>2501</v>
      </c>
    </row>
    <row r="648" spans="1:8">
      <c r="A648" s="31">
        <v>45024</v>
      </c>
      <c r="B648" s="32">
        <f t="shared" ref="B648:B650" si="318">G647</f>
        <v>159802485.48499942</v>
      </c>
      <c r="C648" s="33">
        <v>-1710051.3399999996</v>
      </c>
      <c r="D648" s="33">
        <v>989910.33</v>
      </c>
      <c r="E648" s="33">
        <v>0</v>
      </c>
      <c r="F648" s="33">
        <v>0</v>
      </c>
      <c r="G648" s="40">
        <f t="shared" si="317"/>
        <v>159082344.47499943</v>
      </c>
    </row>
    <row r="649" spans="1:8">
      <c r="A649" s="31">
        <v>45025</v>
      </c>
      <c r="B649" s="32">
        <f t="shared" si="318"/>
        <v>159082344.47499943</v>
      </c>
      <c r="C649" s="33">
        <v>0</v>
      </c>
      <c r="D649" s="33">
        <v>0</v>
      </c>
      <c r="E649" s="33">
        <v>0</v>
      </c>
      <c r="F649" s="33">
        <v>0</v>
      </c>
      <c r="G649" s="40">
        <f t="shared" si="317"/>
        <v>159082344.47499943</v>
      </c>
    </row>
    <row r="650" spans="1:8">
      <c r="A650" s="31">
        <v>45026</v>
      </c>
      <c r="B650" s="32">
        <f t="shared" si="318"/>
        <v>159082344.47499943</v>
      </c>
      <c r="C650" s="33">
        <v>0</v>
      </c>
      <c r="D650" s="33">
        <v>0</v>
      </c>
      <c r="E650" s="33">
        <v>0</v>
      </c>
      <c r="F650" s="33">
        <v>0</v>
      </c>
      <c r="G650" s="40">
        <f t="shared" si="317"/>
        <v>159082344.47499943</v>
      </c>
    </row>
    <row r="651" spans="1:8">
      <c r="A651" s="31">
        <v>45027</v>
      </c>
      <c r="B651" s="32">
        <f t="shared" ref="B651" si="319">G650</f>
        <v>159082344.47499943</v>
      </c>
      <c r="C651" s="33">
        <v>-4715570.55</v>
      </c>
      <c r="D651" s="33">
        <v>4694254.8599999994</v>
      </c>
      <c r="E651" s="33">
        <v>437954.57999999996</v>
      </c>
      <c r="F651" s="33">
        <v>-11349316.029999999</v>
      </c>
      <c r="G651" s="40">
        <f t="shared" si="317"/>
        <v>148149667.33499944</v>
      </c>
      <c r="H651" s="30" t="s">
        <v>2506</v>
      </c>
    </row>
    <row r="652" spans="1:8">
      <c r="A652" s="31">
        <v>45028</v>
      </c>
      <c r="B652" s="32">
        <f t="shared" ref="B652" si="320">G651</f>
        <v>148149667.33499944</v>
      </c>
      <c r="C652" s="33">
        <v>-65956099.119999997</v>
      </c>
      <c r="D652" s="33">
        <v>4076941.16</v>
      </c>
      <c r="E652" s="33">
        <v>119695060.11999999</v>
      </c>
      <c r="F652" s="33">
        <v>-61325217.990000002</v>
      </c>
      <c r="G652" s="40">
        <f t="shared" si="317"/>
        <v>144640351.5049994</v>
      </c>
      <c r="H652" s="30" t="s">
        <v>2512</v>
      </c>
    </row>
    <row r="653" spans="1:8">
      <c r="A653" s="31">
        <v>45029</v>
      </c>
      <c r="B653" s="32">
        <f t="shared" ref="B653" si="321">G652</f>
        <v>144640351.5049994</v>
      </c>
      <c r="C653" s="33">
        <v>-1084313.1099999999</v>
      </c>
      <c r="D653" s="33">
        <v>756640.03</v>
      </c>
      <c r="E653" s="33">
        <v>394922.47000000003</v>
      </c>
      <c r="F653" s="33">
        <v>-2071120.8200000003</v>
      </c>
      <c r="G653" s="40">
        <f t="shared" si="317"/>
        <v>142636480.07499939</v>
      </c>
    </row>
    <row r="654" spans="1:8">
      <c r="A654" s="31">
        <v>45030</v>
      </c>
      <c r="B654" s="32">
        <f t="shared" ref="B654" si="322">G653</f>
        <v>142636480.07499939</v>
      </c>
      <c r="C654" s="33">
        <v>-18383181.480000004</v>
      </c>
      <c r="D654" s="33">
        <v>3261874.1999999993</v>
      </c>
      <c r="E654" s="33">
        <v>4242643.3199999994</v>
      </c>
      <c r="F654" s="33">
        <v>-25820782.059999999</v>
      </c>
      <c r="G654" s="40">
        <f t="shared" si="317"/>
        <v>105937034.05499938</v>
      </c>
      <c r="H654" s="30" t="s">
        <v>2527</v>
      </c>
    </row>
    <row r="655" spans="1:8">
      <c r="A655" s="31">
        <v>45031</v>
      </c>
      <c r="B655" s="32">
        <f t="shared" ref="B655:B656" si="323">G654</f>
        <v>105937034.05499938</v>
      </c>
      <c r="C655" s="33">
        <v>-1802117.5499999998</v>
      </c>
      <c r="D655" s="33">
        <v>5507182.2799999993</v>
      </c>
      <c r="E655" s="33">
        <v>2234724.6199999996</v>
      </c>
      <c r="F655" s="33">
        <v>-1058106.3999999999</v>
      </c>
      <c r="G655" s="40">
        <f t="shared" si="317"/>
        <v>110818717.00499938</v>
      </c>
      <c r="H655" s="30" t="s">
        <v>2540</v>
      </c>
    </row>
    <row r="656" spans="1:8">
      <c r="A656" s="31">
        <v>45032</v>
      </c>
      <c r="B656" s="32">
        <f t="shared" si="323"/>
        <v>110818717.00499938</v>
      </c>
      <c r="C656" s="33">
        <v>0</v>
      </c>
      <c r="D656" s="33">
        <v>0</v>
      </c>
      <c r="E656" s="33">
        <v>0</v>
      </c>
      <c r="F656" s="33">
        <v>0</v>
      </c>
      <c r="G656" s="40">
        <f t="shared" si="317"/>
        <v>110818717.00499938</v>
      </c>
    </row>
    <row r="657" spans="1:8">
      <c r="A657" s="31">
        <v>45033</v>
      </c>
      <c r="B657" s="32">
        <f t="shared" ref="B657" si="324">G656</f>
        <v>110818717.00499938</v>
      </c>
      <c r="C657" s="33">
        <v>0</v>
      </c>
      <c r="D657" s="33">
        <v>0</v>
      </c>
      <c r="E657" s="33">
        <v>0</v>
      </c>
      <c r="F657" s="33">
        <v>0</v>
      </c>
      <c r="G657" s="40">
        <f t="shared" si="317"/>
        <v>110818717.00499938</v>
      </c>
    </row>
    <row r="658" spans="1:8">
      <c r="A658" s="31">
        <v>45034</v>
      </c>
      <c r="B658" s="32">
        <f t="shared" ref="B658:B659" si="325">G657</f>
        <v>110818717.00499938</v>
      </c>
      <c r="C658" s="33">
        <v>-3659358.8299999996</v>
      </c>
      <c r="D658" s="33">
        <v>6386649.1200000001</v>
      </c>
      <c r="E658" s="33">
        <v>27841273.27</v>
      </c>
      <c r="F658" s="33">
        <v>-5097011.33</v>
      </c>
      <c r="G658" s="40">
        <f t="shared" si="317"/>
        <v>136290269.23499939</v>
      </c>
      <c r="H658" s="30" t="s">
        <v>2545</v>
      </c>
    </row>
    <row r="659" spans="1:8">
      <c r="A659" s="31">
        <v>45035</v>
      </c>
      <c r="B659" s="32">
        <f t="shared" si="325"/>
        <v>136290269.23499939</v>
      </c>
      <c r="C659" s="33">
        <v>-2077375.55</v>
      </c>
      <c r="D659" s="33">
        <v>1210030.7699999996</v>
      </c>
      <c r="E659" s="33">
        <v>235344.27</v>
      </c>
      <c r="F659" s="33">
        <v>-3397809.57</v>
      </c>
      <c r="G659" s="40">
        <f t="shared" si="317"/>
        <v>132260459.15499941</v>
      </c>
      <c r="H659" s="30" t="s">
        <v>2560</v>
      </c>
    </row>
    <row r="660" spans="1:8">
      <c r="A660" s="31">
        <v>45036</v>
      </c>
      <c r="B660" s="32">
        <f t="shared" ref="B660" si="326">G659</f>
        <v>132260459.15499941</v>
      </c>
      <c r="C660" s="33">
        <v>-1971717.9900000005</v>
      </c>
      <c r="D660" s="33">
        <v>12425275.380000001</v>
      </c>
      <c r="E660" s="33">
        <v>300648.98000000004</v>
      </c>
      <c r="F660" s="33">
        <v>-951608.31</v>
      </c>
      <c r="G660" s="40">
        <f t="shared" si="317"/>
        <v>142063057.21499941</v>
      </c>
      <c r="H660" s="30" t="s">
        <v>2567</v>
      </c>
    </row>
    <row r="661" spans="1:8">
      <c r="A661" s="31">
        <v>45037</v>
      </c>
      <c r="B661" s="32">
        <f t="shared" ref="B661" si="327">G660</f>
        <v>142063057.21499941</v>
      </c>
      <c r="C661" s="33">
        <v>-2516388.9500000002</v>
      </c>
      <c r="D661" s="33">
        <v>5264693.78</v>
      </c>
      <c r="E661" s="33">
        <v>5962322.6699999999</v>
      </c>
      <c r="F661" s="33">
        <v>-1168844.9400000002</v>
      </c>
      <c r="G661" s="40">
        <f t="shared" ref="G661:G674" si="328">SUM(B661:F661)</f>
        <v>149604839.77499941</v>
      </c>
      <c r="H661" s="30" t="s">
        <v>2570</v>
      </c>
    </row>
    <row r="662" spans="1:8">
      <c r="A662" s="31">
        <v>45038</v>
      </c>
      <c r="B662" s="32">
        <f t="shared" ref="B662:B663" si="329">G661</f>
        <v>149604839.77499941</v>
      </c>
      <c r="C662" s="33">
        <v>-3685448.4999999995</v>
      </c>
      <c r="D662" s="33">
        <v>77331.53</v>
      </c>
      <c r="E662" s="33">
        <v>0</v>
      </c>
      <c r="F662" s="33">
        <v>0</v>
      </c>
      <c r="G662" s="40">
        <f t="shared" si="328"/>
        <v>145996722.80499941</v>
      </c>
      <c r="H662" s="30" t="s">
        <v>2578</v>
      </c>
    </row>
    <row r="663" spans="1:8">
      <c r="A663" s="31">
        <v>45039</v>
      </c>
      <c r="B663" s="32">
        <f t="shared" si="329"/>
        <v>145996722.80499941</v>
      </c>
      <c r="C663" s="33">
        <v>0</v>
      </c>
      <c r="D663" s="33">
        <v>0</v>
      </c>
      <c r="E663" s="33">
        <v>0</v>
      </c>
      <c r="F663" s="33">
        <v>0</v>
      </c>
      <c r="G663" s="40">
        <f t="shared" si="328"/>
        <v>145996722.80499941</v>
      </c>
    </row>
    <row r="664" spans="1:8">
      <c r="A664" s="31">
        <v>45040</v>
      </c>
      <c r="B664" s="32">
        <f t="shared" ref="B664" si="330">G663</f>
        <v>145996722.80499941</v>
      </c>
      <c r="C664" s="33">
        <v>0</v>
      </c>
      <c r="D664" s="33">
        <v>0</v>
      </c>
      <c r="E664" s="33">
        <v>0</v>
      </c>
      <c r="F664" s="33">
        <v>0</v>
      </c>
      <c r="G664" s="40">
        <f t="shared" si="328"/>
        <v>145996722.80499941</v>
      </c>
    </row>
    <row r="665" spans="1:8">
      <c r="A665" s="31">
        <v>45041</v>
      </c>
      <c r="B665" s="32">
        <f t="shared" ref="B665" si="331">G664</f>
        <v>145996722.80499941</v>
      </c>
      <c r="C665" s="33">
        <v>-1790015.2599999995</v>
      </c>
      <c r="D665" s="33">
        <v>7932198.8799999999</v>
      </c>
      <c r="E665" s="33">
        <v>41247897.610000007</v>
      </c>
      <c r="F665" s="33">
        <v>-75313751.730000004</v>
      </c>
      <c r="G665" s="40">
        <f t="shared" si="328"/>
        <v>118073052.30499943</v>
      </c>
      <c r="H665" s="30" t="s">
        <v>2581</v>
      </c>
    </row>
    <row r="666" spans="1:8">
      <c r="A666" s="31">
        <v>45042</v>
      </c>
      <c r="B666" s="32">
        <f t="shared" ref="B666" si="332">G665</f>
        <v>118073052.30499943</v>
      </c>
      <c r="C666" s="33">
        <v>-8273546.6600000011</v>
      </c>
      <c r="D666" s="33">
        <v>3535901.05</v>
      </c>
      <c r="E666" s="33">
        <v>22296042.819999997</v>
      </c>
      <c r="F666" s="33">
        <v>-61664566.350000001</v>
      </c>
      <c r="G666" s="40">
        <f t="shared" si="328"/>
        <v>73966883.164999425</v>
      </c>
      <c r="H666" s="30" t="s">
        <v>2630</v>
      </c>
    </row>
    <row r="667" spans="1:8">
      <c r="A667" s="31">
        <v>45043</v>
      </c>
      <c r="B667" s="32">
        <f t="shared" ref="B667" si="333">G666</f>
        <v>73966883.164999425</v>
      </c>
      <c r="C667" s="33">
        <v>-3464524.7299999995</v>
      </c>
      <c r="D667" s="33">
        <v>7736343</v>
      </c>
      <c r="E667" s="33">
        <v>45249683.009999998</v>
      </c>
      <c r="F667" s="33">
        <v>-1129231.1299999999</v>
      </c>
      <c r="G667" s="40">
        <f t="shared" si="328"/>
        <v>122359153.31499943</v>
      </c>
      <c r="H667" s="30" t="s">
        <v>2644</v>
      </c>
    </row>
    <row r="668" spans="1:8">
      <c r="A668" s="31">
        <v>45044</v>
      </c>
      <c r="B668" s="32">
        <f t="shared" ref="B668" si="334">G667</f>
        <v>122359153.31499943</v>
      </c>
      <c r="C668" s="33">
        <v>-3641737.05</v>
      </c>
      <c r="D668" s="33">
        <v>5467581.8300000001</v>
      </c>
      <c r="E668" s="33">
        <v>1515739.0699999998</v>
      </c>
      <c r="F668" s="33">
        <v>-234374.66999999998</v>
      </c>
      <c r="G668" s="40">
        <f t="shared" si="328"/>
        <v>125466362.49499942</v>
      </c>
      <c r="H668" s="30" t="s">
        <v>2654</v>
      </c>
    </row>
    <row r="669" spans="1:8">
      <c r="A669" s="31">
        <v>45045</v>
      </c>
      <c r="B669" s="32">
        <f t="shared" ref="B669" si="335">G668</f>
        <v>125466362.49499942</v>
      </c>
      <c r="C669" s="33">
        <v>-3125286.9299999997</v>
      </c>
      <c r="D669" s="33">
        <v>9183440.5999999978</v>
      </c>
      <c r="E669" s="33">
        <v>60874490.060000002</v>
      </c>
      <c r="F669" s="33">
        <v>-9105.4600000000009</v>
      </c>
      <c r="G669" s="40">
        <f t="shared" si="328"/>
        <v>192389900.76499942</v>
      </c>
      <c r="H669" s="30" t="s">
        <v>2659</v>
      </c>
    </row>
    <row r="670" spans="1:8">
      <c r="A670" s="31">
        <v>45046</v>
      </c>
      <c r="B670" s="32">
        <f t="shared" ref="B670:B671" si="336">G669</f>
        <v>192389900.76499942</v>
      </c>
      <c r="C670" s="33">
        <v>0</v>
      </c>
      <c r="D670" s="33">
        <v>0</v>
      </c>
      <c r="E670" s="33">
        <v>0</v>
      </c>
      <c r="F670" s="33">
        <v>0</v>
      </c>
      <c r="G670" s="40">
        <f t="shared" si="328"/>
        <v>192389900.76499942</v>
      </c>
    </row>
    <row r="671" spans="1:8">
      <c r="A671" s="31">
        <v>45047</v>
      </c>
      <c r="B671" s="32">
        <f t="shared" si="336"/>
        <v>192389900.76499942</v>
      </c>
      <c r="C671" s="33">
        <v>0</v>
      </c>
      <c r="D671" s="33">
        <v>0</v>
      </c>
      <c r="E671" s="33">
        <v>0</v>
      </c>
      <c r="F671" s="33">
        <v>0</v>
      </c>
      <c r="G671" s="40">
        <f t="shared" si="328"/>
        <v>192389900.76499942</v>
      </c>
    </row>
    <row r="672" spans="1:8">
      <c r="A672" s="31">
        <v>45048</v>
      </c>
      <c r="B672" s="32">
        <f t="shared" ref="B672" si="337">G671</f>
        <v>192389900.76499942</v>
      </c>
      <c r="C672" s="33">
        <v>-1964458.1100000003</v>
      </c>
      <c r="D672" s="33">
        <v>1842054.2800000005</v>
      </c>
      <c r="E672" s="33">
        <v>16491905.029999999</v>
      </c>
      <c r="F672" s="33">
        <v>-1545690.41</v>
      </c>
      <c r="G672" s="40">
        <f t="shared" si="328"/>
        <v>207213711.55499941</v>
      </c>
      <c r="H672" s="30" t="s">
        <v>2695</v>
      </c>
    </row>
    <row r="673" spans="1:8">
      <c r="A673" s="31">
        <v>45049</v>
      </c>
      <c r="B673" s="32">
        <f t="shared" ref="B673" si="338">G672</f>
        <v>207213711.55499941</v>
      </c>
      <c r="C673" s="33">
        <v>-4601884.3199999984</v>
      </c>
      <c r="D673" s="33">
        <v>365966.94999999995</v>
      </c>
      <c r="E673" s="33">
        <v>761156.02999999991</v>
      </c>
      <c r="F673" s="33">
        <v>-1356573.83</v>
      </c>
      <c r="G673" s="40">
        <f t="shared" si="328"/>
        <v>202382376.38499939</v>
      </c>
      <c r="H673" s="30" t="s">
        <v>2696</v>
      </c>
    </row>
    <row r="674" spans="1:8">
      <c r="A674" s="31">
        <v>45050</v>
      </c>
      <c r="B674" s="32">
        <f t="shared" ref="B674" si="339">G673</f>
        <v>202382376.38499939</v>
      </c>
      <c r="C674" s="33">
        <v>-3653150.61</v>
      </c>
      <c r="D674" s="33">
        <v>964158.73</v>
      </c>
      <c r="E674" s="33">
        <v>847430.79999999993</v>
      </c>
      <c r="F674" s="33">
        <v>-951797.60000000009</v>
      </c>
      <c r="G674" s="40">
        <f t="shared" si="328"/>
        <v>199589017.70499939</v>
      </c>
      <c r="H674" s="30" t="s">
        <v>2697</v>
      </c>
    </row>
    <row r="675" spans="1:8">
      <c r="A675" s="31">
        <v>45051</v>
      </c>
      <c r="B675" s="32">
        <f t="shared" ref="B675" si="340">G674</f>
        <v>199589017.70499939</v>
      </c>
      <c r="C675" s="33">
        <v>-3085601.63</v>
      </c>
      <c r="D675" s="33">
        <v>1365238.1600000001</v>
      </c>
      <c r="E675" s="33">
        <v>10204109.48</v>
      </c>
      <c r="F675" s="33">
        <v>-1357098.23</v>
      </c>
      <c r="G675" s="40">
        <f t="shared" ref="G675:G688" si="341">SUM(B675:F675)</f>
        <v>206715665.48499939</v>
      </c>
      <c r="H675" s="30" t="s">
        <v>2702</v>
      </c>
    </row>
    <row r="676" spans="1:8">
      <c r="A676" s="31">
        <v>45052</v>
      </c>
      <c r="B676" s="32">
        <f t="shared" ref="B676:B678" si="342">G675</f>
        <v>206715665.48499939</v>
      </c>
      <c r="C676" s="33">
        <v>-1430536.69</v>
      </c>
      <c r="D676" s="33">
        <v>2099632.5</v>
      </c>
      <c r="E676" s="33">
        <v>0</v>
      </c>
      <c r="F676" s="33">
        <v>-221.2</v>
      </c>
      <c r="G676" s="40">
        <f t="shared" si="341"/>
        <v>207384540.0949994</v>
      </c>
      <c r="H676" s="30" t="s">
        <v>2705</v>
      </c>
    </row>
    <row r="677" spans="1:8">
      <c r="A677" s="31">
        <v>45053</v>
      </c>
      <c r="B677" s="32">
        <f t="shared" si="342"/>
        <v>207384540.0949994</v>
      </c>
      <c r="C677" s="33">
        <v>0</v>
      </c>
      <c r="D677" s="33">
        <v>0</v>
      </c>
      <c r="E677" s="33">
        <v>0</v>
      </c>
      <c r="F677" s="33">
        <v>0</v>
      </c>
      <c r="G677" s="40">
        <f t="shared" si="341"/>
        <v>207384540.0949994</v>
      </c>
    </row>
    <row r="678" spans="1:8">
      <c r="A678" s="31">
        <v>45054</v>
      </c>
      <c r="B678" s="32">
        <f t="shared" si="342"/>
        <v>207384540.0949994</v>
      </c>
      <c r="C678" s="33">
        <v>0</v>
      </c>
      <c r="D678" s="33">
        <v>0</v>
      </c>
      <c r="E678" s="33">
        <v>0</v>
      </c>
      <c r="F678" s="33">
        <v>0</v>
      </c>
      <c r="G678" s="40">
        <f t="shared" si="341"/>
        <v>207384540.0949994</v>
      </c>
    </row>
    <row r="679" spans="1:8">
      <c r="A679" s="31">
        <v>45055</v>
      </c>
      <c r="B679" s="32">
        <f t="shared" ref="B679" si="343">G678</f>
        <v>207384540.0949994</v>
      </c>
      <c r="C679" s="33">
        <v>-2204950.46</v>
      </c>
      <c r="D679" s="33">
        <v>952877.8899999999</v>
      </c>
      <c r="E679" s="33">
        <v>63432034.780000001</v>
      </c>
      <c r="F679" s="33">
        <v>-458346.05</v>
      </c>
      <c r="G679" s="40">
        <f t="shared" si="341"/>
        <v>269106156.25499934</v>
      </c>
      <c r="H679" s="30" t="s">
        <v>2710</v>
      </c>
    </row>
    <row r="680" spans="1:8">
      <c r="A680" s="31">
        <v>45056</v>
      </c>
      <c r="B680" s="32">
        <f t="shared" ref="B680" si="344">G679</f>
        <v>269106156.25499934</v>
      </c>
      <c r="C680" s="33">
        <v>-71363382.310000002</v>
      </c>
      <c r="D680" s="33">
        <v>8097918.9199999999</v>
      </c>
      <c r="E680" s="33">
        <v>1455841.3499999999</v>
      </c>
      <c r="F680" s="33">
        <v>-2976907.5100000002</v>
      </c>
      <c r="G680" s="40">
        <f t="shared" si="341"/>
        <v>204319626.70499933</v>
      </c>
      <c r="H680" s="30" t="s">
        <v>2718</v>
      </c>
    </row>
    <row r="681" spans="1:8">
      <c r="A681" s="31">
        <v>45057</v>
      </c>
      <c r="B681" s="32">
        <f t="shared" ref="B681" si="345">G680</f>
        <v>204319626.70499933</v>
      </c>
      <c r="C681" s="33">
        <v>-3995577.2200000007</v>
      </c>
      <c r="D681" s="33">
        <v>4799324.3</v>
      </c>
      <c r="E681" s="33">
        <v>36137239.110000007</v>
      </c>
      <c r="F681" s="33">
        <v>-2237968.35</v>
      </c>
      <c r="G681" s="40">
        <f t="shared" si="341"/>
        <v>239022644.54499936</v>
      </c>
      <c r="H681" s="30" t="s">
        <v>2730</v>
      </c>
    </row>
    <row r="682" spans="1:8">
      <c r="A682" s="31">
        <v>45058</v>
      </c>
      <c r="B682" s="32">
        <f t="shared" ref="B682" si="346">G681</f>
        <v>239022644.54499936</v>
      </c>
      <c r="C682" s="33">
        <v>-1458259.5999999996</v>
      </c>
      <c r="D682" s="33">
        <v>3365697.98</v>
      </c>
      <c r="E682" s="33">
        <v>676219.48</v>
      </c>
      <c r="F682" s="33">
        <v>-77969743.810000002</v>
      </c>
      <c r="G682" s="40">
        <f t="shared" si="341"/>
        <v>163636558.59499934</v>
      </c>
      <c r="H682" s="30" t="s">
        <v>2745</v>
      </c>
    </row>
    <row r="683" spans="1:8">
      <c r="A683" s="31">
        <v>45059</v>
      </c>
      <c r="B683" s="32">
        <f t="shared" ref="B683:B684" si="347">G682</f>
        <v>163636558.59499934</v>
      </c>
      <c r="C683" s="33">
        <v>-1532660.0300000005</v>
      </c>
      <c r="D683" s="33">
        <v>1114418.7</v>
      </c>
      <c r="E683" s="33">
        <v>530183.25</v>
      </c>
      <c r="F683" s="33">
        <v>-707238.02</v>
      </c>
      <c r="G683" s="40">
        <f t="shared" si="341"/>
        <v>163041262.49499932</v>
      </c>
    </row>
    <row r="684" spans="1:8">
      <c r="A684" s="31">
        <v>45060</v>
      </c>
      <c r="B684" s="32">
        <f t="shared" si="347"/>
        <v>163041262.49499932</v>
      </c>
      <c r="C684" s="33">
        <v>0</v>
      </c>
      <c r="D684" s="33">
        <v>0</v>
      </c>
      <c r="E684" s="33">
        <v>0</v>
      </c>
      <c r="F684" s="33">
        <v>0</v>
      </c>
      <c r="G684" s="40">
        <f t="shared" si="341"/>
        <v>163041262.49499932</v>
      </c>
    </row>
    <row r="685" spans="1:8">
      <c r="A685" s="31">
        <v>45061</v>
      </c>
      <c r="B685" s="32">
        <f t="shared" ref="B685" si="348">G684</f>
        <v>163041262.49499932</v>
      </c>
      <c r="C685" s="33">
        <v>0</v>
      </c>
      <c r="D685" s="33">
        <v>0</v>
      </c>
      <c r="E685" s="33">
        <v>0</v>
      </c>
      <c r="F685" s="33">
        <v>0</v>
      </c>
      <c r="G685" s="40">
        <f t="shared" si="341"/>
        <v>163041262.49499932</v>
      </c>
    </row>
    <row r="686" spans="1:8">
      <c r="A686" s="31">
        <v>45062</v>
      </c>
      <c r="B686" s="32">
        <f t="shared" ref="B686" si="349">G685</f>
        <v>163041262.49499932</v>
      </c>
      <c r="C686" s="33">
        <v>-920977.7699999999</v>
      </c>
      <c r="D686" s="33">
        <v>591363.43000000017</v>
      </c>
      <c r="E686" s="33">
        <v>9563630.2999999989</v>
      </c>
      <c r="F686" s="33">
        <v>-3646622.95</v>
      </c>
      <c r="G686" s="40">
        <f t="shared" si="341"/>
        <v>168628655.50499934</v>
      </c>
      <c r="H686" s="30" t="s">
        <v>2756</v>
      </c>
    </row>
    <row r="687" spans="1:8">
      <c r="A687" s="31">
        <v>45063</v>
      </c>
      <c r="B687" s="32">
        <f t="shared" ref="B687" si="350">G686</f>
        <v>168628655.50499934</v>
      </c>
      <c r="C687" s="33">
        <v>-5102288.0199999968</v>
      </c>
      <c r="D687" s="33">
        <v>11795761.489999998</v>
      </c>
      <c r="E687" s="33">
        <v>168201.90999999997</v>
      </c>
      <c r="F687" s="33">
        <v>-26513071.25</v>
      </c>
      <c r="G687" s="40">
        <f t="shared" si="341"/>
        <v>148977259.63499933</v>
      </c>
      <c r="H687" s="30" t="s">
        <v>2764</v>
      </c>
    </row>
    <row r="688" spans="1:8">
      <c r="A688" s="31">
        <v>45064</v>
      </c>
      <c r="B688" s="32">
        <f t="shared" ref="B688" si="351">G687</f>
        <v>148977259.63499933</v>
      </c>
      <c r="C688" s="33">
        <v>-6053573.6199999992</v>
      </c>
      <c r="D688" s="33">
        <v>3999826.33</v>
      </c>
      <c r="E688" s="33">
        <v>1772119.2800000003</v>
      </c>
      <c r="F688" s="33">
        <v>-10955082.149999999</v>
      </c>
      <c r="G688" s="40">
        <f t="shared" si="341"/>
        <v>137740549.47499934</v>
      </c>
      <c r="H688" s="30" t="s">
        <v>2781</v>
      </c>
    </row>
    <row r="689" spans="1:8">
      <c r="A689" s="31">
        <v>45065</v>
      </c>
      <c r="B689" s="32">
        <f t="shared" ref="B689" si="352">G688</f>
        <v>137740549.47499934</v>
      </c>
      <c r="C689" s="33">
        <v>-1304920.3400000005</v>
      </c>
      <c r="D689" s="33">
        <v>16951559.34</v>
      </c>
      <c r="E689" s="33">
        <v>37572047.210000001</v>
      </c>
      <c r="F689" s="33">
        <v>-9082574.9599999972</v>
      </c>
      <c r="G689" s="40">
        <f t="shared" ref="G689:G701" si="353">SUM(B689:F689)</f>
        <v>181876660.72499934</v>
      </c>
      <c r="H689" s="30" t="s">
        <v>2818</v>
      </c>
    </row>
    <row r="690" spans="1:8">
      <c r="A690" s="31">
        <v>45066</v>
      </c>
      <c r="B690" s="32">
        <f t="shared" ref="B690:B692" si="354">G689</f>
        <v>181876660.72499934</v>
      </c>
      <c r="C690" s="33">
        <v>-3605384.52</v>
      </c>
      <c r="D690" s="33">
        <v>439903.10999999993</v>
      </c>
      <c r="E690" s="33">
        <v>762569.85</v>
      </c>
      <c r="F690" s="33">
        <v>-2812467.9</v>
      </c>
      <c r="G690" s="40">
        <f t="shared" si="353"/>
        <v>176661281.26499933</v>
      </c>
      <c r="H690" s="30" t="s">
        <v>2820</v>
      </c>
    </row>
    <row r="691" spans="1:8">
      <c r="A691" s="31">
        <v>45067</v>
      </c>
      <c r="B691" s="32">
        <f t="shared" si="354"/>
        <v>176661281.26499933</v>
      </c>
      <c r="C691" s="33">
        <v>0</v>
      </c>
      <c r="D691" s="33">
        <v>0</v>
      </c>
      <c r="E691" s="33">
        <v>0</v>
      </c>
      <c r="F691" s="33">
        <v>0</v>
      </c>
      <c r="G691" s="40">
        <f t="shared" si="353"/>
        <v>176661281.26499933</v>
      </c>
    </row>
    <row r="692" spans="1:8">
      <c r="A692" s="31">
        <v>45068</v>
      </c>
      <c r="B692" s="32">
        <f t="shared" si="354"/>
        <v>176661281.26499933</v>
      </c>
      <c r="C692" s="33">
        <v>0</v>
      </c>
      <c r="D692" s="33">
        <v>0</v>
      </c>
      <c r="E692" s="33">
        <v>0</v>
      </c>
      <c r="F692" s="33">
        <v>0</v>
      </c>
      <c r="G692" s="40">
        <f t="shared" si="353"/>
        <v>176661281.26499933</v>
      </c>
    </row>
    <row r="693" spans="1:8">
      <c r="A693" s="31">
        <v>45069</v>
      </c>
      <c r="B693" s="32">
        <f t="shared" ref="B693" si="355">G692</f>
        <v>176661281.26499933</v>
      </c>
      <c r="C693" s="33">
        <v>-3976547.5299999993</v>
      </c>
      <c r="D693" s="33">
        <v>6528176.7999999998</v>
      </c>
      <c r="E693" s="33">
        <v>236216944.41</v>
      </c>
      <c r="F693" s="33">
        <v>-6016981.8300000001</v>
      </c>
      <c r="G693" s="40">
        <f t="shared" si="353"/>
        <v>409412873.11499935</v>
      </c>
      <c r="H693" s="30" t="s">
        <v>2826</v>
      </c>
    </row>
    <row r="694" spans="1:8">
      <c r="A694" s="31">
        <v>45070</v>
      </c>
      <c r="B694" s="32">
        <f t="shared" ref="B694:B696" si="356">G693</f>
        <v>409412873.11499935</v>
      </c>
      <c r="C694" s="33">
        <v>-2867902.6599999997</v>
      </c>
      <c r="D694" s="33">
        <v>4213201.0100000007</v>
      </c>
      <c r="E694" s="33">
        <v>12515774.68</v>
      </c>
      <c r="F694" s="33">
        <v>-61254896.18</v>
      </c>
      <c r="G694" s="40">
        <f t="shared" si="353"/>
        <v>362019049.96499932</v>
      </c>
      <c r="H694" s="30" t="s">
        <v>2850</v>
      </c>
    </row>
    <row r="695" spans="1:8">
      <c r="A695" s="31">
        <v>45071</v>
      </c>
      <c r="B695" s="32">
        <f t="shared" si="356"/>
        <v>362019049.96499932</v>
      </c>
      <c r="C695" s="33">
        <v>-2064631.3100000005</v>
      </c>
      <c r="D695" s="33">
        <v>8424587.6899999995</v>
      </c>
      <c r="E695" s="33">
        <v>37344005.829999998</v>
      </c>
      <c r="F695" s="33">
        <v>-81441990.569999993</v>
      </c>
      <c r="G695" s="40">
        <f t="shared" si="353"/>
        <v>324281021.6049993</v>
      </c>
      <c r="H695" s="30" t="s">
        <v>2873</v>
      </c>
    </row>
    <row r="696" spans="1:8">
      <c r="A696" s="31">
        <v>45072</v>
      </c>
      <c r="B696" s="32">
        <f t="shared" si="356"/>
        <v>324281021.6049993</v>
      </c>
      <c r="C696" s="33">
        <v>-6613617.669999999</v>
      </c>
      <c r="D696" s="33">
        <v>-131709310.82999998</v>
      </c>
      <c r="E696" s="33">
        <v>1230797.1100000001</v>
      </c>
      <c r="F696" s="33">
        <v>-793943.76000000013</v>
      </c>
      <c r="G696" s="40">
        <f t="shared" si="353"/>
        <v>186394946.45499933</v>
      </c>
      <c r="H696" s="30" t="s">
        <v>2897</v>
      </c>
    </row>
    <row r="697" spans="1:8">
      <c r="A697" s="31">
        <v>45073</v>
      </c>
      <c r="B697" s="32">
        <f t="shared" ref="B697:B699" si="357">G696</f>
        <v>186394946.45499933</v>
      </c>
      <c r="C697" s="33">
        <v>-902554.55000000016</v>
      </c>
      <c r="D697" s="33">
        <v>332210.51999999996</v>
      </c>
      <c r="E697" s="33">
        <v>52580.66</v>
      </c>
      <c r="F697" s="33">
        <v>0</v>
      </c>
      <c r="G697" s="40">
        <f t="shared" si="353"/>
        <v>185877183.08499932</v>
      </c>
    </row>
    <row r="698" spans="1:8">
      <c r="A698" s="31">
        <v>45074</v>
      </c>
      <c r="B698" s="32">
        <f t="shared" si="357"/>
        <v>185877183.08499932</v>
      </c>
      <c r="C698" s="33">
        <v>0</v>
      </c>
      <c r="D698" s="33">
        <v>0</v>
      </c>
      <c r="E698" s="33">
        <v>0</v>
      </c>
      <c r="F698" s="33">
        <v>0</v>
      </c>
      <c r="G698" s="40">
        <f t="shared" si="353"/>
        <v>185877183.08499932</v>
      </c>
    </row>
    <row r="699" spans="1:8">
      <c r="A699" s="31">
        <v>45075</v>
      </c>
      <c r="B699" s="32">
        <f t="shared" si="357"/>
        <v>185877183.08499932</v>
      </c>
      <c r="C699" s="33">
        <v>0</v>
      </c>
      <c r="D699" s="33">
        <v>0</v>
      </c>
      <c r="E699" s="33">
        <v>0</v>
      </c>
      <c r="F699" s="33">
        <v>0</v>
      </c>
      <c r="G699" s="40">
        <f t="shared" si="353"/>
        <v>185877183.08499932</v>
      </c>
    </row>
    <row r="700" spans="1:8">
      <c r="A700" s="31">
        <v>45076</v>
      </c>
      <c r="B700" s="32">
        <f t="shared" ref="B700" si="358">G699</f>
        <v>185877183.08499932</v>
      </c>
      <c r="C700" s="33">
        <v>0</v>
      </c>
      <c r="D700" s="33">
        <v>0</v>
      </c>
      <c r="E700" s="33">
        <v>0</v>
      </c>
      <c r="F700" s="33">
        <v>0</v>
      </c>
      <c r="G700" s="40">
        <f t="shared" si="353"/>
        <v>185877183.08499932</v>
      </c>
    </row>
    <row r="701" spans="1:8">
      <c r="A701" s="31">
        <v>45077</v>
      </c>
      <c r="B701" s="32">
        <f t="shared" ref="B701" si="359">G700</f>
        <v>185877183.08499932</v>
      </c>
      <c r="C701" s="33">
        <v>-3131544.6799999992</v>
      </c>
      <c r="D701" s="33">
        <v>2923494</v>
      </c>
      <c r="E701" s="33">
        <v>0</v>
      </c>
      <c r="F701" s="33">
        <v>0</v>
      </c>
      <c r="G701" s="40">
        <f t="shared" si="353"/>
        <v>185669132.40499932</v>
      </c>
      <c r="H701" s="30" t="s">
        <v>2925</v>
      </c>
    </row>
  </sheetData>
  <sheetProtection algorithmName="SHA-512" hashValue="cIXkkczd5hQ1VkyNGL1QcpR10owsDuG7ZqBV2CxAPYVc2jTlB1RCDuZ7NMKsPLm9qAEKrJSfK4yTuVMAz9KqLg==" saltValue="il8Zj64DuLQ7OVnZEZsn2g==" spinCount="100000" sheet="1" formatCells="0" formatColumns="0" formatRows="0" insertColumns="0" insertRows="0" insertHyperlinks="0" deleteColumns="0" deleteRows="0" sort="0" autoFilter="0" pivotTables="0"/>
  <sortState xmlns:xlrd2="http://schemas.microsoft.com/office/spreadsheetml/2017/richdata2" ref="A308:K313">
    <sortCondition ref="D308:D313"/>
  </sortState>
  <phoneticPr fontId="99" type="noConversion"/>
  <pageMargins left="0.7" right="0.7" top="0.75" bottom="0.75" header="0.3" footer="0.3"/>
  <pageSetup scale="9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C9172-6491-49D5-9D3A-58D5D36B4D78}">
  <sheetPr codeName="Sheet7"/>
  <dimension ref="A1:U1924"/>
  <sheetViews>
    <sheetView zoomScaleNormal="100" workbookViewId="0">
      <pane ySplit="1" topLeftCell="A1886" activePane="bottomLeft" state="frozen"/>
      <selection activeCell="C691" sqref="C691"/>
      <selection pane="bottomLeft" activeCell="I1925" sqref="I1925"/>
    </sheetView>
  </sheetViews>
  <sheetFormatPr defaultColWidth="9.140625" defaultRowHeight="12.75" customHeight="1" outlineLevelRow="1"/>
  <cols>
    <col min="1" max="1" width="5.85546875" style="64" customWidth="1"/>
    <col min="2" max="2" width="7.42578125" style="23" hidden="1" customWidth="1"/>
    <col min="3" max="3" width="7" style="23" hidden="1" customWidth="1"/>
    <col min="4" max="4" width="10.140625" style="23" hidden="1" customWidth="1"/>
    <col min="5" max="5" width="12.85546875" style="23" hidden="1" customWidth="1"/>
    <col min="6" max="6" width="14.85546875" style="23" hidden="1" customWidth="1"/>
    <col min="7" max="8" width="12" style="23" hidden="1" customWidth="1"/>
    <col min="9" max="9" width="28.42578125" style="23" customWidth="1"/>
    <col min="10" max="10" width="17.28515625" style="142" bestFit="1" customWidth="1"/>
    <col min="11" max="11" width="14" style="24" bestFit="1" customWidth="1"/>
    <col min="12" max="12" width="39.7109375" style="23" customWidth="1"/>
    <col min="13" max="13" width="15.42578125" style="23" hidden="1" customWidth="1"/>
    <col min="14" max="14" width="15.140625" style="23" hidden="1" customWidth="1"/>
    <col min="15" max="15" width="13.42578125" style="23" hidden="1" customWidth="1"/>
    <col min="16" max="16" width="18.5703125" style="23" customWidth="1"/>
    <col min="17" max="17" width="3.5703125" style="23" bestFit="1" customWidth="1"/>
    <col min="18" max="18" width="18.5703125" style="23" bestFit="1" customWidth="1"/>
    <col min="19" max="16384" width="9.140625" style="23"/>
  </cols>
  <sheetData>
    <row r="1" spans="1:15" ht="27" thickTop="1" thickBot="1">
      <c r="A1" s="42" t="s">
        <v>556</v>
      </c>
      <c r="B1" s="34" t="s">
        <v>18</v>
      </c>
      <c r="C1" s="35" t="s">
        <v>19</v>
      </c>
      <c r="D1" s="35" t="s">
        <v>20</v>
      </c>
      <c r="E1" s="35" t="s">
        <v>21</v>
      </c>
      <c r="F1" s="35" t="s">
        <v>22</v>
      </c>
      <c r="G1" s="35" t="s">
        <v>23</v>
      </c>
      <c r="H1" s="35" t="s">
        <v>24</v>
      </c>
      <c r="I1" s="45" t="s">
        <v>25</v>
      </c>
      <c r="J1" s="141" t="s">
        <v>26</v>
      </c>
      <c r="K1" s="60" t="s">
        <v>27</v>
      </c>
      <c r="L1" s="36" t="s">
        <v>28</v>
      </c>
      <c r="M1" s="37" t="s">
        <v>29</v>
      </c>
      <c r="N1" s="36" t="s">
        <v>405</v>
      </c>
      <c r="O1" s="36" t="s">
        <v>406</v>
      </c>
    </row>
    <row r="2" spans="1:15" ht="12.75" customHeight="1" thickTop="1">
      <c r="A2" s="63" t="s">
        <v>587</v>
      </c>
      <c r="I2" s="56"/>
    </row>
    <row r="3" spans="1:15" ht="25.5" hidden="1" outlineLevel="1">
      <c r="B3" s="39">
        <v>2022</v>
      </c>
      <c r="C3" s="39">
        <v>10</v>
      </c>
      <c r="D3" s="46" t="s">
        <v>5</v>
      </c>
      <c r="E3" s="46" t="s">
        <v>6</v>
      </c>
      <c r="F3" s="46" t="s">
        <v>588</v>
      </c>
      <c r="G3" s="47">
        <v>44669.291666666664</v>
      </c>
      <c r="H3" s="46" t="s">
        <v>14</v>
      </c>
      <c r="I3" s="56" t="str">
        <f>VLOOKUP(H3,'Source Codes'!$A$6:$B$89,2,FALSE)</f>
        <v>AP Warrant Issuance</v>
      </c>
      <c r="J3" s="146">
        <v>-1146936.98</v>
      </c>
      <c r="K3" s="47">
        <v>44665.291666666664</v>
      </c>
      <c r="L3" s="49" t="s">
        <v>594</v>
      </c>
      <c r="M3" s="50">
        <v>44666.093124999999</v>
      </c>
      <c r="N3" s="48" t="s">
        <v>407</v>
      </c>
      <c r="O3" s="48" t="s">
        <v>419</v>
      </c>
    </row>
    <row r="4" spans="1:15" ht="38.25" hidden="1" outlineLevel="1">
      <c r="B4" s="39">
        <v>2022</v>
      </c>
      <c r="C4" s="39">
        <v>10</v>
      </c>
      <c r="D4" s="46" t="s">
        <v>5</v>
      </c>
      <c r="E4" s="46" t="s">
        <v>6</v>
      </c>
      <c r="F4" s="46" t="s">
        <v>589</v>
      </c>
      <c r="G4" s="47">
        <v>44665.291666666664</v>
      </c>
      <c r="H4" s="46" t="s">
        <v>14</v>
      </c>
      <c r="I4" s="56" t="str">
        <f>VLOOKUP(H4,'Source Codes'!$A$6:$B$89,2,FALSE)</f>
        <v>AP Warrant Issuance</v>
      </c>
      <c r="J4" s="146">
        <v>-1502987.18</v>
      </c>
      <c r="K4" s="47">
        <v>44665.291666666664</v>
      </c>
      <c r="L4" s="49" t="s">
        <v>593</v>
      </c>
      <c r="M4" s="50">
        <v>44666.093124999999</v>
      </c>
      <c r="N4" s="48" t="s">
        <v>434</v>
      </c>
      <c r="O4" s="48" t="s">
        <v>426</v>
      </c>
    </row>
    <row r="5" spans="1:15" ht="51" hidden="1" outlineLevel="1">
      <c r="B5" s="39">
        <v>2022</v>
      </c>
      <c r="C5" s="39">
        <v>10</v>
      </c>
      <c r="D5" s="46" t="s">
        <v>5</v>
      </c>
      <c r="E5" s="46" t="s">
        <v>6</v>
      </c>
      <c r="F5" s="46" t="s">
        <v>590</v>
      </c>
      <c r="G5" s="47">
        <v>44662.291666666664</v>
      </c>
      <c r="H5" s="46" t="s">
        <v>11</v>
      </c>
      <c r="I5" s="56" t="str">
        <f>VLOOKUP(H5,'Source Codes'!$A$6:$B$89,2,FALSE)</f>
        <v>AR Payments</v>
      </c>
      <c r="J5" s="146">
        <v>2501607.2200000002</v>
      </c>
      <c r="K5" s="47">
        <v>44665.291666666664</v>
      </c>
      <c r="L5" s="62" t="s">
        <v>595</v>
      </c>
      <c r="M5" s="50">
        <v>44666.045567129629</v>
      </c>
      <c r="N5" s="48" t="s">
        <v>410</v>
      </c>
      <c r="O5" s="48" t="s">
        <v>408</v>
      </c>
    </row>
    <row r="6" spans="1:15" ht="30.75" hidden="1" customHeight="1" outlineLevel="1">
      <c r="B6" s="39">
        <v>2022</v>
      </c>
      <c r="C6" s="39">
        <v>10</v>
      </c>
      <c r="D6" s="46" t="s">
        <v>5</v>
      </c>
      <c r="E6" s="46" t="s">
        <v>6</v>
      </c>
      <c r="F6" s="46" t="s">
        <v>591</v>
      </c>
      <c r="G6" s="47">
        <v>44658.291666666664</v>
      </c>
      <c r="H6" s="46" t="s">
        <v>16</v>
      </c>
      <c r="I6" s="56" t="str">
        <f>VLOOKUP(H6,'Source Codes'!$A$6:$B$89,2,FALSE)</f>
        <v>Property Tax Interface</v>
      </c>
      <c r="J6" s="146">
        <v>27429746.73</v>
      </c>
      <c r="K6" s="47">
        <v>44665.291666666664</v>
      </c>
      <c r="L6" s="49" t="s">
        <v>592</v>
      </c>
      <c r="M6" s="50">
        <v>44665.675891203704</v>
      </c>
      <c r="N6" s="56" t="s">
        <v>412</v>
      </c>
      <c r="O6" s="48" t="s">
        <v>471</v>
      </c>
    </row>
    <row r="7" spans="1:15" ht="12.75" customHeight="1" collapsed="1">
      <c r="I7" s="56"/>
      <c r="J7" s="145">
        <f>SUM(J3:J6)</f>
        <v>27281429.789999999</v>
      </c>
    </row>
    <row r="8" spans="1:15" ht="12.75" customHeight="1">
      <c r="B8" s="38"/>
      <c r="C8" s="38"/>
      <c r="G8" s="24"/>
      <c r="I8" s="56"/>
    </row>
    <row r="9" spans="1:15" ht="12.75" customHeight="1">
      <c r="A9" s="63" t="s">
        <v>596</v>
      </c>
      <c r="B9" s="38"/>
      <c r="C9" s="38"/>
      <c r="G9" s="24"/>
      <c r="I9" s="56"/>
    </row>
    <row r="10" spans="1:15" ht="61.5" hidden="1" customHeight="1" outlineLevel="1">
      <c r="B10" s="39">
        <v>2022</v>
      </c>
      <c r="C10" s="39">
        <v>10</v>
      </c>
      <c r="D10" s="46" t="s">
        <v>5</v>
      </c>
      <c r="E10" s="46" t="s">
        <v>6</v>
      </c>
      <c r="F10" s="46" t="s">
        <v>597</v>
      </c>
      <c r="G10" s="47">
        <v>44666.291666666664</v>
      </c>
      <c r="H10" s="46" t="s">
        <v>14</v>
      </c>
      <c r="I10" s="56" t="str">
        <f>VLOOKUP(H10,'Source Codes'!$A$6:$B$89,2,FALSE)</f>
        <v>AP Warrant Issuance</v>
      </c>
      <c r="J10" s="146">
        <v>-7445610</v>
      </c>
      <c r="K10" s="47">
        <v>44666.291666666664</v>
      </c>
      <c r="L10" s="49" t="s">
        <v>599</v>
      </c>
      <c r="M10" s="50">
        <v>44667.092731481483</v>
      </c>
      <c r="N10" s="48" t="s">
        <v>423</v>
      </c>
      <c r="O10" s="48" t="s">
        <v>414</v>
      </c>
    </row>
    <row r="11" spans="1:15" ht="51" hidden="1" outlineLevel="1">
      <c r="B11" s="39">
        <v>2022</v>
      </c>
      <c r="C11" s="39">
        <v>10</v>
      </c>
      <c r="D11" s="46" t="s">
        <v>5</v>
      </c>
      <c r="E11" s="46" t="s">
        <v>6</v>
      </c>
      <c r="F11" s="46" t="s">
        <v>598</v>
      </c>
      <c r="G11" s="47">
        <v>44670.291666666664</v>
      </c>
      <c r="H11" s="46" t="s">
        <v>14</v>
      </c>
      <c r="I11" s="56" t="str">
        <f>VLOOKUP(H11,'Source Codes'!$A$6:$B$89,2,FALSE)</f>
        <v>AP Warrant Issuance</v>
      </c>
      <c r="J11" s="146">
        <v>-9495664.1300000008</v>
      </c>
      <c r="K11" s="47">
        <v>44666.291666666664</v>
      </c>
      <c r="L11" s="51" t="s">
        <v>600</v>
      </c>
      <c r="M11" s="50">
        <v>44667.092731481483</v>
      </c>
      <c r="N11" s="48" t="s">
        <v>410</v>
      </c>
      <c r="O11" s="48" t="s">
        <v>415</v>
      </c>
    </row>
    <row r="12" spans="1:15" ht="12.75" customHeight="1" collapsed="1">
      <c r="B12" s="39"/>
      <c r="C12" s="39"/>
      <c r="D12" s="46"/>
      <c r="E12" s="46"/>
      <c r="F12" s="46"/>
      <c r="G12" s="47"/>
      <c r="H12" s="46"/>
      <c r="I12" s="56"/>
      <c r="J12" s="149">
        <f>SUM(J10:J11)</f>
        <v>-16941274.130000003</v>
      </c>
      <c r="K12" s="47"/>
      <c r="L12" s="62"/>
      <c r="M12" s="50"/>
      <c r="N12" s="48"/>
      <c r="O12" s="48"/>
    </row>
    <row r="13" spans="1:15" ht="12.75" customHeight="1">
      <c r="I13" s="56"/>
    </row>
    <row r="14" spans="1:15" ht="12.75" customHeight="1">
      <c r="A14" s="63" t="s">
        <v>601</v>
      </c>
      <c r="I14" s="56"/>
    </row>
    <row r="15" spans="1:15" ht="47.25" hidden="1" customHeight="1" outlineLevel="1">
      <c r="B15" s="39">
        <v>2022</v>
      </c>
      <c r="C15" s="39">
        <v>10</v>
      </c>
      <c r="D15" s="46" t="s">
        <v>5</v>
      </c>
      <c r="E15" s="46" t="s">
        <v>6</v>
      </c>
      <c r="F15" s="46" t="s">
        <v>602</v>
      </c>
      <c r="G15" s="47">
        <v>44665.291666666664</v>
      </c>
      <c r="H15" s="46" t="s">
        <v>11</v>
      </c>
      <c r="I15" s="56" t="str">
        <f>VLOOKUP(H15,'Source Codes'!$A$6:$B$89,2,FALSE)</f>
        <v>AR Payments</v>
      </c>
      <c r="J15" s="146">
        <v>1290593.96</v>
      </c>
      <c r="K15" s="47">
        <v>44669.291666666664</v>
      </c>
      <c r="L15" s="49" t="s">
        <v>607</v>
      </c>
      <c r="M15" s="50">
        <v>44670.046516203707</v>
      </c>
      <c r="N15" s="48" t="s">
        <v>407</v>
      </c>
      <c r="O15" s="48" t="s">
        <v>408</v>
      </c>
    </row>
    <row r="16" spans="1:15" ht="19.5" hidden="1" customHeight="1" outlineLevel="1">
      <c r="B16" s="39">
        <v>2022</v>
      </c>
      <c r="C16" s="39">
        <v>10</v>
      </c>
      <c r="D16" s="46" t="s">
        <v>5</v>
      </c>
      <c r="E16" s="46" t="s">
        <v>6</v>
      </c>
      <c r="F16" s="46" t="s">
        <v>603</v>
      </c>
      <c r="G16" s="47">
        <v>44652.291666666664</v>
      </c>
      <c r="H16" s="46" t="s">
        <v>9</v>
      </c>
      <c r="I16" s="56" t="str">
        <f>VLOOKUP(H16,'Source Codes'!$A$6:$B$89,2,FALSE)</f>
        <v>On Line Journal Entries</v>
      </c>
      <c r="J16" s="146">
        <v>-4613791.0599999996</v>
      </c>
      <c r="K16" s="47">
        <v>44669.291666666664</v>
      </c>
      <c r="L16" s="51" t="s">
        <v>608</v>
      </c>
      <c r="M16" s="50">
        <v>44669.97074074074</v>
      </c>
      <c r="N16" s="48" t="s">
        <v>407</v>
      </c>
      <c r="O16" s="48" t="s">
        <v>425</v>
      </c>
    </row>
    <row r="17" spans="1:15" ht="51" hidden="1" outlineLevel="1">
      <c r="B17" s="39">
        <v>2022</v>
      </c>
      <c r="C17" s="39">
        <v>10</v>
      </c>
      <c r="D17" s="46" t="s">
        <v>5</v>
      </c>
      <c r="E17" s="46" t="s">
        <v>6</v>
      </c>
      <c r="F17" s="46" t="s">
        <v>604</v>
      </c>
      <c r="G17" s="47">
        <v>44657.291666666664</v>
      </c>
      <c r="H17" s="46" t="s">
        <v>9</v>
      </c>
      <c r="I17" s="56" t="str">
        <f>VLOOKUP(H17,'Source Codes'!$A$6:$B$89,2,FALSE)</f>
        <v>On Line Journal Entries</v>
      </c>
      <c r="J17" s="146">
        <v>-2355299</v>
      </c>
      <c r="K17" s="47">
        <v>44669.291666666664</v>
      </c>
      <c r="L17" s="49" t="s">
        <v>579</v>
      </c>
      <c r="M17" s="50">
        <v>44669.979421296295</v>
      </c>
      <c r="N17" s="48" t="s">
        <v>407</v>
      </c>
      <c r="O17" s="48" t="s">
        <v>453</v>
      </c>
    </row>
    <row r="18" spans="1:15" ht="20.25" hidden="1" customHeight="1" outlineLevel="1">
      <c r="B18" s="39">
        <v>2022</v>
      </c>
      <c r="C18" s="39">
        <v>10</v>
      </c>
      <c r="D18" s="46" t="s">
        <v>5</v>
      </c>
      <c r="E18" s="46" t="s">
        <v>6</v>
      </c>
      <c r="F18" s="46" t="s">
        <v>605</v>
      </c>
      <c r="G18" s="47">
        <v>44669.291666666664</v>
      </c>
      <c r="H18" s="46" t="s">
        <v>9</v>
      </c>
      <c r="I18" s="56" t="str">
        <f>VLOOKUP(H18,'Source Codes'!$A$6:$B$89,2,FALSE)</f>
        <v>On Line Journal Entries</v>
      </c>
      <c r="J18" s="146">
        <v>2546761.96</v>
      </c>
      <c r="K18" s="47">
        <v>44669.291666666664</v>
      </c>
      <c r="L18" s="51" t="s">
        <v>610</v>
      </c>
      <c r="M18" s="50">
        <v>44670.165694444448</v>
      </c>
      <c r="N18" s="48" t="s">
        <v>407</v>
      </c>
      <c r="O18" s="48" t="s">
        <v>419</v>
      </c>
    </row>
    <row r="19" spans="1:15" ht="24.75" hidden="1" customHeight="1" outlineLevel="1">
      <c r="B19" s="39">
        <v>2022</v>
      </c>
      <c r="C19" s="39">
        <v>10</v>
      </c>
      <c r="D19" s="46" t="s">
        <v>5</v>
      </c>
      <c r="E19" s="46" t="s">
        <v>6</v>
      </c>
      <c r="F19" s="46" t="s">
        <v>606</v>
      </c>
      <c r="G19" s="47">
        <v>44669.291666666664</v>
      </c>
      <c r="H19" s="46" t="s">
        <v>9</v>
      </c>
      <c r="I19" s="56" t="str">
        <f>VLOOKUP(H19,'Source Codes'!$A$6:$B$89,2,FALSE)</f>
        <v>On Line Journal Entries</v>
      </c>
      <c r="J19" s="146">
        <v>7176379.1500000004</v>
      </c>
      <c r="K19" s="47">
        <v>44669.291666666664</v>
      </c>
      <c r="L19" s="49" t="s">
        <v>609</v>
      </c>
      <c r="M19" s="50">
        <v>44670.165694444448</v>
      </c>
      <c r="N19" s="48" t="s">
        <v>407</v>
      </c>
      <c r="O19" s="48" t="s">
        <v>419</v>
      </c>
    </row>
    <row r="20" spans="1:15" ht="12.75" customHeight="1" collapsed="1">
      <c r="I20" s="56"/>
      <c r="J20" s="145">
        <f>SUM(J15:J19)</f>
        <v>4044645.0100000007</v>
      </c>
    </row>
    <row r="21" spans="1:15" ht="12.75" customHeight="1">
      <c r="I21" s="56"/>
    </row>
    <row r="22" spans="1:15" ht="12.75" customHeight="1">
      <c r="A22" s="63" t="s">
        <v>611</v>
      </c>
      <c r="I22" s="56"/>
    </row>
    <row r="23" spans="1:15" ht="22.5" hidden="1" customHeight="1" outlineLevel="1">
      <c r="B23" s="39">
        <v>2022</v>
      </c>
      <c r="C23" s="39">
        <v>10</v>
      </c>
      <c r="D23" s="46" t="s">
        <v>5</v>
      </c>
      <c r="E23" s="46" t="s">
        <v>6</v>
      </c>
      <c r="F23" s="46" t="s">
        <v>612</v>
      </c>
      <c r="G23" s="47">
        <v>44663.291666666664</v>
      </c>
      <c r="H23" s="46" t="s">
        <v>12</v>
      </c>
      <c r="I23" s="56" t="str">
        <f>VLOOKUP(H23,'Source Codes'!$A$6:$B$89,2,FALSE)</f>
        <v>AR Direct Cash Journal</v>
      </c>
      <c r="J23" s="146">
        <v>3957504.46</v>
      </c>
      <c r="K23" s="47">
        <v>44670.291666666664</v>
      </c>
      <c r="L23" s="49" t="s">
        <v>358</v>
      </c>
      <c r="M23" s="50">
        <v>44671.045729166668</v>
      </c>
      <c r="N23" s="48" t="s">
        <v>412</v>
      </c>
      <c r="O23" s="48" t="s">
        <v>413</v>
      </c>
    </row>
    <row r="24" spans="1:15" ht="22.5" hidden="1" customHeight="1" outlineLevel="1">
      <c r="B24" s="39">
        <v>2022</v>
      </c>
      <c r="C24" s="39">
        <v>10</v>
      </c>
      <c r="D24" s="46" t="s">
        <v>5</v>
      </c>
      <c r="E24" s="46" t="s">
        <v>6</v>
      </c>
      <c r="F24" s="46" t="s">
        <v>613</v>
      </c>
      <c r="G24" s="47">
        <v>44664.291666666664</v>
      </c>
      <c r="H24" s="46" t="s">
        <v>12</v>
      </c>
      <c r="I24" s="56" t="str">
        <f>VLOOKUP(H24,'Source Codes'!$A$6:$B$89,2,FALSE)</f>
        <v>AR Direct Cash Journal</v>
      </c>
      <c r="J24" s="146">
        <v>2000326.51</v>
      </c>
      <c r="K24" s="47">
        <v>44670.291666666664</v>
      </c>
      <c r="L24" s="49" t="s">
        <v>614</v>
      </c>
      <c r="M24" s="50">
        <v>44671.045729166668</v>
      </c>
      <c r="N24" s="48" t="s">
        <v>412</v>
      </c>
      <c r="O24" s="48" t="s">
        <v>413</v>
      </c>
    </row>
    <row r="25" spans="1:15" ht="12.75" customHeight="1" collapsed="1">
      <c r="I25" s="56"/>
      <c r="J25" s="145">
        <f>SUM(J23:J24)</f>
        <v>5957830.9699999997</v>
      </c>
    </row>
    <row r="26" spans="1:15" ht="12.75" customHeight="1">
      <c r="I26" s="56"/>
    </row>
    <row r="27" spans="1:15" ht="12.75" customHeight="1">
      <c r="A27" s="63" t="s">
        <v>615</v>
      </c>
      <c r="I27" s="56"/>
    </row>
    <row r="28" spans="1:15" ht="51" hidden="1" outlineLevel="1">
      <c r="B28" s="39">
        <v>2022</v>
      </c>
      <c r="C28" s="39">
        <v>10</v>
      </c>
      <c r="D28" s="46" t="s">
        <v>5</v>
      </c>
      <c r="E28" s="46" t="s">
        <v>6</v>
      </c>
      <c r="F28" s="46" t="s">
        <v>616</v>
      </c>
      <c r="G28" s="47">
        <v>44671.291666666664</v>
      </c>
      <c r="H28" s="46" t="s">
        <v>14</v>
      </c>
      <c r="I28" s="56" t="str">
        <f>VLOOKUP(H28,'Source Codes'!$A$6:$B$89,2,FALSE)</f>
        <v>AP Warrant Issuance</v>
      </c>
      <c r="J28" s="146">
        <v>-6268377.8099999996</v>
      </c>
      <c r="K28" s="47">
        <v>44671.291666666664</v>
      </c>
      <c r="L28" s="49" t="s">
        <v>618</v>
      </c>
      <c r="M28" s="50">
        <v>44672.165532407409</v>
      </c>
      <c r="N28" s="48" t="s">
        <v>423</v>
      </c>
      <c r="O28" s="48" t="s">
        <v>409</v>
      </c>
    </row>
    <row r="29" spans="1:15" ht="21.75" hidden="1" customHeight="1" outlineLevel="1">
      <c r="B29" s="39">
        <v>2022</v>
      </c>
      <c r="C29" s="39">
        <v>10</v>
      </c>
      <c r="D29" s="46" t="s">
        <v>5</v>
      </c>
      <c r="E29" s="46" t="s">
        <v>6</v>
      </c>
      <c r="F29" s="46" t="s">
        <v>617</v>
      </c>
      <c r="G29" s="47">
        <v>44670.291666666664</v>
      </c>
      <c r="H29" s="46" t="s">
        <v>9</v>
      </c>
      <c r="I29" s="56" t="str">
        <f>VLOOKUP(H29,'Source Codes'!$A$6:$B$89,2,FALSE)</f>
        <v>On Line Journal Entries</v>
      </c>
      <c r="J29" s="146">
        <v>7935758.9699999997</v>
      </c>
      <c r="K29" s="47">
        <v>44671.291666666664</v>
      </c>
      <c r="L29" s="49" t="s">
        <v>619</v>
      </c>
      <c r="M29" s="50">
        <v>44672.171296296299</v>
      </c>
      <c r="N29" s="56" t="s">
        <v>412</v>
      </c>
      <c r="O29" s="56" t="s">
        <v>419</v>
      </c>
    </row>
    <row r="30" spans="1:15" ht="12.75" customHeight="1" collapsed="1">
      <c r="I30" s="56"/>
      <c r="J30" s="145">
        <f>SUM(J28:J29)</f>
        <v>1667381.1600000001</v>
      </c>
    </row>
    <row r="31" spans="1:15" ht="12.75" customHeight="1">
      <c r="I31" s="56"/>
    </row>
    <row r="32" spans="1:15" ht="12.75" customHeight="1">
      <c r="A32" s="63" t="s">
        <v>620</v>
      </c>
      <c r="I32" s="56"/>
    </row>
    <row r="33" spans="1:15" ht="22.5" hidden="1" customHeight="1" outlineLevel="1">
      <c r="B33" s="39">
        <v>2022</v>
      </c>
      <c r="C33" s="39">
        <v>10</v>
      </c>
      <c r="D33" s="46" t="s">
        <v>5</v>
      </c>
      <c r="E33" s="46" t="s">
        <v>6</v>
      </c>
      <c r="F33" s="46" t="s">
        <v>621</v>
      </c>
      <c r="G33" s="47">
        <v>44669.291666666664</v>
      </c>
      <c r="H33" s="46" t="s">
        <v>12</v>
      </c>
      <c r="I33" s="56" t="str">
        <f>VLOOKUP(H33,'Source Codes'!$A$6:$B$89,2,FALSE)</f>
        <v>AR Direct Cash Journal</v>
      </c>
      <c r="J33" s="146">
        <v>11537208</v>
      </c>
      <c r="K33" s="47">
        <v>44673.291666666664</v>
      </c>
      <c r="L33" s="49" t="s">
        <v>622</v>
      </c>
      <c r="M33" s="50">
        <v>44674.046076388891</v>
      </c>
      <c r="N33" s="48" t="s">
        <v>411</v>
      </c>
      <c r="O33" s="48" t="s">
        <v>409</v>
      </c>
    </row>
    <row r="34" spans="1:15" ht="12.75" customHeight="1" collapsed="1">
      <c r="I34" s="56"/>
      <c r="J34" s="145">
        <f>SUM(J33)</f>
        <v>11537208</v>
      </c>
    </row>
    <row r="35" spans="1:15" ht="12.75" customHeight="1">
      <c r="I35" s="56"/>
    </row>
    <row r="36" spans="1:15" ht="12.75" customHeight="1">
      <c r="A36" s="63" t="s">
        <v>623</v>
      </c>
      <c r="I36" s="56"/>
    </row>
    <row r="37" spans="1:15" ht="25.5" hidden="1" outlineLevel="1">
      <c r="B37" s="39">
        <v>2022</v>
      </c>
      <c r="C37" s="39">
        <v>10</v>
      </c>
      <c r="D37" s="46" t="s">
        <v>5</v>
      </c>
      <c r="E37" s="46" t="s">
        <v>6</v>
      </c>
      <c r="F37" s="46" t="s">
        <v>624</v>
      </c>
      <c r="G37" s="47">
        <v>44672.291666666664</v>
      </c>
      <c r="H37" s="46" t="s">
        <v>12</v>
      </c>
      <c r="I37" s="56" t="str">
        <f>VLOOKUP(H37,'Source Codes'!$A$6:$B$89,2,FALSE)</f>
        <v>AR Direct Cash Journal</v>
      </c>
      <c r="J37" s="146">
        <v>1190177.57</v>
      </c>
      <c r="K37" s="47">
        <v>44676.291666666664</v>
      </c>
      <c r="L37" s="49" t="s">
        <v>635</v>
      </c>
      <c r="M37" s="50">
        <v>44677.045706018522</v>
      </c>
      <c r="N37" s="48" t="s">
        <v>434</v>
      </c>
      <c r="O37" s="48" t="s">
        <v>634</v>
      </c>
    </row>
    <row r="38" spans="1:15" ht="27.75" hidden="1" customHeight="1" outlineLevel="1">
      <c r="B38" s="39">
        <v>2022</v>
      </c>
      <c r="C38" s="39">
        <v>10</v>
      </c>
      <c r="D38" s="46" t="s">
        <v>5</v>
      </c>
      <c r="E38" s="46" t="s">
        <v>6</v>
      </c>
      <c r="F38" s="46" t="s">
        <v>625</v>
      </c>
      <c r="G38" s="47">
        <v>44652.291666666664</v>
      </c>
      <c r="H38" s="46" t="s">
        <v>13</v>
      </c>
      <c r="I38" s="56" t="str">
        <f>VLOOKUP(H38,'Source Codes'!$A$6:$B$89,2,FALSE)</f>
        <v>C-IV Voucher/Payments/EBT</v>
      </c>
      <c r="J38" s="146">
        <v>-10912738.26</v>
      </c>
      <c r="K38" s="47">
        <v>44676.291666666664</v>
      </c>
      <c r="L38" s="49" t="s">
        <v>639</v>
      </c>
      <c r="M38" s="50">
        <v>44677.165000000001</v>
      </c>
      <c r="N38" s="56" t="s">
        <v>407</v>
      </c>
      <c r="O38" s="56" t="s">
        <v>415</v>
      </c>
    </row>
    <row r="39" spans="1:15" ht="25.5" hidden="1" outlineLevel="1">
      <c r="B39" s="39">
        <v>2022</v>
      </c>
      <c r="C39" s="39">
        <v>10</v>
      </c>
      <c r="D39" s="46" t="s">
        <v>5</v>
      </c>
      <c r="E39" s="46" t="s">
        <v>6</v>
      </c>
      <c r="F39" s="46" t="s">
        <v>626</v>
      </c>
      <c r="G39" s="47">
        <v>44656.291666666664</v>
      </c>
      <c r="H39" s="46" t="s">
        <v>9</v>
      </c>
      <c r="I39" s="56" t="str">
        <f>VLOOKUP(H39,'Source Codes'!$A$6:$B$89,2,FALSE)</f>
        <v>On Line Journal Entries</v>
      </c>
      <c r="J39" s="146">
        <v>-4242552.88</v>
      </c>
      <c r="K39" s="47">
        <v>44676.291666666664</v>
      </c>
      <c r="L39" s="49" t="s">
        <v>638</v>
      </c>
      <c r="M39" s="50">
        <v>44677.164988425924</v>
      </c>
      <c r="N39" s="48" t="s">
        <v>407</v>
      </c>
      <c r="O39" s="48" t="s">
        <v>419</v>
      </c>
    </row>
    <row r="40" spans="1:15" ht="33" hidden="1" customHeight="1" outlineLevel="1">
      <c r="B40" s="39">
        <v>2022</v>
      </c>
      <c r="C40" s="39">
        <v>10</v>
      </c>
      <c r="D40" s="46" t="s">
        <v>5</v>
      </c>
      <c r="E40" s="46" t="s">
        <v>6</v>
      </c>
      <c r="F40" s="46" t="s">
        <v>627</v>
      </c>
      <c r="G40" s="47">
        <v>44671.291666666664</v>
      </c>
      <c r="H40" s="46" t="s">
        <v>8</v>
      </c>
      <c r="I40" s="56" t="str">
        <f>VLOOKUP(H40,'Source Codes'!$A$6:$B$89,2,FALSE)</f>
        <v>Prch,Cntrl Mail,Flt,Prntg,Sply</v>
      </c>
      <c r="J40" s="146">
        <v>-1728285.32</v>
      </c>
      <c r="K40" s="47">
        <v>44676.291666666664</v>
      </c>
      <c r="L40" s="49" t="s">
        <v>637</v>
      </c>
      <c r="M40" s="50">
        <v>44676.587870370371</v>
      </c>
      <c r="N40" s="56" t="s">
        <v>407</v>
      </c>
      <c r="O40" s="56" t="s">
        <v>455</v>
      </c>
    </row>
    <row r="41" spans="1:15" ht="23.25" hidden="1" customHeight="1" outlineLevel="1">
      <c r="B41" s="39">
        <v>2022</v>
      </c>
      <c r="C41" s="39">
        <v>10</v>
      </c>
      <c r="D41" s="46" t="s">
        <v>5</v>
      </c>
      <c r="E41" s="46" t="s">
        <v>6</v>
      </c>
      <c r="F41" s="46" t="s">
        <v>628</v>
      </c>
      <c r="G41" s="47">
        <v>44669.291666666664</v>
      </c>
      <c r="H41" s="46" t="s">
        <v>9</v>
      </c>
      <c r="I41" s="56" t="str">
        <f>VLOOKUP(H41,'Source Codes'!$A$6:$B$89,2,FALSE)</f>
        <v>On Line Journal Entries</v>
      </c>
      <c r="J41" s="146">
        <v>-1542083</v>
      </c>
      <c r="K41" s="47">
        <v>44676.291666666664</v>
      </c>
      <c r="L41" s="49" t="s">
        <v>636</v>
      </c>
      <c r="M41" s="50">
        <v>44677.164988425924</v>
      </c>
      <c r="N41" s="48" t="s">
        <v>407</v>
      </c>
      <c r="O41" s="48" t="s">
        <v>419</v>
      </c>
    </row>
    <row r="42" spans="1:15" ht="80.25" hidden="1" customHeight="1" outlineLevel="1">
      <c r="B42" s="39">
        <v>2022</v>
      </c>
      <c r="C42" s="39">
        <v>10</v>
      </c>
      <c r="D42" s="46" t="s">
        <v>5</v>
      </c>
      <c r="E42" s="46" t="s">
        <v>6</v>
      </c>
      <c r="F42" s="46" t="s">
        <v>629</v>
      </c>
      <c r="G42" s="47">
        <v>44669.291666666664</v>
      </c>
      <c r="H42" s="46" t="s">
        <v>9</v>
      </c>
      <c r="I42" s="56" t="str">
        <f>VLOOKUP(H42,'Source Codes'!$A$6:$B$89,2,FALSE)</f>
        <v>On Line Journal Entries</v>
      </c>
      <c r="J42" s="146">
        <v>4312946</v>
      </c>
      <c r="K42" s="47">
        <v>44676.291666666664</v>
      </c>
      <c r="L42" s="49" t="s">
        <v>633</v>
      </c>
      <c r="M42" s="50">
        <v>44677.164988425924</v>
      </c>
      <c r="N42" s="48" t="s">
        <v>407</v>
      </c>
      <c r="O42" s="48" t="s">
        <v>415</v>
      </c>
    </row>
    <row r="43" spans="1:15" ht="91.5" hidden="1" customHeight="1" outlineLevel="1">
      <c r="B43" s="39">
        <v>2022</v>
      </c>
      <c r="C43" s="39">
        <v>10</v>
      </c>
      <c r="D43" s="46" t="s">
        <v>5</v>
      </c>
      <c r="E43" s="46" t="s">
        <v>6</v>
      </c>
      <c r="F43" s="46" t="s">
        <v>630</v>
      </c>
      <c r="G43" s="47">
        <v>44671.291666666664</v>
      </c>
      <c r="H43" s="46" t="s">
        <v>9</v>
      </c>
      <c r="I43" s="56" t="str">
        <f>VLOOKUP(H43,'Source Codes'!$A$6:$B$89,2,FALSE)</f>
        <v>On Line Journal Entries</v>
      </c>
      <c r="J43" s="146">
        <v>4596565</v>
      </c>
      <c r="K43" s="47">
        <v>44676.291666666664</v>
      </c>
      <c r="L43" s="49" t="s">
        <v>342</v>
      </c>
      <c r="M43" s="50">
        <v>44677.164988425924</v>
      </c>
      <c r="N43" s="48" t="s">
        <v>407</v>
      </c>
      <c r="O43" s="48" t="s">
        <v>415</v>
      </c>
    </row>
    <row r="44" spans="1:15" ht="90" hidden="1" customHeight="1" outlineLevel="1">
      <c r="B44" s="39">
        <v>2022</v>
      </c>
      <c r="C44" s="39">
        <v>10</v>
      </c>
      <c r="D44" s="46" t="s">
        <v>5</v>
      </c>
      <c r="E44" s="46" t="s">
        <v>6</v>
      </c>
      <c r="F44" s="46" t="s">
        <v>631</v>
      </c>
      <c r="G44" s="47">
        <v>44670.291666666664</v>
      </c>
      <c r="H44" s="46" t="s">
        <v>9</v>
      </c>
      <c r="I44" s="56" t="str">
        <f>VLOOKUP(H44,'Source Codes'!$A$6:$B$89,2,FALSE)</f>
        <v>On Line Journal Entries</v>
      </c>
      <c r="J44" s="146">
        <v>4860230</v>
      </c>
      <c r="K44" s="47">
        <v>44676.291666666664</v>
      </c>
      <c r="L44" s="49" t="s">
        <v>342</v>
      </c>
      <c r="M44" s="50">
        <v>44677.164988425924</v>
      </c>
      <c r="N44" s="48" t="s">
        <v>407</v>
      </c>
      <c r="O44" s="48" t="s">
        <v>415</v>
      </c>
    </row>
    <row r="45" spans="1:15" ht="89.25" hidden="1" outlineLevel="1">
      <c r="B45" s="39">
        <v>2022</v>
      </c>
      <c r="C45" s="39">
        <v>10</v>
      </c>
      <c r="D45" s="46" t="s">
        <v>5</v>
      </c>
      <c r="E45" s="46" t="s">
        <v>6</v>
      </c>
      <c r="F45" s="46" t="s">
        <v>632</v>
      </c>
      <c r="G45" s="47">
        <v>44670.291666666664</v>
      </c>
      <c r="H45" s="46" t="s">
        <v>9</v>
      </c>
      <c r="I45" s="56" t="str">
        <f>VLOOKUP(H45,'Source Codes'!$A$6:$B$89,2,FALSE)</f>
        <v>On Line Journal Entries</v>
      </c>
      <c r="J45" s="146">
        <v>8081710.5700000003</v>
      </c>
      <c r="K45" s="47">
        <v>44676.291666666664</v>
      </c>
      <c r="L45" s="49" t="s">
        <v>342</v>
      </c>
      <c r="M45" s="50">
        <v>44677.164988425924</v>
      </c>
      <c r="N45" s="48" t="s">
        <v>407</v>
      </c>
      <c r="O45" s="48" t="s">
        <v>415</v>
      </c>
    </row>
    <row r="46" spans="1:15" collapsed="1">
      <c r="I46" s="56"/>
      <c r="J46" s="145">
        <f>SUM(J37:J45)</f>
        <v>4615969.68</v>
      </c>
    </row>
    <row r="47" spans="1:15" ht="11.25" customHeight="1">
      <c r="I47" s="56"/>
    </row>
    <row r="48" spans="1:15" ht="12.75" customHeight="1">
      <c r="A48" s="63" t="s">
        <v>640</v>
      </c>
      <c r="I48" s="56"/>
    </row>
    <row r="49" spans="1:15" ht="32.25" hidden="1" customHeight="1" outlineLevel="1">
      <c r="B49" s="39">
        <v>2022</v>
      </c>
      <c r="C49" s="39">
        <v>10</v>
      </c>
      <c r="D49" s="46" t="s">
        <v>5</v>
      </c>
      <c r="E49" s="46" t="s">
        <v>6</v>
      </c>
      <c r="F49" s="46" t="s">
        <v>641</v>
      </c>
      <c r="G49" s="47">
        <v>44676.291666666664</v>
      </c>
      <c r="H49" s="46" t="s">
        <v>12</v>
      </c>
      <c r="I49" s="56" t="str">
        <f>VLOOKUP(H49,'Source Codes'!$A$6:$B$89,2,FALSE)</f>
        <v>AR Direct Cash Journal</v>
      </c>
      <c r="J49" s="146">
        <v>3049087.99</v>
      </c>
      <c r="K49" s="47">
        <v>44677.291666666664</v>
      </c>
      <c r="L49" s="49" t="s">
        <v>352</v>
      </c>
      <c r="M49" s="50">
        <v>44678.045972222222</v>
      </c>
      <c r="N49" s="48" t="s">
        <v>410</v>
      </c>
      <c r="O49" s="48" t="s">
        <v>422</v>
      </c>
    </row>
    <row r="50" spans="1:15" ht="63.75" hidden="1" outlineLevel="1">
      <c r="B50" s="39">
        <v>2022</v>
      </c>
      <c r="C50" s="39">
        <v>10</v>
      </c>
      <c r="D50" s="46" t="s">
        <v>5</v>
      </c>
      <c r="E50" s="46" t="s">
        <v>6</v>
      </c>
      <c r="F50" s="46" t="s">
        <v>642</v>
      </c>
      <c r="G50" s="47">
        <v>44652.291666666664</v>
      </c>
      <c r="H50" s="46" t="s">
        <v>11</v>
      </c>
      <c r="I50" s="56" t="str">
        <f>VLOOKUP(H50,'Source Codes'!$A$6:$B$89,2,FALSE)</f>
        <v>AR Payments</v>
      </c>
      <c r="J50" s="146">
        <v>1641106.46</v>
      </c>
      <c r="K50" s="47">
        <v>44677.291666666664</v>
      </c>
      <c r="L50" s="49" t="s">
        <v>644</v>
      </c>
      <c r="M50" s="50">
        <v>44678.045972222222</v>
      </c>
      <c r="N50" s="48" t="s">
        <v>643</v>
      </c>
      <c r="O50" s="48" t="s">
        <v>408</v>
      </c>
    </row>
    <row r="51" spans="1:15" ht="12.75" customHeight="1" collapsed="1">
      <c r="B51" s="38"/>
      <c r="C51" s="38"/>
      <c r="G51" s="24"/>
      <c r="I51" s="56"/>
      <c r="J51" s="145">
        <f>SUM(J49:J50)</f>
        <v>4690194.45</v>
      </c>
    </row>
    <row r="52" spans="1:15" ht="12.75" customHeight="1">
      <c r="B52" s="38"/>
      <c r="C52" s="38"/>
      <c r="G52" s="24"/>
      <c r="I52" s="56"/>
    </row>
    <row r="53" spans="1:15" ht="12.75" customHeight="1">
      <c r="A53" s="63" t="s">
        <v>645</v>
      </c>
      <c r="B53" s="38"/>
      <c r="C53" s="38"/>
      <c r="G53" s="24"/>
      <c r="I53" s="56"/>
    </row>
    <row r="54" spans="1:15" ht="38.25" hidden="1" outlineLevel="1">
      <c r="B54" s="39">
        <v>2022</v>
      </c>
      <c r="C54" s="39">
        <v>10</v>
      </c>
      <c r="D54" s="46" t="s">
        <v>5</v>
      </c>
      <c r="E54" s="46" t="s">
        <v>6</v>
      </c>
      <c r="F54" s="46" t="s">
        <v>646</v>
      </c>
      <c r="G54" s="47">
        <v>44670.291666666664</v>
      </c>
      <c r="H54" s="46" t="s">
        <v>12</v>
      </c>
      <c r="I54" s="56" t="str">
        <f>VLOOKUP(H54,'Source Codes'!$A$6:$B$89,2,FALSE)</f>
        <v>AR Direct Cash Journal</v>
      </c>
      <c r="J54" s="146">
        <v>3888495.18</v>
      </c>
      <c r="K54" s="47">
        <v>44678.291666666664</v>
      </c>
      <c r="L54" s="49" t="s">
        <v>663</v>
      </c>
      <c r="M54" s="50">
        <v>44679.046585648146</v>
      </c>
      <c r="N54" s="48" t="s">
        <v>410</v>
      </c>
      <c r="O54" s="48" t="s">
        <v>421</v>
      </c>
    </row>
    <row r="55" spans="1:15" ht="51" hidden="1" outlineLevel="1">
      <c r="B55" s="39">
        <v>2022</v>
      </c>
      <c r="C55" s="39">
        <v>10</v>
      </c>
      <c r="D55" s="46" t="s">
        <v>5</v>
      </c>
      <c r="E55" s="46" t="s">
        <v>6</v>
      </c>
      <c r="F55" s="46" t="s">
        <v>647</v>
      </c>
      <c r="G55" s="47">
        <v>44677.291666666664</v>
      </c>
      <c r="H55" s="46" t="s">
        <v>11</v>
      </c>
      <c r="I55" s="56" t="str">
        <f>VLOOKUP(H55,'Source Codes'!$A$6:$B$89,2,FALSE)</f>
        <v>AR Payments</v>
      </c>
      <c r="J55" s="146">
        <v>4605720.13</v>
      </c>
      <c r="K55" s="47">
        <v>44678.291666666664</v>
      </c>
      <c r="L55" s="49" t="s">
        <v>662</v>
      </c>
      <c r="M55" s="50">
        <v>44679.046585648146</v>
      </c>
      <c r="N55" s="48" t="s">
        <v>643</v>
      </c>
      <c r="O55" s="48" t="s">
        <v>408</v>
      </c>
    </row>
    <row r="56" spans="1:15" ht="27" hidden="1" customHeight="1" outlineLevel="1">
      <c r="B56" s="39">
        <v>2022</v>
      </c>
      <c r="C56" s="39">
        <v>10</v>
      </c>
      <c r="D56" s="46" t="s">
        <v>5</v>
      </c>
      <c r="E56" s="46" t="s">
        <v>6</v>
      </c>
      <c r="F56" s="46" t="s">
        <v>648</v>
      </c>
      <c r="G56" s="47">
        <v>44671.291666666664</v>
      </c>
      <c r="H56" s="46" t="s">
        <v>7</v>
      </c>
      <c r="I56" s="56" t="str">
        <f>VLOOKUP(H56,'Source Codes'!$A$6:$B$89,2,FALSE)</f>
        <v>HRMS Interface Journals</v>
      </c>
      <c r="J56" s="146">
        <v>-53259461.469999999</v>
      </c>
      <c r="K56" s="47">
        <v>44678.291666666664</v>
      </c>
      <c r="L56" s="49" t="s">
        <v>355</v>
      </c>
      <c r="M56" s="50">
        <v>44678.730902777781</v>
      </c>
      <c r="N56" s="48" t="s">
        <v>438</v>
      </c>
      <c r="O56" s="48" t="s">
        <v>439</v>
      </c>
    </row>
    <row r="57" spans="1:15" hidden="1" outlineLevel="1">
      <c r="B57" s="39">
        <v>2022</v>
      </c>
      <c r="C57" s="39">
        <v>10</v>
      </c>
      <c r="D57" s="46" t="s">
        <v>5</v>
      </c>
      <c r="E57" s="46" t="s">
        <v>6</v>
      </c>
      <c r="F57" s="46" t="s">
        <v>649</v>
      </c>
      <c r="G57" s="47">
        <v>44652.291666666664</v>
      </c>
      <c r="H57" s="46" t="s">
        <v>13</v>
      </c>
      <c r="I57" s="56" t="str">
        <f>VLOOKUP(H57,'Source Codes'!$A$6:$B$89,2,FALSE)</f>
        <v>C-IV Voucher/Payments/EBT</v>
      </c>
      <c r="J57" s="146">
        <v>-9539186.7599999998</v>
      </c>
      <c r="K57" s="47">
        <v>44678.291666666664</v>
      </c>
      <c r="L57" s="49" t="s">
        <v>660</v>
      </c>
      <c r="M57" s="50">
        <v>44678.815208333333</v>
      </c>
      <c r="N57" s="48" t="s">
        <v>407</v>
      </c>
      <c r="O57" s="48" t="s">
        <v>415</v>
      </c>
    </row>
    <row r="58" spans="1:15" ht="29.25" hidden="1" customHeight="1" outlineLevel="1">
      <c r="B58" s="39">
        <v>2022</v>
      </c>
      <c r="C58" s="39">
        <v>10</v>
      </c>
      <c r="D58" s="46" t="s">
        <v>5</v>
      </c>
      <c r="E58" s="46" t="s">
        <v>6</v>
      </c>
      <c r="F58" s="46" t="s">
        <v>650</v>
      </c>
      <c r="G58" s="47">
        <v>44671.291666666664</v>
      </c>
      <c r="H58" s="46" t="s">
        <v>7</v>
      </c>
      <c r="I58" s="56" t="str">
        <f>VLOOKUP(H58,'Source Codes'!$A$6:$B$89,2,FALSE)</f>
        <v>HRMS Interface Journals</v>
      </c>
      <c r="J58" s="146">
        <v>-8275713.5899999999</v>
      </c>
      <c r="K58" s="47">
        <v>44678.291666666664</v>
      </c>
      <c r="L58" s="49" t="s">
        <v>356</v>
      </c>
      <c r="M58" s="50">
        <v>44678.718206018515</v>
      </c>
      <c r="N58" s="48" t="s">
        <v>438</v>
      </c>
      <c r="O58" s="48" t="s">
        <v>439</v>
      </c>
    </row>
    <row r="59" spans="1:15" hidden="1" outlineLevel="1">
      <c r="B59" s="39">
        <v>2022</v>
      </c>
      <c r="C59" s="39">
        <v>10</v>
      </c>
      <c r="D59" s="46" t="s">
        <v>5</v>
      </c>
      <c r="E59" s="46" t="s">
        <v>6</v>
      </c>
      <c r="F59" s="46" t="s">
        <v>651</v>
      </c>
      <c r="G59" s="47">
        <v>44652.291666666664</v>
      </c>
      <c r="H59" s="46" t="s">
        <v>13</v>
      </c>
      <c r="I59" s="56" t="str">
        <f>VLOOKUP(H59,'Source Codes'!$A$6:$B$89,2,FALSE)</f>
        <v>C-IV Voucher/Payments/EBT</v>
      </c>
      <c r="J59" s="146">
        <v>-7243211.0700000003</v>
      </c>
      <c r="K59" s="47">
        <v>44678.291666666664</v>
      </c>
      <c r="L59" s="49" t="s">
        <v>523</v>
      </c>
      <c r="M59" s="50">
        <v>44678.816643518519</v>
      </c>
      <c r="N59" s="48" t="s">
        <v>407</v>
      </c>
      <c r="O59" s="48" t="s">
        <v>415</v>
      </c>
    </row>
    <row r="60" spans="1:15" hidden="1" outlineLevel="1">
      <c r="B60" s="39">
        <v>2022</v>
      </c>
      <c r="C60" s="39">
        <v>10</v>
      </c>
      <c r="D60" s="46" t="s">
        <v>5</v>
      </c>
      <c r="E60" s="46" t="s">
        <v>6</v>
      </c>
      <c r="F60" s="46" t="s">
        <v>652</v>
      </c>
      <c r="G60" s="47">
        <v>44669.291666666664</v>
      </c>
      <c r="H60" s="46" t="s">
        <v>340</v>
      </c>
      <c r="I60" s="56" t="str">
        <f>VLOOKUP(H60,'Source Codes'!$A$6:$B$89,2,FALSE)</f>
        <v>Facilities Mngmnt Intfc Jrnls</v>
      </c>
      <c r="J60" s="146">
        <v>-3841512.8</v>
      </c>
      <c r="K60" s="47">
        <v>44678.291666666664</v>
      </c>
      <c r="L60" s="49" t="s">
        <v>659</v>
      </c>
      <c r="M60" s="50">
        <v>44678.660312499997</v>
      </c>
      <c r="N60" s="56" t="s">
        <v>407</v>
      </c>
      <c r="O60" s="56" t="s">
        <v>418</v>
      </c>
    </row>
    <row r="61" spans="1:15" ht="21" hidden="1" customHeight="1" outlineLevel="1">
      <c r="B61" s="39">
        <v>2022</v>
      </c>
      <c r="C61" s="39">
        <v>10</v>
      </c>
      <c r="D61" s="46" t="s">
        <v>5</v>
      </c>
      <c r="E61" s="46" t="s">
        <v>6</v>
      </c>
      <c r="F61" s="46" t="s">
        <v>653</v>
      </c>
      <c r="G61" s="47">
        <v>44671.291666666664</v>
      </c>
      <c r="H61" s="46" t="s">
        <v>7</v>
      </c>
      <c r="I61" s="56" t="str">
        <f>VLOOKUP(H61,'Source Codes'!$A$6:$B$89,2,FALSE)</f>
        <v>HRMS Interface Journals</v>
      </c>
      <c r="J61" s="146">
        <v>-1855356.92</v>
      </c>
      <c r="K61" s="47">
        <v>44678.291666666664</v>
      </c>
      <c r="L61" s="49" t="s">
        <v>357</v>
      </c>
      <c r="M61" s="50">
        <v>44678.732569444444</v>
      </c>
      <c r="N61" s="48" t="s">
        <v>438</v>
      </c>
      <c r="O61" s="48" t="s">
        <v>439</v>
      </c>
    </row>
    <row r="62" spans="1:15" hidden="1" outlineLevel="1">
      <c r="B62" s="39">
        <v>2022</v>
      </c>
      <c r="C62" s="39">
        <v>10</v>
      </c>
      <c r="D62" s="46" t="s">
        <v>5</v>
      </c>
      <c r="E62" s="46" t="s">
        <v>6</v>
      </c>
      <c r="F62" s="46" t="s">
        <v>654</v>
      </c>
      <c r="G62" s="47">
        <v>44661.291666666664</v>
      </c>
      <c r="H62" s="46" t="s">
        <v>340</v>
      </c>
      <c r="I62" s="56" t="str">
        <f>VLOOKUP(H62,'Source Codes'!$A$6:$B$89,2,FALSE)</f>
        <v>Facilities Mngmnt Intfc Jrnls</v>
      </c>
      <c r="J62" s="146">
        <v>-1839589.86</v>
      </c>
      <c r="K62" s="47">
        <v>44678.291666666664</v>
      </c>
      <c r="L62" s="49" t="s">
        <v>658</v>
      </c>
      <c r="M62" s="50">
        <v>44678.672951388886</v>
      </c>
      <c r="N62" s="48" t="s">
        <v>407</v>
      </c>
      <c r="O62" s="48" t="s">
        <v>418</v>
      </c>
    </row>
    <row r="63" spans="1:15" ht="30.75" hidden="1" customHeight="1" outlineLevel="1">
      <c r="B63" s="39">
        <v>2022</v>
      </c>
      <c r="C63" s="39">
        <v>10</v>
      </c>
      <c r="D63" s="46" t="s">
        <v>5</v>
      </c>
      <c r="E63" s="46" t="s">
        <v>6</v>
      </c>
      <c r="F63" s="46" t="s">
        <v>655</v>
      </c>
      <c r="G63" s="47">
        <v>44669.291666666664</v>
      </c>
      <c r="H63" s="46" t="s">
        <v>9</v>
      </c>
      <c r="I63" s="56" t="str">
        <f>VLOOKUP(H63,'Source Codes'!$A$6:$B$89,2,FALSE)</f>
        <v>On Line Journal Entries</v>
      </c>
      <c r="J63" s="146">
        <v>1272179.75</v>
      </c>
      <c r="K63" s="47">
        <v>44678.291666666664</v>
      </c>
      <c r="L63" s="49" t="s">
        <v>661</v>
      </c>
      <c r="M63" s="50">
        <v>44679.165590277778</v>
      </c>
      <c r="N63" s="48" t="s">
        <v>410</v>
      </c>
      <c r="O63" s="48" t="s">
        <v>422</v>
      </c>
    </row>
    <row r="64" spans="1:15" ht="89.25" hidden="1" outlineLevel="1">
      <c r="B64" s="39">
        <v>2022</v>
      </c>
      <c r="C64" s="39">
        <v>10</v>
      </c>
      <c r="D64" s="46" t="s">
        <v>5</v>
      </c>
      <c r="E64" s="46" t="s">
        <v>6</v>
      </c>
      <c r="F64" s="46" t="s">
        <v>656</v>
      </c>
      <c r="G64" s="47">
        <v>44676.291666666664</v>
      </c>
      <c r="H64" s="46" t="s">
        <v>9</v>
      </c>
      <c r="I64" s="56" t="str">
        <f>VLOOKUP(H64,'Source Codes'!$A$6:$B$89,2,FALSE)</f>
        <v>On Line Journal Entries</v>
      </c>
      <c r="J64" s="146">
        <v>9324836.7400000002</v>
      </c>
      <c r="K64" s="47">
        <v>44678.291666666664</v>
      </c>
      <c r="L64" s="49" t="s">
        <v>342</v>
      </c>
      <c r="M64" s="50">
        <v>44679.165590277778</v>
      </c>
      <c r="N64" s="48" t="s">
        <v>407</v>
      </c>
      <c r="O64" s="48" t="s">
        <v>415</v>
      </c>
    </row>
    <row r="65" spans="1:15" ht="89.25" hidden="1" outlineLevel="1">
      <c r="B65" s="39">
        <v>2022</v>
      </c>
      <c r="C65" s="39">
        <v>10</v>
      </c>
      <c r="D65" s="46" t="s">
        <v>5</v>
      </c>
      <c r="E65" s="46" t="s">
        <v>6</v>
      </c>
      <c r="F65" s="46" t="s">
        <v>657</v>
      </c>
      <c r="G65" s="47">
        <v>44670.291666666664</v>
      </c>
      <c r="H65" s="46" t="s">
        <v>9</v>
      </c>
      <c r="I65" s="56" t="str">
        <f>VLOOKUP(H65,'Source Codes'!$A$6:$B$89,2,FALSE)</f>
        <v>On Line Journal Entries</v>
      </c>
      <c r="J65" s="146">
        <v>13844761</v>
      </c>
      <c r="K65" s="47">
        <v>44678.291666666664</v>
      </c>
      <c r="L65" s="49" t="s">
        <v>342</v>
      </c>
      <c r="M65" s="50">
        <v>44679.165590277778</v>
      </c>
      <c r="N65" s="48" t="s">
        <v>407</v>
      </c>
      <c r="O65" s="48" t="s">
        <v>415</v>
      </c>
    </row>
    <row r="66" spans="1:15" ht="12.75" customHeight="1" collapsed="1">
      <c r="B66" s="38"/>
      <c r="C66" s="38"/>
      <c r="G66" s="24"/>
      <c r="I66" s="56"/>
      <c r="J66" s="145">
        <f>SUM(J54:J65)</f>
        <v>-52918039.669999979</v>
      </c>
    </row>
    <row r="67" spans="1:15" ht="12.75" customHeight="1">
      <c r="B67" s="38"/>
      <c r="C67" s="38"/>
      <c r="G67" s="24"/>
      <c r="I67" s="56"/>
    </row>
    <row r="68" spans="1:15" ht="12.75" customHeight="1">
      <c r="A68" s="63" t="s">
        <v>664</v>
      </c>
      <c r="B68" s="38"/>
      <c r="C68" s="38"/>
      <c r="G68" s="24"/>
      <c r="I68" s="56"/>
    </row>
    <row r="69" spans="1:15" ht="27.75" hidden="1" customHeight="1" outlineLevel="1">
      <c r="B69" s="39">
        <v>2022</v>
      </c>
      <c r="C69" s="39">
        <v>10</v>
      </c>
      <c r="D69" s="46" t="s">
        <v>5</v>
      </c>
      <c r="E69" s="46" t="s">
        <v>6</v>
      </c>
      <c r="F69" s="46" t="s">
        <v>665</v>
      </c>
      <c r="G69" s="47">
        <v>44678.291666666664</v>
      </c>
      <c r="H69" s="46" t="s">
        <v>12</v>
      </c>
      <c r="I69" s="56" t="str">
        <f>VLOOKUP(H69,'Source Codes'!$A$6:$B$89,2,FALSE)</f>
        <v>AR Direct Cash Journal</v>
      </c>
      <c r="J69" s="146">
        <v>4255660.6500000004</v>
      </c>
      <c r="K69" s="47">
        <v>44679.291666666664</v>
      </c>
      <c r="L69" s="49" t="s">
        <v>491</v>
      </c>
      <c r="M69" s="50">
        <v>44680.047233796293</v>
      </c>
      <c r="N69" s="48" t="s">
        <v>678</v>
      </c>
      <c r="O69" s="48" t="s">
        <v>422</v>
      </c>
    </row>
    <row r="70" spans="1:15" ht="25.5" hidden="1" outlineLevel="1">
      <c r="B70" s="39">
        <v>2022</v>
      </c>
      <c r="C70" s="39">
        <v>10</v>
      </c>
      <c r="D70" s="46" t="s">
        <v>5</v>
      </c>
      <c r="E70" s="46" t="s">
        <v>6</v>
      </c>
      <c r="F70" s="46" t="s">
        <v>666</v>
      </c>
      <c r="G70" s="47">
        <v>44679.291666666664</v>
      </c>
      <c r="H70" s="46" t="s">
        <v>12</v>
      </c>
      <c r="I70" s="56" t="str">
        <f>VLOOKUP(H70,'Source Codes'!$A$6:$B$89,2,FALSE)</f>
        <v>AR Direct Cash Journal</v>
      </c>
      <c r="J70" s="146">
        <v>1328342.74</v>
      </c>
      <c r="K70" s="47">
        <v>44679.291666666664</v>
      </c>
      <c r="L70" s="49" t="s">
        <v>635</v>
      </c>
      <c r="M70" s="50">
        <v>44680.047233796293</v>
      </c>
      <c r="N70" s="48" t="s">
        <v>434</v>
      </c>
      <c r="O70" s="48" t="s">
        <v>634</v>
      </c>
    </row>
    <row r="71" spans="1:15" ht="30.75" hidden="1" customHeight="1" outlineLevel="1">
      <c r="B71" s="39">
        <v>2022</v>
      </c>
      <c r="C71" s="39">
        <v>10</v>
      </c>
      <c r="D71" s="46" t="s">
        <v>5</v>
      </c>
      <c r="E71" s="46" t="s">
        <v>6</v>
      </c>
      <c r="F71" s="46" t="s">
        <v>667</v>
      </c>
      <c r="G71" s="47">
        <v>44664.291666666664</v>
      </c>
      <c r="H71" s="46" t="s">
        <v>12</v>
      </c>
      <c r="I71" s="56" t="str">
        <f>VLOOKUP(H71,'Source Codes'!$A$6:$B$89,2,FALSE)</f>
        <v>AR Direct Cash Journal</v>
      </c>
      <c r="J71" s="146">
        <v>3994307.87</v>
      </c>
      <c r="K71" s="47">
        <v>44679.291666666664</v>
      </c>
      <c r="L71" s="49" t="s">
        <v>682</v>
      </c>
      <c r="M71" s="50">
        <v>44680.047233796293</v>
      </c>
      <c r="N71" s="48" t="s">
        <v>2574</v>
      </c>
      <c r="O71" s="48" t="s">
        <v>679</v>
      </c>
    </row>
    <row r="72" spans="1:15" ht="24" hidden="1" customHeight="1" outlineLevel="1">
      <c r="B72" s="39">
        <v>2022</v>
      </c>
      <c r="C72" s="39">
        <v>10</v>
      </c>
      <c r="D72" s="46" t="s">
        <v>5</v>
      </c>
      <c r="E72" s="46" t="s">
        <v>6</v>
      </c>
      <c r="F72" s="46" t="s">
        <v>668</v>
      </c>
      <c r="G72" s="47">
        <v>44669.291666666664</v>
      </c>
      <c r="H72" s="46" t="s">
        <v>12</v>
      </c>
      <c r="I72" s="56" t="str">
        <f>VLOOKUP(H72,'Source Codes'!$A$6:$B$89,2,FALSE)</f>
        <v>AR Direct Cash Journal</v>
      </c>
      <c r="J72" s="146">
        <v>2893406.35</v>
      </c>
      <c r="K72" s="47">
        <v>44679.291666666664</v>
      </c>
      <c r="L72" s="49" t="s">
        <v>685</v>
      </c>
      <c r="M72" s="50">
        <v>44680.047233796293</v>
      </c>
      <c r="N72" s="48" t="s">
        <v>412</v>
      </c>
      <c r="O72" s="48" t="s">
        <v>419</v>
      </c>
    </row>
    <row r="73" spans="1:15" ht="51" hidden="1" outlineLevel="1">
      <c r="B73" s="39">
        <v>2022</v>
      </c>
      <c r="C73" s="39">
        <v>10</v>
      </c>
      <c r="D73" s="46" t="s">
        <v>5</v>
      </c>
      <c r="E73" s="46" t="s">
        <v>6</v>
      </c>
      <c r="F73" s="46" t="s">
        <v>669</v>
      </c>
      <c r="G73" s="47">
        <v>44671.291666666664</v>
      </c>
      <c r="H73" s="46" t="s">
        <v>12</v>
      </c>
      <c r="I73" s="56" t="str">
        <f>VLOOKUP(H73,'Source Codes'!$A$6:$B$89,2,FALSE)</f>
        <v>AR Direct Cash Journal</v>
      </c>
      <c r="J73" s="146">
        <v>3707041.55</v>
      </c>
      <c r="K73" s="47">
        <v>44679.291666666664</v>
      </c>
      <c r="L73" s="49" t="s">
        <v>681</v>
      </c>
      <c r="M73" s="50">
        <v>44680.047233796293</v>
      </c>
      <c r="N73" s="48" t="s">
        <v>407</v>
      </c>
      <c r="O73" s="48" t="s">
        <v>419</v>
      </c>
    </row>
    <row r="74" spans="1:15" ht="41.25" hidden="1" customHeight="1" outlineLevel="1">
      <c r="B74" s="39">
        <v>2022</v>
      </c>
      <c r="C74" s="39">
        <v>10</v>
      </c>
      <c r="D74" s="46" t="s">
        <v>5</v>
      </c>
      <c r="E74" s="46" t="s">
        <v>6</v>
      </c>
      <c r="F74" s="46" t="s">
        <v>670</v>
      </c>
      <c r="G74" s="47">
        <v>44676.291666666664</v>
      </c>
      <c r="H74" s="46" t="s">
        <v>12</v>
      </c>
      <c r="I74" s="56" t="str">
        <f>VLOOKUP(H74,'Source Codes'!$A$6:$B$89,2,FALSE)</f>
        <v>AR Direct Cash Journal</v>
      </c>
      <c r="J74" s="146">
        <v>7042353.9400000004</v>
      </c>
      <c r="K74" s="47">
        <v>44679.291666666664</v>
      </c>
      <c r="L74" s="49" t="s">
        <v>444</v>
      </c>
      <c r="M74" s="50">
        <v>44680.047233796293</v>
      </c>
      <c r="N74" s="48" t="s">
        <v>410</v>
      </c>
      <c r="O74" s="48" t="s">
        <v>419</v>
      </c>
    </row>
    <row r="75" spans="1:15" ht="24.75" hidden="1" customHeight="1" outlineLevel="1">
      <c r="B75" s="39">
        <v>2022</v>
      </c>
      <c r="C75" s="39">
        <v>10</v>
      </c>
      <c r="D75" s="46" t="s">
        <v>5</v>
      </c>
      <c r="E75" s="46" t="s">
        <v>6</v>
      </c>
      <c r="F75" s="46" t="s">
        <v>671</v>
      </c>
      <c r="G75" s="47">
        <v>44678.291666666664</v>
      </c>
      <c r="H75" s="46" t="s">
        <v>9</v>
      </c>
      <c r="I75" s="56" t="str">
        <f>VLOOKUP(H75,'Source Codes'!$A$6:$B$89,2,FALSE)</f>
        <v>On Line Journal Entries</v>
      </c>
      <c r="J75" s="146">
        <v>1520097.87</v>
      </c>
      <c r="K75" s="47">
        <v>44679.291666666664</v>
      </c>
      <c r="L75" s="49" t="s">
        <v>683</v>
      </c>
      <c r="M75" s="50">
        <v>44680.229560185187</v>
      </c>
      <c r="N75" s="56" t="s">
        <v>407</v>
      </c>
      <c r="O75" s="56" t="s">
        <v>422</v>
      </c>
    </row>
    <row r="76" spans="1:15" ht="24" hidden="1" customHeight="1" outlineLevel="1">
      <c r="B76" s="39">
        <v>2022</v>
      </c>
      <c r="C76" s="39">
        <v>10</v>
      </c>
      <c r="D76" s="46" t="s">
        <v>5</v>
      </c>
      <c r="E76" s="46" t="s">
        <v>6</v>
      </c>
      <c r="F76" s="46" t="s">
        <v>672</v>
      </c>
      <c r="G76" s="47">
        <v>44652.291666666664</v>
      </c>
      <c r="H76" s="46" t="s">
        <v>9</v>
      </c>
      <c r="I76" s="56" t="str">
        <f>VLOOKUP(H76,'Source Codes'!$A$6:$B$89,2,FALSE)</f>
        <v>On Line Journal Entries</v>
      </c>
      <c r="J76" s="146">
        <v>2299071</v>
      </c>
      <c r="K76" s="47">
        <v>44679.291666666664</v>
      </c>
      <c r="L76" s="49" t="s">
        <v>680</v>
      </c>
      <c r="M76" s="50">
        <v>44680.228842592594</v>
      </c>
      <c r="N76" s="48" t="s">
        <v>412</v>
      </c>
      <c r="O76" s="48" t="s">
        <v>424</v>
      </c>
    </row>
    <row r="77" spans="1:15" ht="51" hidden="1" outlineLevel="1">
      <c r="B77" s="39">
        <v>2022</v>
      </c>
      <c r="C77" s="39">
        <v>10</v>
      </c>
      <c r="D77" s="46" t="s">
        <v>5</v>
      </c>
      <c r="E77" s="46" t="s">
        <v>6</v>
      </c>
      <c r="F77" s="46" t="s">
        <v>673</v>
      </c>
      <c r="G77" s="47">
        <v>44678.291666666664</v>
      </c>
      <c r="H77" s="46" t="s">
        <v>9</v>
      </c>
      <c r="I77" s="56" t="str">
        <f>VLOOKUP(H77,'Source Codes'!$A$6:$B$89,2,FALSE)</f>
        <v>On Line Journal Entries</v>
      </c>
      <c r="J77" s="146">
        <v>3348859.09</v>
      </c>
      <c r="K77" s="47">
        <v>44679.291666666664</v>
      </c>
      <c r="L77" s="49" t="s">
        <v>676</v>
      </c>
      <c r="M77" s="50">
        <v>44680.227430555555</v>
      </c>
      <c r="N77" s="56" t="s">
        <v>407</v>
      </c>
      <c r="O77" s="56" t="s">
        <v>422</v>
      </c>
    </row>
    <row r="78" spans="1:15" ht="38.25" hidden="1" outlineLevel="1">
      <c r="B78" s="39">
        <v>2022</v>
      </c>
      <c r="C78" s="39">
        <v>10</v>
      </c>
      <c r="D78" s="46" t="s">
        <v>5</v>
      </c>
      <c r="E78" s="46" t="s">
        <v>6</v>
      </c>
      <c r="F78" s="46" t="s">
        <v>674</v>
      </c>
      <c r="G78" s="47">
        <v>44678.291666666664</v>
      </c>
      <c r="H78" s="46" t="s">
        <v>9</v>
      </c>
      <c r="I78" s="56" t="str">
        <f>VLOOKUP(H78,'Source Codes'!$A$6:$B$89,2,FALSE)</f>
        <v>On Line Journal Entries</v>
      </c>
      <c r="J78" s="146">
        <v>10431860.51</v>
      </c>
      <c r="K78" s="47">
        <v>44679.291666666664</v>
      </c>
      <c r="L78" s="49" t="s">
        <v>677</v>
      </c>
      <c r="M78" s="50">
        <v>44680.225289351853</v>
      </c>
      <c r="N78" s="56" t="s">
        <v>407</v>
      </c>
      <c r="O78" s="56" t="s">
        <v>422</v>
      </c>
    </row>
    <row r="79" spans="1:15" ht="23.25" hidden="1" customHeight="1" outlineLevel="1">
      <c r="B79" s="39">
        <v>2022</v>
      </c>
      <c r="C79" s="39">
        <v>10</v>
      </c>
      <c r="D79" s="46" t="s">
        <v>5</v>
      </c>
      <c r="E79" s="46" t="s">
        <v>6</v>
      </c>
      <c r="F79" s="46" t="s">
        <v>675</v>
      </c>
      <c r="G79" s="47">
        <v>44678.291666666664</v>
      </c>
      <c r="H79" s="46" t="s">
        <v>9</v>
      </c>
      <c r="I79" s="56" t="str">
        <f>VLOOKUP(H79,'Source Codes'!$A$6:$B$89,2,FALSE)</f>
        <v>On Line Journal Entries</v>
      </c>
      <c r="J79" s="146">
        <v>18878958.149999999</v>
      </c>
      <c r="K79" s="47">
        <v>44679.291666666664</v>
      </c>
      <c r="L79" s="49" t="s">
        <v>684</v>
      </c>
      <c r="M79" s="50">
        <v>44680.224583333336</v>
      </c>
      <c r="N79" s="56" t="s">
        <v>407</v>
      </c>
      <c r="O79" s="56" t="s">
        <v>422</v>
      </c>
    </row>
    <row r="80" spans="1:15" ht="12.75" customHeight="1" collapsed="1">
      <c r="B80" s="38"/>
      <c r="C80" s="38"/>
      <c r="G80" s="24"/>
      <c r="I80" s="56"/>
      <c r="J80" s="145">
        <f>SUM(J69:J79)</f>
        <v>59699959.719999999</v>
      </c>
    </row>
    <row r="81" spans="1:15" ht="12.75" customHeight="1">
      <c r="B81" s="38"/>
      <c r="C81" s="38"/>
      <c r="G81" s="24"/>
      <c r="I81" s="56"/>
    </row>
    <row r="82" spans="1:15" ht="12.75" customHeight="1">
      <c r="A82" s="63" t="s">
        <v>686</v>
      </c>
      <c r="B82" s="38"/>
      <c r="C82" s="38"/>
      <c r="G82" s="24"/>
      <c r="I82" s="56"/>
    </row>
    <row r="83" spans="1:15" ht="51" hidden="1" outlineLevel="1">
      <c r="B83" s="39">
        <v>2022</v>
      </c>
      <c r="C83" s="39">
        <v>10</v>
      </c>
      <c r="D83" s="46" t="s">
        <v>5</v>
      </c>
      <c r="E83" s="46" t="s">
        <v>6</v>
      </c>
      <c r="F83" s="46" t="s">
        <v>687</v>
      </c>
      <c r="G83" s="47">
        <v>44680.291666666664</v>
      </c>
      <c r="H83" s="46" t="s">
        <v>14</v>
      </c>
      <c r="I83" s="56" t="str">
        <f>VLOOKUP(H83,'Source Codes'!$A$6:$B$89,2,FALSE)</f>
        <v>AP Warrant Issuance</v>
      </c>
      <c r="J83" s="146">
        <v>-1157781.54</v>
      </c>
      <c r="K83" s="47">
        <v>44680.291666666664</v>
      </c>
      <c r="L83" s="51" t="s">
        <v>699</v>
      </c>
      <c r="M83" s="50">
        <v>44681.092627314814</v>
      </c>
      <c r="N83" s="56" t="s">
        <v>410</v>
      </c>
      <c r="O83" s="56" t="s">
        <v>698</v>
      </c>
    </row>
    <row r="84" spans="1:15" ht="25.5" hidden="1" outlineLevel="1">
      <c r="B84" s="39">
        <v>2022</v>
      </c>
      <c r="C84" s="39">
        <v>10</v>
      </c>
      <c r="D84" s="46" t="s">
        <v>5</v>
      </c>
      <c r="E84" s="46" t="s">
        <v>6</v>
      </c>
      <c r="F84" s="46" t="s">
        <v>688</v>
      </c>
      <c r="G84" s="47">
        <v>44672.291666666664</v>
      </c>
      <c r="H84" s="46" t="s">
        <v>12</v>
      </c>
      <c r="I84" s="56" t="str">
        <f>VLOOKUP(H84,'Source Codes'!$A$6:$B$89,2,FALSE)</f>
        <v>AR Direct Cash Journal</v>
      </c>
      <c r="J84" s="146">
        <v>1480580.9</v>
      </c>
      <c r="K84" s="47">
        <v>44680.291666666664</v>
      </c>
      <c r="L84" s="49" t="s">
        <v>700</v>
      </c>
      <c r="M84" s="50">
        <v>44681.04824074074</v>
      </c>
      <c r="N84" s="56" t="s">
        <v>410</v>
      </c>
      <c r="O84" s="56" t="s">
        <v>421</v>
      </c>
    </row>
    <row r="85" spans="1:15" ht="25.5" hidden="1" outlineLevel="1">
      <c r="B85" s="39">
        <v>2022</v>
      </c>
      <c r="C85" s="39">
        <v>10</v>
      </c>
      <c r="D85" s="46" t="s">
        <v>5</v>
      </c>
      <c r="E85" s="46" t="s">
        <v>6</v>
      </c>
      <c r="F85" s="46" t="s">
        <v>689</v>
      </c>
      <c r="G85" s="47">
        <v>44673.291666666664</v>
      </c>
      <c r="H85" s="46" t="s">
        <v>12</v>
      </c>
      <c r="I85" s="56" t="str">
        <f>VLOOKUP(H85,'Source Codes'!$A$6:$B$89,2,FALSE)</f>
        <v>AR Direct Cash Journal</v>
      </c>
      <c r="J85" s="146">
        <v>2201711.2000000002</v>
      </c>
      <c r="K85" s="47">
        <v>44680.291666666664</v>
      </c>
      <c r="L85" s="49" t="s">
        <v>701</v>
      </c>
      <c r="M85" s="50">
        <v>44681.04824074074</v>
      </c>
      <c r="N85" s="56" t="s">
        <v>410</v>
      </c>
      <c r="O85" s="56" t="s">
        <v>421</v>
      </c>
    </row>
    <row r="86" spans="1:15" ht="28.5" hidden="1" customHeight="1" outlineLevel="1">
      <c r="B86" s="39">
        <v>2022</v>
      </c>
      <c r="C86" s="39">
        <v>10</v>
      </c>
      <c r="D86" s="46" t="s">
        <v>5</v>
      </c>
      <c r="E86" s="46" t="s">
        <v>6</v>
      </c>
      <c r="F86" s="46" t="s">
        <v>690</v>
      </c>
      <c r="G86" s="47">
        <v>44673.291666666664</v>
      </c>
      <c r="H86" s="46" t="s">
        <v>11</v>
      </c>
      <c r="I86" s="56" t="str">
        <f>VLOOKUP(H86,'Source Codes'!$A$6:$B$89,2,FALSE)</f>
        <v>AR Payments</v>
      </c>
      <c r="J86" s="146">
        <v>1397049.2</v>
      </c>
      <c r="K86" s="47">
        <v>44680.291666666664</v>
      </c>
      <c r="L86" s="62" t="s">
        <v>505</v>
      </c>
      <c r="M86" s="50">
        <v>44681.04824074074</v>
      </c>
      <c r="N86" s="56" t="s">
        <v>410</v>
      </c>
      <c r="O86" s="56" t="s">
        <v>702</v>
      </c>
    </row>
    <row r="87" spans="1:15" ht="63.75" hidden="1" outlineLevel="1">
      <c r="B87" s="39">
        <v>2022</v>
      </c>
      <c r="C87" s="39">
        <v>10</v>
      </c>
      <c r="D87" s="46" t="s">
        <v>5</v>
      </c>
      <c r="E87" s="46" t="s">
        <v>6</v>
      </c>
      <c r="F87" s="46" t="s">
        <v>691</v>
      </c>
      <c r="G87" s="47">
        <v>44677.291666666664</v>
      </c>
      <c r="H87" s="46" t="s">
        <v>11</v>
      </c>
      <c r="I87" s="56" t="str">
        <f>VLOOKUP(H87,'Source Codes'!$A$6:$B$89,2,FALSE)</f>
        <v>AR Payments</v>
      </c>
      <c r="J87" s="146">
        <v>2078941.89</v>
      </c>
      <c r="K87" s="47">
        <v>44680.291666666664</v>
      </c>
      <c r="L87" s="62" t="s">
        <v>703</v>
      </c>
      <c r="M87" s="50">
        <v>44681.04824074074</v>
      </c>
      <c r="N87" s="56" t="s">
        <v>410</v>
      </c>
      <c r="O87" s="56" t="s">
        <v>702</v>
      </c>
    </row>
    <row r="88" spans="1:15" ht="27.75" hidden="1" customHeight="1" outlineLevel="1">
      <c r="B88" s="39">
        <v>2022</v>
      </c>
      <c r="C88" s="39">
        <v>10</v>
      </c>
      <c r="D88" s="46" t="s">
        <v>5</v>
      </c>
      <c r="E88" s="46" t="s">
        <v>6</v>
      </c>
      <c r="F88" s="46" t="s">
        <v>692</v>
      </c>
      <c r="G88" s="47">
        <v>44652.291666666664</v>
      </c>
      <c r="H88" s="46" t="s">
        <v>9</v>
      </c>
      <c r="I88" s="56" t="str">
        <f>VLOOKUP(H88,'Source Codes'!$A$6:$B$89,2,FALSE)</f>
        <v>On Line Journal Entries</v>
      </c>
      <c r="J88" s="146">
        <v>-15240369</v>
      </c>
      <c r="K88" s="47">
        <v>44680.291666666664</v>
      </c>
      <c r="L88" s="49" t="s">
        <v>696</v>
      </c>
      <c r="M88" s="50">
        <v>44681.164930555555</v>
      </c>
      <c r="N88" s="48" t="s">
        <v>412</v>
      </c>
      <c r="O88" s="48" t="s">
        <v>409</v>
      </c>
    </row>
    <row r="89" spans="1:15" ht="30.75" hidden="1" customHeight="1" outlineLevel="1">
      <c r="B89" s="39">
        <v>2022</v>
      </c>
      <c r="C89" s="39">
        <v>10</v>
      </c>
      <c r="D89" s="46" t="s">
        <v>5</v>
      </c>
      <c r="E89" s="46" t="s">
        <v>6</v>
      </c>
      <c r="F89" s="46" t="s">
        <v>693</v>
      </c>
      <c r="G89" s="47">
        <v>44672.291666666664</v>
      </c>
      <c r="H89" s="46" t="s">
        <v>9</v>
      </c>
      <c r="I89" s="56" t="str">
        <f>VLOOKUP(H89,'Source Codes'!$A$6:$B$89,2,FALSE)</f>
        <v>On Line Journal Entries</v>
      </c>
      <c r="J89" s="146">
        <v>-9835121.25</v>
      </c>
      <c r="K89" s="47">
        <v>44680.291666666664</v>
      </c>
      <c r="L89" s="49" t="s">
        <v>695</v>
      </c>
      <c r="M89" s="50">
        <v>44681.164930555555</v>
      </c>
      <c r="N89" s="48" t="s">
        <v>423</v>
      </c>
      <c r="O89" s="48" t="s">
        <v>424</v>
      </c>
    </row>
    <row r="90" spans="1:15" ht="26.25" hidden="1" customHeight="1" outlineLevel="1">
      <c r="B90" s="39">
        <v>2022</v>
      </c>
      <c r="C90" s="39">
        <v>10</v>
      </c>
      <c r="D90" s="46" t="s">
        <v>5</v>
      </c>
      <c r="E90" s="46" t="s">
        <v>6</v>
      </c>
      <c r="F90" s="46" t="s">
        <v>694</v>
      </c>
      <c r="G90" s="47">
        <v>44652.291666666664</v>
      </c>
      <c r="H90" s="46" t="s">
        <v>9</v>
      </c>
      <c r="I90" s="56" t="str">
        <f>VLOOKUP(H90,'Source Codes'!$A$6:$B$89,2,FALSE)</f>
        <v>On Line Journal Entries</v>
      </c>
      <c r="J90" s="146">
        <v>-1706237.75</v>
      </c>
      <c r="K90" s="47">
        <v>44680.291666666664</v>
      </c>
      <c r="L90" s="49" t="s">
        <v>697</v>
      </c>
      <c r="M90" s="50">
        <v>44681.164930555555</v>
      </c>
      <c r="N90" s="48" t="s">
        <v>412</v>
      </c>
      <c r="O90" s="48" t="s">
        <v>424</v>
      </c>
    </row>
    <row r="91" spans="1:15" ht="12.75" customHeight="1" collapsed="1">
      <c r="B91" s="38"/>
      <c r="C91" s="38"/>
      <c r="G91" s="24"/>
      <c r="I91" s="56"/>
      <c r="J91" s="147">
        <f>SUM(J83:J90)</f>
        <v>-20781226.350000001</v>
      </c>
      <c r="M91" s="59"/>
    </row>
    <row r="92" spans="1:15" ht="12.75" customHeight="1">
      <c r="B92" s="38"/>
      <c r="C92" s="38"/>
      <c r="G92" s="24"/>
      <c r="I92" s="56"/>
      <c r="J92" s="144"/>
      <c r="M92" s="59"/>
    </row>
    <row r="93" spans="1:15" ht="12.75" customHeight="1">
      <c r="A93" s="63" t="s">
        <v>704</v>
      </c>
      <c r="B93" s="38"/>
      <c r="C93" s="38"/>
      <c r="G93" s="24"/>
      <c r="I93" s="56"/>
      <c r="J93" s="144"/>
      <c r="M93" s="59"/>
    </row>
    <row r="94" spans="1:15" ht="38.25" hidden="1" outlineLevel="1">
      <c r="B94" s="39">
        <v>2022</v>
      </c>
      <c r="C94" s="39">
        <v>11</v>
      </c>
      <c r="D94" s="46" t="s">
        <v>5</v>
      </c>
      <c r="E94" s="46" t="s">
        <v>6</v>
      </c>
      <c r="F94" s="46" t="s">
        <v>705</v>
      </c>
      <c r="G94" s="47">
        <v>44685.291666666664</v>
      </c>
      <c r="H94" s="46" t="s">
        <v>14</v>
      </c>
      <c r="I94" s="56" t="str">
        <f>VLOOKUP(H94,'Source Codes'!$A$6:$B$89,2,FALSE)</f>
        <v>AP Warrant Issuance</v>
      </c>
      <c r="J94" s="146">
        <v>-1067696.53</v>
      </c>
      <c r="K94" s="47">
        <v>44683.291666666664</v>
      </c>
      <c r="L94" s="62" t="s">
        <v>709</v>
      </c>
      <c r="M94" s="50">
        <v>44684.188888888886</v>
      </c>
      <c r="N94" s="56" t="s">
        <v>2574</v>
      </c>
      <c r="O94" s="56" t="s">
        <v>421</v>
      </c>
    </row>
    <row r="95" spans="1:15" ht="38.25" hidden="1" outlineLevel="1">
      <c r="B95" s="39">
        <v>2022</v>
      </c>
      <c r="C95" s="39">
        <v>10</v>
      </c>
      <c r="D95" s="46" t="s">
        <v>5</v>
      </c>
      <c r="E95" s="46" t="s">
        <v>6</v>
      </c>
      <c r="F95" s="46" t="s">
        <v>706</v>
      </c>
      <c r="G95" s="47">
        <v>44680.291666666664</v>
      </c>
      <c r="H95" s="46" t="s">
        <v>12</v>
      </c>
      <c r="I95" s="56" t="str">
        <f>VLOOKUP(H95,'Source Codes'!$A$6:$B$89,2,FALSE)</f>
        <v>AR Direct Cash Journal</v>
      </c>
      <c r="J95" s="146">
        <v>2248663.9500000002</v>
      </c>
      <c r="K95" s="47">
        <v>44683.291666666664</v>
      </c>
      <c r="L95" s="49" t="s">
        <v>710</v>
      </c>
      <c r="M95" s="50">
        <v>44684.047500000001</v>
      </c>
      <c r="N95" s="56" t="s">
        <v>410</v>
      </c>
      <c r="O95" s="56" t="s">
        <v>421</v>
      </c>
    </row>
    <row r="96" spans="1:15" ht="38.25" hidden="1" outlineLevel="1">
      <c r="B96" s="39">
        <v>2022</v>
      </c>
      <c r="C96" s="39">
        <v>10</v>
      </c>
      <c r="D96" s="46" t="s">
        <v>5</v>
      </c>
      <c r="E96" s="46" t="s">
        <v>6</v>
      </c>
      <c r="F96" s="46" t="s">
        <v>707</v>
      </c>
      <c r="G96" s="47">
        <v>44679.291666666664</v>
      </c>
      <c r="H96" s="46" t="s">
        <v>9</v>
      </c>
      <c r="I96" s="56" t="str">
        <f>VLOOKUP(H96,'Source Codes'!$A$6:$B$89,2,FALSE)</f>
        <v>On Line Journal Entries</v>
      </c>
      <c r="J96" s="146">
        <v>-11332936.6</v>
      </c>
      <c r="K96" s="47">
        <v>44683.291666666664</v>
      </c>
      <c r="L96" s="62" t="s">
        <v>712</v>
      </c>
      <c r="M96" s="50">
        <v>44683.800891203704</v>
      </c>
      <c r="N96" s="56" t="s">
        <v>430</v>
      </c>
      <c r="O96" s="56" t="s">
        <v>409</v>
      </c>
    </row>
    <row r="97" spans="1:15" ht="51" hidden="1" outlineLevel="1">
      <c r="B97" s="39">
        <v>2022</v>
      </c>
      <c r="C97" s="39">
        <v>10</v>
      </c>
      <c r="D97" s="46" t="s">
        <v>5</v>
      </c>
      <c r="E97" s="46" t="s">
        <v>6</v>
      </c>
      <c r="F97" s="46" t="s">
        <v>708</v>
      </c>
      <c r="G97" s="47">
        <v>44680.291666666664</v>
      </c>
      <c r="H97" s="46" t="s">
        <v>9</v>
      </c>
      <c r="I97" s="56" t="str">
        <f>VLOOKUP(H97,'Source Codes'!$A$6:$B$89,2,FALSE)</f>
        <v>On Line Journal Entries</v>
      </c>
      <c r="J97" s="146">
        <v>1266671.18</v>
      </c>
      <c r="K97" s="47">
        <v>44683.291666666664</v>
      </c>
      <c r="L97" s="62" t="s">
        <v>711</v>
      </c>
      <c r="M97" s="50">
        <v>44684.193402777775</v>
      </c>
      <c r="N97" s="56" t="s">
        <v>411</v>
      </c>
      <c r="O97" s="56" t="s">
        <v>448</v>
      </c>
    </row>
    <row r="98" spans="1:15" ht="12.75" customHeight="1" collapsed="1">
      <c r="B98" s="38"/>
      <c r="C98" s="38"/>
      <c r="G98" s="24"/>
      <c r="I98" s="56"/>
      <c r="J98" s="147">
        <f>SUM(J94:J97)</f>
        <v>-8885298</v>
      </c>
      <c r="M98" s="59"/>
    </row>
    <row r="99" spans="1:15" ht="12.75" customHeight="1">
      <c r="B99" s="38"/>
      <c r="C99" s="38"/>
      <c r="G99" s="24"/>
      <c r="I99" s="56"/>
      <c r="J99" s="144"/>
      <c r="M99" s="59"/>
    </row>
    <row r="100" spans="1:15" ht="12.75" customHeight="1">
      <c r="A100" s="63" t="s">
        <v>713</v>
      </c>
      <c r="B100" s="38"/>
      <c r="C100" s="38"/>
      <c r="G100" s="24"/>
      <c r="I100" s="56"/>
      <c r="J100" s="144"/>
      <c r="M100" s="59"/>
    </row>
    <row r="101" spans="1:15" ht="25.5" hidden="1" outlineLevel="1">
      <c r="B101" s="39">
        <v>2022</v>
      </c>
      <c r="C101" s="39">
        <v>11</v>
      </c>
      <c r="D101" s="46" t="s">
        <v>5</v>
      </c>
      <c r="E101" s="46" t="s">
        <v>6</v>
      </c>
      <c r="F101" s="46" t="s">
        <v>714</v>
      </c>
      <c r="G101" s="47">
        <v>44687.291666666664</v>
      </c>
      <c r="H101" s="46" t="s">
        <v>14</v>
      </c>
      <c r="I101" s="56" t="str">
        <f>VLOOKUP(H101,'Source Codes'!$A$6:$B$89,2,FALSE)</f>
        <v>AP Warrant Issuance</v>
      </c>
      <c r="J101" s="146">
        <v>-1036685.75</v>
      </c>
      <c r="K101" s="47">
        <v>44685.291666666664</v>
      </c>
      <c r="L101" s="49" t="s">
        <v>715</v>
      </c>
      <c r="M101" s="50">
        <v>44686.094988425924</v>
      </c>
      <c r="N101" s="56" t="s">
        <v>410</v>
      </c>
      <c r="O101" s="56" t="s">
        <v>419</v>
      </c>
    </row>
    <row r="102" spans="1:15" ht="12.75" customHeight="1" collapsed="1">
      <c r="B102" s="38"/>
      <c r="C102" s="38"/>
      <c r="G102" s="24"/>
      <c r="I102" s="56"/>
      <c r="J102" s="147">
        <f>SUM(J101)</f>
        <v>-1036685.75</v>
      </c>
      <c r="M102" s="59"/>
    </row>
    <row r="103" spans="1:15" ht="12.75" customHeight="1">
      <c r="B103" s="38"/>
      <c r="C103" s="38"/>
      <c r="G103" s="24"/>
      <c r="I103" s="56"/>
      <c r="J103" s="144"/>
      <c r="M103" s="59"/>
    </row>
    <row r="104" spans="1:15" ht="12.75" customHeight="1">
      <c r="A104" s="63" t="s">
        <v>716</v>
      </c>
      <c r="B104" s="38"/>
      <c r="C104" s="38"/>
      <c r="G104" s="24"/>
      <c r="I104" s="56"/>
      <c r="J104" s="144"/>
      <c r="M104" s="59"/>
    </row>
    <row r="105" spans="1:15" ht="25.5" hidden="1" outlineLevel="1">
      <c r="B105" s="39">
        <v>2022</v>
      </c>
      <c r="C105" s="39">
        <v>11</v>
      </c>
      <c r="D105" s="46" t="s">
        <v>5</v>
      </c>
      <c r="E105" s="46" t="s">
        <v>6</v>
      </c>
      <c r="F105" s="46" t="s">
        <v>717</v>
      </c>
      <c r="G105" s="47">
        <v>44686.291666666664</v>
      </c>
      <c r="H105" s="46" t="s">
        <v>14</v>
      </c>
      <c r="I105" s="56" t="str">
        <f>VLOOKUP(H105,'Source Codes'!$A$6:$B$89,2,FALSE)</f>
        <v>AP Warrant Issuance</v>
      </c>
      <c r="J105" s="146">
        <v>-1862440.04</v>
      </c>
      <c r="K105" s="47">
        <v>44686.291666666664</v>
      </c>
      <c r="L105" s="49" t="s">
        <v>719</v>
      </c>
      <c r="M105" s="50">
        <v>44687.097129629627</v>
      </c>
      <c r="N105" s="56" t="s">
        <v>410</v>
      </c>
      <c r="O105" s="56" t="s">
        <v>419</v>
      </c>
    </row>
    <row r="106" spans="1:15" ht="25.5" hidden="1" outlineLevel="1">
      <c r="B106" s="39">
        <v>2022</v>
      </c>
      <c r="C106" s="39">
        <v>11</v>
      </c>
      <c r="D106" s="46" t="s">
        <v>5</v>
      </c>
      <c r="E106" s="46" t="s">
        <v>6</v>
      </c>
      <c r="F106" s="46" t="s">
        <v>718</v>
      </c>
      <c r="G106" s="47">
        <v>44690.291666666664</v>
      </c>
      <c r="H106" s="46" t="s">
        <v>14</v>
      </c>
      <c r="I106" s="56" t="str">
        <f>VLOOKUP(H106,'Source Codes'!$A$6:$B$89,2,FALSE)</f>
        <v>AP Warrant Issuance</v>
      </c>
      <c r="J106" s="146">
        <v>-1351316.22</v>
      </c>
      <c r="K106" s="47">
        <v>44686.291666666664</v>
      </c>
      <c r="L106" s="49" t="s">
        <v>720</v>
      </c>
      <c r="M106" s="50">
        <v>44687.097129629627</v>
      </c>
      <c r="N106" s="56" t="s">
        <v>410</v>
      </c>
      <c r="O106" s="56" t="s">
        <v>419</v>
      </c>
    </row>
    <row r="107" spans="1:15" ht="12.75" customHeight="1" collapsed="1">
      <c r="B107" s="38"/>
      <c r="C107" s="38"/>
      <c r="G107" s="24"/>
      <c r="I107" s="56"/>
      <c r="J107" s="147">
        <f>SUM(J105:J106)</f>
        <v>-3213756.26</v>
      </c>
      <c r="M107" s="59"/>
    </row>
    <row r="108" spans="1:15" ht="12.75" customHeight="1">
      <c r="B108" s="38"/>
      <c r="C108" s="38"/>
      <c r="G108" s="24"/>
      <c r="I108" s="56"/>
      <c r="J108" s="144"/>
      <c r="M108" s="59"/>
    </row>
    <row r="109" spans="1:15" ht="12.75" customHeight="1">
      <c r="A109" s="63" t="s">
        <v>721</v>
      </c>
      <c r="B109" s="38"/>
      <c r="C109" s="38"/>
      <c r="G109" s="24"/>
      <c r="I109" s="56"/>
      <c r="J109" s="144"/>
      <c r="M109" s="59"/>
    </row>
    <row r="110" spans="1:15" ht="27" hidden="1" customHeight="1" outlineLevel="1">
      <c r="B110" s="39">
        <v>2022</v>
      </c>
      <c r="C110" s="39">
        <v>11</v>
      </c>
      <c r="D110" s="46" t="s">
        <v>5</v>
      </c>
      <c r="E110" s="46" t="s">
        <v>6</v>
      </c>
      <c r="F110" s="46" t="s">
        <v>722</v>
      </c>
      <c r="G110" s="47">
        <v>44685.291666666664</v>
      </c>
      <c r="H110" s="46" t="s">
        <v>12</v>
      </c>
      <c r="I110" s="56" t="str">
        <f>VLOOKUP(H110,'Source Codes'!$A$6:$B$89,2,FALSE)</f>
        <v>AR Direct Cash Journal</v>
      </c>
      <c r="J110" s="146">
        <v>2623509</v>
      </c>
      <c r="K110" s="47">
        <v>44691.291666666664</v>
      </c>
      <c r="L110" s="49" t="s">
        <v>731</v>
      </c>
      <c r="M110" s="50">
        <v>44692.046226851853</v>
      </c>
      <c r="N110" s="56" t="s">
        <v>423</v>
      </c>
      <c r="O110" s="56" t="s">
        <v>413</v>
      </c>
    </row>
    <row r="111" spans="1:15" ht="21" hidden="1" customHeight="1" outlineLevel="1">
      <c r="B111" s="39">
        <v>2022</v>
      </c>
      <c r="C111" s="39">
        <v>11</v>
      </c>
      <c r="D111" s="46" t="s">
        <v>5</v>
      </c>
      <c r="E111" s="46" t="s">
        <v>6</v>
      </c>
      <c r="F111" s="46" t="s">
        <v>723</v>
      </c>
      <c r="G111" s="47">
        <v>44684.291666666664</v>
      </c>
      <c r="H111" s="46" t="s">
        <v>9</v>
      </c>
      <c r="I111" s="56" t="str">
        <f>VLOOKUP(H111,'Source Codes'!$A$6:$B$89,2,FALSE)</f>
        <v>On Line Journal Entries</v>
      </c>
      <c r="J111" s="146">
        <v>-1542083</v>
      </c>
      <c r="K111" s="47">
        <v>44691.291666666664</v>
      </c>
      <c r="L111" s="49" t="s">
        <v>727</v>
      </c>
      <c r="M111" s="50">
        <v>44692.165000000001</v>
      </c>
      <c r="N111" s="48" t="s">
        <v>407</v>
      </c>
      <c r="O111" s="48" t="s">
        <v>419</v>
      </c>
    </row>
    <row r="112" spans="1:15" ht="24" hidden="1" customHeight="1" outlineLevel="1">
      <c r="B112" s="39">
        <v>2022</v>
      </c>
      <c r="C112" s="39">
        <v>11</v>
      </c>
      <c r="D112" s="46" t="s">
        <v>5</v>
      </c>
      <c r="E112" s="46" t="s">
        <v>6</v>
      </c>
      <c r="F112" s="46" t="s">
        <v>724</v>
      </c>
      <c r="G112" s="47">
        <v>44686.291666666664</v>
      </c>
      <c r="H112" s="46" t="s">
        <v>9</v>
      </c>
      <c r="I112" s="56" t="str">
        <f>VLOOKUP(H112,'Source Codes'!$A$6:$B$89,2,FALSE)</f>
        <v>On Line Journal Entries</v>
      </c>
      <c r="J112" s="146">
        <v>2546761.96</v>
      </c>
      <c r="K112" s="47">
        <v>44691.291666666664</v>
      </c>
      <c r="L112" s="49" t="s">
        <v>728</v>
      </c>
      <c r="M112" s="50">
        <v>44692.165000000001</v>
      </c>
      <c r="N112" s="48" t="s">
        <v>407</v>
      </c>
      <c r="O112" s="48" t="s">
        <v>419</v>
      </c>
    </row>
    <row r="113" spans="1:15" ht="24" hidden="1" customHeight="1" outlineLevel="1">
      <c r="B113" s="39">
        <v>2022</v>
      </c>
      <c r="C113" s="39">
        <v>11</v>
      </c>
      <c r="D113" s="46" t="s">
        <v>5</v>
      </c>
      <c r="E113" s="46" t="s">
        <v>6</v>
      </c>
      <c r="F113" s="46" t="s">
        <v>725</v>
      </c>
      <c r="G113" s="47">
        <v>44685.291666666664</v>
      </c>
      <c r="H113" s="46" t="s">
        <v>16</v>
      </c>
      <c r="I113" s="56" t="str">
        <f>VLOOKUP(H113,'Source Codes'!$A$6:$B$89,2,FALSE)</f>
        <v>Property Tax Interface</v>
      </c>
      <c r="J113" s="146">
        <v>6718494.7400000002</v>
      </c>
      <c r="K113" s="47">
        <v>44691.291666666664</v>
      </c>
      <c r="L113" s="49" t="s">
        <v>729</v>
      </c>
      <c r="M113" s="50">
        <v>44691.912152777775</v>
      </c>
      <c r="N113" s="56" t="s">
        <v>518</v>
      </c>
      <c r="O113" s="56" t="s">
        <v>414</v>
      </c>
    </row>
    <row r="114" spans="1:15" ht="26.25" hidden="1" customHeight="1" outlineLevel="1">
      <c r="B114" s="39">
        <v>2022</v>
      </c>
      <c r="C114" s="39">
        <v>11</v>
      </c>
      <c r="D114" s="46" t="s">
        <v>5</v>
      </c>
      <c r="E114" s="46" t="s">
        <v>6</v>
      </c>
      <c r="F114" s="46" t="s">
        <v>726</v>
      </c>
      <c r="G114" s="47">
        <v>44686.291666666664</v>
      </c>
      <c r="H114" s="46" t="s">
        <v>9</v>
      </c>
      <c r="I114" s="56" t="str">
        <f>VLOOKUP(H114,'Source Codes'!$A$6:$B$89,2,FALSE)</f>
        <v>On Line Journal Entries</v>
      </c>
      <c r="J114" s="146">
        <v>7176379.1500000004</v>
      </c>
      <c r="K114" s="47">
        <v>44691.291666666664</v>
      </c>
      <c r="L114" s="49" t="s">
        <v>730</v>
      </c>
      <c r="M114" s="50">
        <v>44692.165000000001</v>
      </c>
      <c r="N114" s="48" t="s">
        <v>407</v>
      </c>
      <c r="O114" s="48" t="s">
        <v>419</v>
      </c>
    </row>
    <row r="115" spans="1:15" ht="12.75" customHeight="1" collapsed="1">
      <c r="I115" s="56"/>
      <c r="J115" s="145">
        <f>SUM(J110:J114)</f>
        <v>17523061.850000001</v>
      </c>
    </row>
    <row r="116" spans="1:15" ht="12.75" customHeight="1">
      <c r="I116" s="56"/>
    </row>
    <row r="117" spans="1:15" ht="12.75" customHeight="1">
      <c r="A117" s="63" t="s">
        <v>732</v>
      </c>
      <c r="I117" s="56"/>
    </row>
    <row r="118" spans="1:15" ht="51" hidden="1" outlineLevel="1">
      <c r="B118" s="39">
        <v>2022</v>
      </c>
      <c r="C118" s="39">
        <v>11</v>
      </c>
      <c r="D118" s="46" t="s">
        <v>5</v>
      </c>
      <c r="E118" s="46" t="s">
        <v>6</v>
      </c>
      <c r="F118" s="46" t="s">
        <v>733</v>
      </c>
      <c r="G118" s="47">
        <v>44697.291666666664</v>
      </c>
      <c r="H118" s="46" t="s">
        <v>14</v>
      </c>
      <c r="I118" s="56" t="str">
        <f>VLOOKUP(H118,'Source Codes'!$A$6:$B$89,2,FALSE)</f>
        <v>AP Warrant Issuance</v>
      </c>
      <c r="J118" s="146">
        <v>-2733332.44</v>
      </c>
      <c r="K118" s="47">
        <v>44693.291666666664</v>
      </c>
      <c r="L118" s="51" t="s">
        <v>744</v>
      </c>
      <c r="M118" s="50">
        <v>44694.0937962963</v>
      </c>
      <c r="N118" s="56" t="s">
        <v>410</v>
      </c>
      <c r="O118" s="56" t="s">
        <v>415</v>
      </c>
    </row>
    <row r="119" spans="1:15" ht="63.75" hidden="1" outlineLevel="1">
      <c r="B119" s="39">
        <v>2022</v>
      </c>
      <c r="C119" s="39">
        <v>11</v>
      </c>
      <c r="D119" s="46" t="s">
        <v>5</v>
      </c>
      <c r="E119" s="46" t="s">
        <v>6</v>
      </c>
      <c r="F119" s="46" t="s">
        <v>734</v>
      </c>
      <c r="G119" s="47">
        <v>44691.291666666664</v>
      </c>
      <c r="H119" s="46" t="s">
        <v>11</v>
      </c>
      <c r="I119" s="56" t="str">
        <f>VLOOKUP(H119,'Source Codes'!$A$6:$B$89,2,FALSE)</f>
        <v>AR Payments</v>
      </c>
      <c r="J119" s="146">
        <v>1307000.74</v>
      </c>
      <c r="K119" s="47">
        <v>44693.291666666664</v>
      </c>
      <c r="L119" s="62" t="s">
        <v>745</v>
      </c>
      <c r="M119" s="50">
        <v>44694.045972222222</v>
      </c>
      <c r="N119" s="56" t="s">
        <v>410</v>
      </c>
      <c r="O119" s="56" t="s">
        <v>408</v>
      </c>
    </row>
    <row r="120" spans="1:15" ht="30" hidden="1" customHeight="1" outlineLevel="1">
      <c r="B120" s="39">
        <v>2022</v>
      </c>
      <c r="C120" s="39">
        <v>11</v>
      </c>
      <c r="D120" s="46" t="s">
        <v>5</v>
      </c>
      <c r="E120" s="46" t="s">
        <v>6</v>
      </c>
      <c r="F120" s="46" t="s">
        <v>735</v>
      </c>
      <c r="G120" s="47">
        <v>44685.291666666664</v>
      </c>
      <c r="H120" s="46" t="s">
        <v>7</v>
      </c>
      <c r="I120" s="56" t="str">
        <f>VLOOKUP(H120,'Source Codes'!$A$6:$B$89,2,FALSE)</f>
        <v>HRMS Interface Journals</v>
      </c>
      <c r="J120" s="146">
        <v>-8339287.0800000001</v>
      </c>
      <c r="K120" s="47">
        <v>44693.291666666664</v>
      </c>
      <c r="L120" s="62" t="s">
        <v>356</v>
      </c>
      <c r="M120" s="50">
        <v>44693.938969907409</v>
      </c>
      <c r="N120" s="48" t="s">
        <v>416</v>
      </c>
      <c r="O120" s="48" t="s">
        <v>417</v>
      </c>
    </row>
    <row r="121" spans="1:15" ht="24.75" hidden="1" customHeight="1" outlineLevel="1">
      <c r="B121" s="39">
        <v>2022</v>
      </c>
      <c r="C121" s="39">
        <v>11</v>
      </c>
      <c r="D121" s="46" t="s">
        <v>5</v>
      </c>
      <c r="E121" s="46" t="s">
        <v>6</v>
      </c>
      <c r="F121" s="46" t="s">
        <v>736</v>
      </c>
      <c r="G121" s="47">
        <v>44691.291666666664</v>
      </c>
      <c r="H121" s="46" t="s">
        <v>360</v>
      </c>
      <c r="I121" s="48" t="s">
        <v>346</v>
      </c>
      <c r="J121" s="146">
        <v>1700617.23</v>
      </c>
      <c r="K121" s="47">
        <v>44693.291666666664</v>
      </c>
      <c r="L121" s="62" t="s">
        <v>742</v>
      </c>
      <c r="M121" s="50">
        <v>44693.791446759256</v>
      </c>
      <c r="N121" s="56" t="s">
        <v>412</v>
      </c>
      <c r="O121" s="56" t="s">
        <v>448</v>
      </c>
    </row>
    <row r="122" spans="1:15" ht="63.75" hidden="1" outlineLevel="1">
      <c r="B122" s="39">
        <v>2022</v>
      </c>
      <c r="C122" s="39">
        <v>11</v>
      </c>
      <c r="D122" s="46" t="s">
        <v>5</v>
      </c>
      <c r="E122" s="46" t="s">
        <v>6</v>
      </c>
      <c r="F122" s="46" t="s">
        <v>737</v>
      </c>
      <c r="G122" s="47">
        <v>44684.291666666664</v>
      </c>
      <c r="H122" s="46" t="s">
        <v>9</v>
      </c>
      <c r="I122" s="56" t="str">
        <f>VLOOKUP(H122,'Source Codes'!$A$6:$B$89,2,FALSE)</f>
        <v>On Line Journal Entries</v>
      </c>
      <c r="J122" s="146">
        <v>4488124</v>
      </c>
      <c r="K122" s="47">
        <v>44693.291666666664</v>
      </c>
      <c r="L122" s="62" t="s">
        <v>743</v>
      </c>
      <c r="M122" s="50">
        <v>44694.165011574078</v>
      </c>
      <c r="N122" s="48" t="s">
        <v>407</v>
      </c>
      <c r="O122" s="48" t="s">
        <v>415</v>
      </c>
    </row>
    <row r="123" spans="1:15" ht="51" hidden="1" outlineLevel="1">
      <c r="B123" s="39">
        <v>2022</v>
      </c>
      <c r="C123" s="39">
        <v>11</v>
      </c>
      <c r="D123" s="46" t="s">
        <v>5</v>
      </c>
      <c r="E123" s="46" t="s">
        <v>6</v>
      </c>
      <c r="F123" s="46" t="s">
        <v>738</v>
      </c>
      <c r="G123" s="47">
        <v>44684.291666666664</v>
      </c>
      <c r="H123" s="46" t="s">
        <v>9</v>
      </c>
      <c r="I123" s="56" t="str">
        <f>VLOOKUP(H123,'Source Codes'!$A$6:$B$89,2,FALSE)</f>
        <v>On Line Journal Entries</v>
      </c>
      <c r="J123" s="146">
        <v>4729957</v>
      </c>
      <c r="K123" s="47">
        <v>44693.291666666664</v>
      </c>
      <c r="L123" s="62" t="s">
        <v>363</v>
      </c>
      <c r="M123" s="50">
        <v>44694.165011574078</v>
      </c>
      <c r="N123" s="56" t="s">
        <v>423</v>
      </c>
      <c r="O123" s="48" t="s">
        <v>453</v>
      </c>
    </row>
    <row r="124" spans="1:15" ht="51" hidden="1" outlineLevel="1">
      <c r="B124" s="39">
        <v>2022</v>
      </c>
      <c r="C124" s="39">
        <v>11</v>
      </c>
      <c r="D124" s="46" t="s">
        <v>5</v>
      </c>
      <c r="E124" s="46" t="s">
        <v>6</v>
      </c>
      <c r="F124" s="46" t="s">
        <v>739</v>
      </c>
      <c r="G124" s="47">
        <v>44684.291666666664</v>
      </c>
      <c r="H124" s="46" t="s">
        <v>9</v>
      </c>
      <c r="I124" s="56" t="str">
        <f>VLOOKUP(H124,'Source Codes'!$A$6:$B$89,2,FALSE)</f>
        <v>On Line Journal Entries</v>
      </c>
      <c r="J124" s="146">
        <v>15321247</v>
      </c>
      <c r="K124" s="47">
        <v>44693.291666666664</v>
      </c>
      <c r="L124" s="62" t="s">
        <v>363</v>
      </c>
      <c r="M124" s="50">
        <v>44694.165011574078</v>
      </c>
      <c r="N124" s="56" t="s">
        <v>423</v>
      </c>
      <c r="O124" s="48" t="s">
        <v>453</v>
      </c>
    </row>
    <row r="125" spans="1:15" ht="51" hidden="1" outlineLevel="1">
      <c r="B125" s="39">
        <v>2022</v>
      </c>
      <c r="C125" s="39">
        <v>11</v>
      </c>
      <c r="D125" s="46" t="s">
        <v>5</v>
      </c>
      <c r="E125" s="46" t="s">
        <v>6</v>
      </c>
      <c r="F125" s="46" t="s">
        <v>740</v>
      </c>
      <c r="G125" s="47">
        <v>44684.291666666664</v>
      </c>
      <c r="H125" s="46" t="s">
        <v>9</v>
      </c>
      <c r="I125" s="56" t="str">
        <f>VLOOKUP(H125,'Source Codes'!$A$6:$B$89,2,FALSE)</f>
        <v>On Line Journal Entries</v>
      </c>
      <c r="J125" s="146">
        <v>16834368</v>
      </c>
      <c r="K125" s="47">
        <v>44693.291666666664</v>
      </c>
      <c r="L125" s="62" t="s">
        <v>363</v>
      </c>
      <c r="M125" s="50">
        <v>44694.165011574078</v>
      </c>
      <c r="N125" s="56" t="s">
        <v>423</v>
      </c>
      <c r="O125" s="48" t="s">
        <v>453</v>
      </c>
    </row>
    <row r="126" spans="1:15" ht="51" hidden="1" outlineLevel="1">
      <c r="B126" s="39">
        <v>2022</v>
      </c>
      <c r="C126" s="39">
        <v>11</v>
      </c>
      <c r="D126" s="46" t="s">
        <v>5</v>
      </c>
      <c r="E126" s="46" t="s">
        <v>6</v>
      </c>
      <c r="F126" s="46" t="s">
        <v>741</v>
      </c>
      <c r="G126" s="47">
        <v>44684.291666666664</v>
      </c>
      <c r="H126" s="46" t="s">
        <v>9</v>
      </c>
      <c r="I126" s="56" t="str">
        <f>VLOOKUP(H126,'Source Codes'!$A$6:$B$89,2,FALSE)</f>
        <v>On Line Journal Entries</v>
      </c>
      <c r="J126" s="146">
        <v>19494661</v>
      </c>
      <c r="K126" s="47">
        <v>44693.291666666664</v>
      </c>
      <c r="L126" s="62" t="s">
        <v>363</v>
      </c>
      <c r="M126" s="50">
        <v>44694.165011574078</v>
      </c>
      <c r="N126" s="56" t="s">
        <v>423</v>
      </c>
      <c r="O126" s="48" t="s">
        <v>453</v>
      </c>
    </row>
    <row r="127" spans="1:15" ht="12.75" customHeight="1" collapsed="1">
      <c r="I127" s="56"/>
      <c r="J127" s="145">
        <f>SUM(J118:J126)</f>
        <v>52803355.450000003</v>
      </c>
    </row>
    <row r="128" spans="1:15" ht="12.75" customHeight="1">
      <c r="I128" s="56"/>
    </row>
    <row r="129" spans="1:15" ht="12.75" customHeight="1">
      <c r="A129" s="63" t="s">
        <v>746</v>
      </c>
      <c r="I129" s="56"/>
    </row>
    <row r="130" spans="1:15" ht="63.75" hidden="1" outlineLevel="1">
      <c r="B130" s="39">
        <v>2022</v>
      </c>
      <c r="C130" s="39">
        <v>11</v>
      </c>
      <c r="D130" s="46" t="s">
        <v>5</v>
      </c>
      <c r="E130" s="46" t="s">
        <v>6</v>
      </c>
      <c r="F130" s="46" t="s">
        <v>747</v>
      </c>
      <c r="G130" s="47">
        <v>44692.291666666664</v>
      </c>
      <c r="H130" s="46" t="s">
        <v>11</v>
      </c>
      <c r="I130" s="56" t="str">
        <f>VLOOKUP(H130,'Source Codes'!$A$6:$B$89,2,FALSE)</f>
        <v>AR Payments</v>
      </c>
      <c r="J130" s="146">
        <v>4955045.13</v>
      </c>
      <c r="K130" s="47">
        <v>44694.291666666664</v>
      </c>
      <c r="L130" s="62" t="s">
        <v>750</v>
      </c>
      <c r="M130" s="50">
        <v>44695.045671296299</v>
      </c>
      <c r="N130" s="56" t="s">
        <v>410</v>
      </c>
      <c r="O130" s="56" t="s">
        <v>408</v>
      </c>
    </row>
    <row r="131" spans="1:15" ht="23.25" hidden="1" customHeight="1" outlineLevel="1">
      <c r="B131" s="39">
        <v>2022</v>
      </c>
      <c r="C131" s="39">
        <v>11</v>
      </c>
      <c r="D131" s="46" t="s">
        <v>5</v>
      </c>
      <c r="E131" s="46" t="s">
        <v>6</v>
      </c>
      <c r="F131" s="46" t="s">
        <v>748</v>
      </c>
      <c r="G131" s="47">
        <v>44685.291666666664</v>
      </c>
      <c r="H131" s="46" t="s">
        <v>7</v>
      </c>
      <c r="I131" s="56" t="str">
        <f>VLOOKUP(H131,'Source Codes'!$A$6:$B$89,2,FALSE)</f>
        <v>HRMS Interface Journals</v>
      </c>
      <c r="J131" s="146">
        <v>-54415327.380000003</v>
      </c>
      <c r="K131" s="47">
        <v>44694.291666666664</v>
      </c>
      <c r="L131" s="62" t="s">
        <v>355</v>
      </c>
      <c r="M131" s="50">
        <v>44694.659282407411</v>
      </c>
      <c r="N131" s="48" t="s">
        <v>416</v>
      </c>
      <c r="O131" s="48" t="s">
        <v>417</v>
      </c>
    </row>
    <row r="132" spans="1:15" ht="24" hidden="1" customHeight="1" outlineLevel="1">
      <c r="B132" s="39">
        <v>2022</v>
      </c>
      <c r="C132" s="39">
        <v>11</v>
      </c>
      <c r="D132" s="46" t="s">
        <v>5</v>
      </c>
      <c r="E132" s="46" t="s">
        <v>6</v>
      </c>
      <c r="F132" s="46" t="s">
        <v>749</v>
      </c>
      <c r="G132" s="47">
        <v>44685.291666666664</v>
      </c>
      <c r="H132" s="46" t="s">
        <v>7</v>
      </c>
      <c r="I132" s="56" t="str">
        <f>VLOOKUP(H132,'Source Codes'!$A$6:$B$89,2,FALSE)</f>
        <v>HRMS Interface Journals</v>
      </c>
      <c r="J132" s="146">
        <v>-1857560.37</v>
      </c>
      <c r="K132" s="47">
        <v>44694.291666666664</v>
      </c>
      <c r="L132" s="62" t="s">
        <v>357</v>
      </c>
      <c r="M132" s="50">
        <v>44694.663414351853</v>
      </c>
      <c r="N132" s="48" t="s">
        <v>416</v>
      </c>
      <c r="O132" s="48" t="s">
        <v>417</v>
      </c>
    </row>
    <row r="133" spans="1:15" ht="12.75" customHeight="1" collapsed="1">
      <c r="I133" s="56"/>
      <c r="J133" s="150">
        <f>SUM(J130:J132)</f>
        <v>-51317842.619999997</v>
      </c>
    </row>
    <row r="134" spans="1:15" ht="12.75" customHeight="1">
      <c r="I134" s="56"/>
    </row>
    <row r="135" spans="1:15" ht="12.75" customHeight="1">
      <c r="A135" s="63" t="s">
        <v>751</v>
      </c>
      <c r="I135" s="56"/>
    </row>
    <row r="136" spans="1:15" ht="63.75" hidden="1" outlineLevel="1">
      <c r="B136" s="39">
        <v>2022</v>
      </c>
      <c r="C136" s="39">
        <v>11</v>
      </c>
      <c r="D136" s="46" t="s">
        <v>5</v>
      </c>
      <c r="E136" s="46" t="s">
        <v>6</v>
      </c>
      <c r="F136" s="46" t="s">
        <v>752</v>
      </c>
      <c r="G136" s="47">
        <v>44684.291666666664</v>
      </c>
      <c r="H136" s="46" t="s">
        <v>9</v>
      </c>
      <c r="I136" s="56" t="str">
        <f>VLOOKUP(H136,'Source Codes'!$A$6:$B$89,2,FALSE)</f>
        <v>On Line Journal Entries</v>
      </c>
      <c r="J136" s="146">
        <v>-1425022.77</v>
      </c>
      <c r="K136" s="47">
        <v>44697.291666666664</v>
      </c>
      <c r="L136" s="62" t="s">
        <v>755</v>
      </c>
      <c r="M136" s="50">
        <v>44698.165486111109</v>
      </c>
      <c r="N136" s="48" t="s">
        <v>407</v>
      </c>
      <c r="O136" s="48" t="s">
        <v>415</v>
      </c>
    </row>
    <row r="137" spans="1:15" ht="32.25" hidden="1" customHeight="1" outlineLevel="1">
      <c r="B137" s="39">
        <v>2022</v>
      </c>
      <c r="C137" s="39">
        <v>11</v>
      </c>
      <c r="D137" s="46" t="s">
        <v>5</v>
      </c>
      <c r="E137" s="46" t="s">
        <v>6</v>
      </c>
      <c r="F137" s="46" t="s">
        <v>753</v>
      </c>
      <c r="G137" s="47">
        <v>44693.291666666664</v>
      </c>
      <c r="H137" s="46" t="s">
        <v>9</v>
      </c>
      <c r="I137" s="56" t="str">
        <f>VLOOKUP(H137,'Source Codes'!$A$6:$B$89,2,FALSE)</f>
        <v>On Line Journal Entries</v>
      </c>
      <c r="J137" s="146">
        <v>3628329</v>
      </c>
      <c r="K137" s="47">
        <v>44697.291666666664</v>
      </c>
      <c r="L137" s="62" t="s">
        <v>756</v>
      </c>
      <c r="M137" s="50">
        <v>44697.609826388885</v>
      </c>
      <c r="N137" s="56" t="s">
        <v>410</v>
      </c>
      <c r="O137" s="56" t="s">
        <v>420</v>
      </c>
    </row>
    <row r="138" spans="1:15" ht="29.25" hidden="1" customHeight="1" outlineLevel="1">
      <c r="B138" s="39">
        <v>2022</v>
      </c>
      <c r="C138" s="39">
        <v>11</v>
      </c>
      <c r="D138" s="46" t="s">
        <v>5</v>
      </c>
      <c r="E138" s="46" t="s">
        <v>6</v>
      </c>
      <c r="F138" s="46" t="s">
        <v>754</v>
      </c>
      <c r="G138" s="47">
        <v>44683.291666666664</v>
      </c>
      <c r="H138" s="46" t="s">
        <v>9</v>
      </c>
      <c r="I138" s="56" t="str">
        <f>VLOOKUP(H138,'Source Codes'!$A$6:$B$89,2,FALSE)</f>
        <v>On Line Journal Entries</v>
      </c>
      <c r="J138" s="146">
        <v>5000000</v>
      </c>
      <c r="K138" s="47">
        <v>44697.291666666664</v>
      </c>
      <c r="L138" s="62" t="s">
        <v>757</v>
      </c>
      <c r="M138" s="50">
        <v>44697.612673611111</v>
      </c>
      <c r="N138" s="56" t="s">
        <v>434</v>
      </c>
      <c r="O138" s="56" t="s">
        <v>409</v>
      </c>
    </row>
    <row r="139" spans="1:15" ht="12.75" customHeight="1" collapsed="1">
      <c r="I139" s="56"/>
      <c r="J139" s="145">
        <f>SUM(J136:J138)</f>
        <v>7203306.2300000004</v>
      </c>
    </row>
    <row r="140" spans="1:15" ht="12.75" customHeight="1">
      <c r="I140" s="56"/>
    </row>
    <row r="141" spans="1:15" ht="12.75" customHeight="1">
      <c r="A141" s="63" t="s">
        <v>758</v>
      </c>
      <c r="I141" s="56"/>
    </row>
    <row r="142" spans="1:15" ht="25.5" hidden="1" outlineLevel="1">
      <c r="B142" s="39">
        <v>2022</v>
      </c>
      <c r="C142" s="39">
        <v>11</v>
      </c>
      <c r="D142" s="46" t="s">
        <v>5</v>
      </c>
      <c r="E142" s="46" t="s">
        <v>6</v>
      </c>
      <c r="F142" s="46" t="s">
        <v>759</v>
      </c>
      <c r="G142" s="47">
        <v>44685.291666666664</v>
      </c>
      <c r="H142" s="46" t="s">
        <v>12</v>
      </c>
      <c r="I142" s="56" t="str">
        <f>VLOOKUP(H142,'Source Codes'!$A$6:$B$89,2,FALSE)</f>
        <v>AR Direct Cash Journal</v>
      </c>
      <c r="J142" s="146">
        <v>2112746.31</v>
      </c>
      <c r="K142" s="47">
        <v>44698.291666666664</v>
      </c>
      <c r="L142" s="49" t="s">
        <v>583</v>
      </c>
      <c r="M142" s="50">
        <v>44699.046678240738</v>
      </c>
      <c r="N142" s="56" t="s">
        <v>407</v>
      </c>
      <c r="O142" s="56" t="s">
        <v>419</v>
      </c>
    </row>
    <row r="143" spans="1:15" ht="51" hidden="1" outlineLevel="1">
      <c r="B143" s="39">
        <v>2022</v>
      </c>
      <c r="C143" s="39">
        <v>11</v>
      </c>
      <c r="D143" s="46" t="s">
        <v>5</v>
      </c>
      <c r="E143" s="46" t="s">
        <v>6</v>
      </c>
      <c r="F143" s="46" t="s">
        <v>760</v>
      </c>
      <c r="G143" s="47">
        <v>44684.291666666664</v>
      </c>
      <c r="H143" s="46" t="s">
        <v>9</v>
      </c>
      <c r="I143" s="56" t="str">
        <f>VLOOKUP(H143,'Source Codes'!$A$6:$B$89,2,FALSE)</f>
        <v>On Line Journal Entries</v>
      </c>
      <c r="J143" s="146">
        <v>-3103921</v>
      </c>
      <c r="K143" s="47">
        <v>44698.291666666664</v>
      </c>
      <c r="L143" s="62" t="s">
        <v>363</v>
      </c>
      <c r="M143" s="50">
        <v>44699.164560185185</v>
      </c>
      <c r="N143" s="48" t="s">
        <v>412</v>
      </c>
      <c r="O143" s="48" t="s">
        <v>453</v>
      </c>
    </row>
    <row r="144" spans="1:15" ht="63.75" hidden="1" outlineLevel="1">
      <c r="B144" s="39">
        <v>2022</v>
      </c>
      <c r="C144" s="39">
        <v>11</v>
      </c>
      <c r="D144" s="46" t="s">
        <v>5</v>
      </c>
      <c r="E144" s="46" t="s">
        <v>6</v>
      </c>
      <c r="F144" s="46" t="s">
        <v>761</v>
      </c>
      <c r="G144" s="47">
        <v>44684.291666666664</v>
      </c>
      <c r="H144" s="46" t="s">
        <v>9</v>
      </c>
      <c r="I144" s="56" t="str">
        <f>VLOOKUP(H144,'Source Codes'!$A$6:$B$89,2,FALSE)</f>
        <v>On Line Journal Entries</v>
      </c>
      <c r="J144" s="146">
        <v>-2550184</v>
      </c>
      <c r="K144" s="47">
        <v>44698.291666666664</v>
      </c>
      <c r="L144" s="62" t="s">
        <v>762</v>
      </c>
      <c r="M144" s="50">
        <v>44699.164560185185</v>
      </c>
      <c r="N144" s="48" t="s">
        <v>412</v>
      </c>
      <c r="O144" s="48" t="s">
        <v>453</v>
      </c>
    </row>
    <row r="145" spans="1:15" ht="12.75" customHeight="1" collapsed="1">
      <c r="I145" s="56"/>
      <c r="J145" s="145">
        <f>SUM(J142:J144)</f>
        <v>-3541358.69</v>
      </c>
    </row>
    <row r="146" spans="1:15" ht="12.75" customHeight="1">
      <c r="I146" s="56"/>
    </row>
    <row r="147" spans="1:15" ht="12.75" customHeight="1">
      <c r="A147" s="63" t="s">
        <v>763</v>
      </c>
      <c r="I147" s="56"/>
    </row>
    <row r="148" spans="1:15" ht="27" hidden="1" customHeight="1" outlineLevel="1">
      <c r="B148" s="39">
        <v>2022</v>
      </c>
      <c r="C148" s="39">
        <v>11</v>
      </c>
      <c r="D148" s="46" t="s">
        <v>5</v>
      </c>
      <c r="E148" s="46" t="s">
        <v>6</v>
      </c>
      <c r="F148" s="46" t="s">
        <v>764</v>
      </c>
      <c r="G148" s="47">
        <v>44701.291666666664</v>
      </c>
      <c r="H148" s="46" t="s">
        <v>14</v>
      </c>
      <c r="I148" s="56" t="str">
        <f>VLOOKUP(H148,'Source Codes'!$A$6:$B$89,2,FALSE)</f>
        <v>AP Warrant Issuance</v>
      </c>
      <c r="J148" s="146">
        <v>-1446205.2</v>
      </c>
      <c r="K148" s="47">
        <v>44699.291666666664</v>
      </c>
      <c r="L148" s="49" t="s">
        <v>767</v>
      </c>
      <c r="M148" s="50">
        <v>44700.092499999999</v>
      </c>
      <c r="N148" s="56" t="s">
        <v>410</v>
      </c>
      <c r="O148" s="48" t="s">
        <v>419</v>
      </c>
    </row>
    <row r="149" spans="1:15" ht="38.25" hidden="1" outlineLevel="1">
      <c r="B149" s="39">
        <v>2022</v>
      </c>
      <c r="C149" s="39">
        <v>11</v>
      </c>
      <c r="D149" s="46" t="s">
        <v>5</v>
      </c>
      <c r="E149" s="46" t="s">
        <v>6</v>
      </c>
      <c r="F149" s="46" t="s">
        <v>765</v>
      </c>
      <c r="G149" s="47">
        <v>44686.291666666664</v>
      </c>
      <c r="H149" s="46" t="s">
        <v>12</v>
      </c>
      <c r="I149" s="56" t="str">
        <f>VLOOKUP(H149,'Source Codes'!$A$6:$B$89,2,FALSE)</f>
        <v>AR Direct Cash Journal</v>
      </c>
      <c r="J149" s="146">
        <v>4346382.8899999997</v>
      </c>
      <c r="K149" s="47">
        <v>44699.291666666664</v>
      </c>
      <c r="L149" s="49" t="s">
        <v>768</v>
      </c>
      <c r="M149" s="50">
        <v>44700.046076388891</v>
      </c>
      <c r="N149" s="56" t="s">
        <v>410</v>
      </c>
      <c r="O149" s="48" t="s">
        <v>421</v>
      </c>
    </row>
    <row r="150" spans="1:15" ht="22.5" hidden="1" customHeight="1" outlineLevel="1">
      <c r="B150" s="39">
        <v>2022</v>
      </c>
      <c r="C150" s="39">
        <v>11</v>
      </c>
      <c r="D150" s="46" t="s">
        <v>5</v>
      </c>
      <c r="E150" s="46" t="s">
        <v>6</v>
      </c>
      <c r="F150" s="46" t="s">
        <v>766</v>
      </c>
      <c r="G150" s="47">
        <v>44683.291666666664</v>
      </c>
      <c r="H150" s="46" t="s">
        <v>13</v>
      </c>
      <c r="I150" s="56" t="str">
        <f>VLOOKUP(H150,'Source Codes'!$A$6:$B$89,2,FALSE)</f>
        <v>C-IV Voucher/Payments/EBT</v>
      </c>
      <c r="J150" s="146">
        <v>-7453184.0599999996</v>
      </c>
      <c r="K150" s="47">
        <v>44699.291666666664</v>
      </c>
      <c r="L150" s="62" t="s">
        <v>523</v>
      </c>
      <c r="M150" s="50">
        <v>44700.164664351854</v>
      </c>
      <c r="N150" s="48" t="s">
        <v>407</v>
      </c>
      <c r="O150" s="48" t="s">
        <v>415</v>
      </c>
    </row>
    <row r="151" spans="1:15" ht="12.75" customHeight="1" collapsed="1">
      <c r="I151" s="56"/>
      <c r="J151" s="145">
        <f>SUM(J148:J150)</f>
        <v>-4553006.37</v>
      </c>
    </row>
    <row r="152" spans="1:15" ht="12.75" customHeight="1">
      <c r="I152" s="56"/>
    </row>
    <row r="153" spans="1:15" ht="12.75" customHeight="1">
      <c r="A153" s="63" t="s">
        <v>769</v>
      </c>
      <c r="I153" s="56"/>
    </row>
    <row r="154" spans="1:15" ht="27" hidden="1" customHeight="1" outlineLevel="1">
      <c r="B154" s="39">
        <v>2022</v>
      </c>
      <c r="C154" s="39">
        <v>11</v>
      </c>
      <c r="D154" s="46" t="s">
        <v>5</v>
      </c>
      <c r="E154" s="46" t="s">
        <v>6</v>
      </c>
      <c r="F154" s="46" t="s">
        <v>770</v>
      </c>
      <c r="G154" s="47">
        <v>44691.291666666664</v>
      </c>
      <c r="H154" s="46" t="s">
        <v>8</v>
      </c>
      <c r="I154" s="56" t="str">
        <f>VLOOKUP(H154,'Source Codes'!$A$6:$B$89,2,FALSE)</f>
        <v>Prch,Cntrl Mail,Flt,Prntg,Sply</v>
      </c>
      <c r="J154" s="146">
        <v>-1869015.07</v>
      </c>
      <c r="K154" s="47">
        <v>44700.291666666664</v>
      </c>
      <c r="L154" s="62" t="s">
        <v>771</v>
      </c>
      <c r="M154" s="50">
        <v>44700.598437499997</v>
      </c>
      <c r="N154" s="48" t="s">
        <v>407</v>
      </c>
      <c r="O154" s="48" t="s">
        <v>455</v>
      </c>
    </row>
    <row r="155" spans="1:15" ht="12.75" customHeight="1" collapsed="1">
      <c r="I155" s="56"/>
      <c r="J155" s="145">
        <f>SUM(J154)</f>
        <v>-1869015.07</v>
      </c>
    </row>
    <row r="156" spans="1:15" ht="12.75" customHeight="1">
      <c r="I156" s="56"/>
    </row>
    <row r="157" spans="1:15" ht="12.75" customHeight="1">
      <c r="A157" s="63" t="s">
        <v>772</v>
      </c>
      <c r="I157" s="56"/>
    </row>
    <row r="158" spans="1:15" ht="51" hidden="1" outlineLevel="1">
      <c r="B158" s="39">
        <v>2022</v>
      </c>
      <c r="C158" s="39">
        <v>11</v>
      </c>
      <c r="D158" s="46" t="s">
        <v>5</v>
      </c>
      <c r="E158" s="46" t="s">
        <v>6</v>
      </c>
      <c r="F158" s="46" t="s">
        <v>773</v>
      </c>
      <c r="G158" s="47">
        <v>44701.291666666664</v>
      </c>
      <c r="H158" s="46" t="s">
        <v>14</v>
      </c>
      <c r="I158" s="56" t="str">
        <f>VLOOKUP(H158,'Source Codes'!$A$6:$B$89,2,FALSE)</f>
        <v>AP Warrant Issuance</v>
      </c>
      <c r="J158" s="146">
        <v>-6785627.3899999997</v>
      </c>
      <c r="K158" s="47">
        <v>44701.291666666664</v>
      </c>
      <c r="L158" s="51" t="s">
        <v>775</v>
      </c>
      <c r="M158" s="50">
        <v>44702.092928240738</v>
      </c>
      <c r="N158" s="48" t="s">
        <v>410</v>
      </c>
      <c r="O158" s="48" t="s">
        <v>415</v>
      </c>
    </row>
    <row r="159" spans="1:15" ht="33.75" hidden="1" customHeight="1" outlineLevel="1">
      <c r="B159" s="39">
        <v>2022</v>
      </c>
      <c r="C159" s="39">
        <v>11</v>
      </c>
      <c r="D159" s="46" t="s">
        <v>5</v>
      </c>
      <c r="E159" s="46" t="s">
        <v>6</v>
      </c>
      <c r="F159" s="46" t="s">
        <v>774</v>
      </c>
      <c r="G159" s="47">
        <v>44698.291666666664</v>
      </c>
      <c r="H159" s="46" t="s">
        <v>11</v>
      </c>
      <c r="I159" s="56" t="str">
        <f>VLOOKUP(H159,'Source Codes'!$A$6:$B$89,2,FALSE)</f>
        <v>AR Payments</v>
      </c>
      <c r="J159" s="146">
        <v>2466593.7000000002</v>
      </c>
      <c r="K159" s="47">
        <v>44701.291666666664</v>
      </c>
      <c r="L159" s="62" t="s">
        <v>776</v>
      </c>
      <c r="M159" s="50">
        <v>44702.047037037039</v>
      </c>
      <c r="N159" s="48" t="s">
        <v>407</v>
      </c>
      <c r="O159" s="48" t="s">
        <v>408</v>
      </c>
    </row>
    <row r="160" spans="1:15" ht="12.75" customHeight="1" collapsed="1">
      <c r="I160" s="56"/>
      <c r="J160" s="145">
        <f>SUM(J158:J159)</f>
        <v>-4319033.6899999995</v>
      </c>
    </row>
    <row r="161" spans="1:15" ht="12.75" customHeight="1">
      <c r="I161" s="56"/>
    </row>
    <row r="162" spans="1:15" ht="12.75" customHeight="1">
      <c r="A162" s="63" t="s">
        <v>777</v>
      </c>
      <c r="I162" s="56"/>
    </row>
    <row r="163" spans="1:15" ht="25.5" hidden="1" outlineLevel="1">
      <c r="B163" s="39">
        <v>2022</v>
      </c>
      <c r="C163" s="39">
        <v>11</v>
      </c>
      <c r="D163" s="46" t="s">
        <v>5</v>
      </c>
      <c r="E163" s="46" t="s">
        <v>6</v>
      </c>
      <c r="F163" s="46" t="s">
        <v>778</v>
      </c>
      <c r="G163" s="47">
        <v>44704.291666666664</v>
      </c>
      <c r="H163" s="46" t="s">
        <v>14</v>
      </c>
      <c r="I163" s="56" t="str">
        <f>VLOOKUP(H163,'Source Codes'!$A$6:$B$89,2,FALSE)</f>
        <v>AP Warrant Issuance</v>
      </c>
      <c r="J163" s="146">
        <v>-1638302.92</v>
      </c>
      <c r="K163" s="47">
        <v>44704.291666666664</v>
      </c>
      <c r="L163" s="49" t="s">
        <v>783</v>
      </c>
      <c r="M163" s="50">
        <v>44705.095138888886</v>
      </c>
      <c r="N163" s="48" t="s">
        <v>407</v>
      </c>
      <c r="O163" s="48" t="s">
        <v>419</v>
      </c>
    </row>
    <row r="164" spans="1:15" ht="51" hidden="1" outlineLevel="1">
      <c r="B164" s="39">
        <v>2022</v>
      </c>
      <c r="C164" s="39">
        <v>11</v>
      </c>
      <c r="D164" s="46" t="s">
        <v>5</v>
      </c>
      <c r="E164" s="46" t="s">
        <v>6</v>
      </c>
      <c r="F164" s="46" t="s">
        <v>779</v>
      </c>
      <c r="G164" s="47">
        <v>44684.291666666664</v>
      </c>
      <c r="H164" s="46" t="s">
        <v>9</v>
      </c>
      <c r="I164" s="56" t="str">
        <f>VLOOKUP(H164,'Source Codes'!$A$6:$B$89,2,FALSE)</f>
        <v>On Line Journal Entries</v>
      </c>
      <c r="J164" s="146">
        <v>3960799</v>
      </c>
      <c r="K164" s="47">
        <v>44704.291666666664</v>
      </c>
      <c r="L164" s="51" t="s">
        <v>363</v>
      </c>
      <c r="M164" s="50">
        <v>44705.166180555556</v>
      </c>
      <c r="N164" s="56" t="s">
        <v>423</v>
      </c>
      <c r="O164" s="48" t="s">
        <v>453</v>
      </c>
    </row>
    <row r="165" spans="1:15" ht="51" hidden="1" outlineLevel="1">
      <c r="B165" s="39">
        <v>2022</v>
      </c>
      <c r="C165" s="39">
        <v>11</v>
      </c>
      <c r="D165" s="46" t="s">
        <v>5</v>
      </c>
      <c r="E165" s="46" t="s">
        <v>6</v>
      </c>
      <c r="F165" s="46" t="s">
        <v>780</v>
      </c>
      <c r="G165" s="47">
        <v>44684.291666666664</v>
      </c>
      <c r="H165" s="46" t="s">
        <v>9</v>
      </c>
      <c r="I165" s="56" t="str">
        <f>VLOOKUP(H165,'Source Codes'!$A$6:$B$89,2,FALSE)</f>
        <v>On Line Journal Entries</v>
      </c>
      <c r="J165" s="146">
        <v>4258589</v>
      </c>
      <c r="K165" s="47">
        <v>44704.291666666664</v>
      </c>
      <c r="L165" s="51" t="s">
        <v>363</v>
      </c>
      <c r="M165" s="50">
        <v>44705.166180555556</v>
      </c>
      <c r="N165" s="56" t="s">
        <v>423</v>
      </c>
      <c r="O165" s="48" t="s">
        <v>453</v>
      </c>
    </row>
    <row r="166" spans="1:15" ht="51" hidden="1" outlineLevel="1">
      <c r="B166" s="39">
        <v>2022</v>
      </c>
      <c r="C166" s="39">
        <v>11</v>
      </c>
      <c r="D166" s="46" t="s">
        <v>5</v>
      </c>
      <c r="E166" s="46" t="s">
        <v>6</v>
      </c>
      <c r="F166" s="46" t="s">
        <v>781</v>
      </c>
      <c r="G166" s="47">
        <v>44684.291666666664</v>
      </c>
      <c r="H166" s="46" t="s">
        <v>9</v>
      </c>
      <c r="I166" s="56" t="str">
        <f>VLOOKUP(H166,'Source Codes'!$A$6:$B$89,2,FALSE)</f>
        <v>On Line Journal Entries</v>
      </c>
      <c r="J166" s="146">
        <v>4452189</v>
      </c>
      <c r="K166" s="47">
        <v>44704.291666666664</v>
      </c>
      <c r="L166" s="51" t="s">
        <v>363</v>
      </c>
      <c r="M166" s="50">
        <v>44705.166180555556</v>
      </c>
      <c r="N166" s="56" t="s">
        <v>423</v>
      </c>
      <c r="O166" s="48" t="s">
        <v>453</v>
      </c>
    </row>
    <row r="167" spans="1:15" ht="51" hidden="1" outlineLevel="1">
      <c r="B167" s="39">
        <v>2022</v>
      </c>
      <c r="C167" s="39">
        <v>11</v>
      </c>
      <c r="D167" s="46" t="s">
        <v>5</v>
      </c>
      <c r="E167" s="46" t="s">
        <v>6</v>
      </c>
      <c r="F167" s="46" t="s">
        <v>782</v>
      </c>
      <c r="G167" s="47">
        <v>44684.291666666664</v>
      </c>
      <c r="H167" s="46" t="s">
        <v>9</v>
      </c>
      <c r="I167" s="56" t="str">
        <f>VLOOKUP(H167,'Source Codes'!$A$6:$B$89,2,FALSE)</f>
        <v>On Line Journal Entries</v>
      </c>
      <c r="J167" s="146">
        <v>4570338</v>
      </c>
      <c r="K167" s="47">
        <v>44704.291666666664</v>
      </c>
      <c r="L167" s="51" t="s">
        <v>363</v>
      </c>
      <c r="M167" s="50">
        <v>44705.166180555556</v>
      </c>
      <c r="N167" s="56" t="s">
        <v>423</v>
      </c>
      <c r="O167" s="48" t="s">
        <v>453</v>
      </c>
    </row>
    <row r="168" spans="1:15" ht="12.75" customHeight="1" collapsed="1">
      <c r="I168" s="56"/>
      <c r="J168" s="145">
        <f>SUM(J163:J167)</f>
        <v>15603612.08</v>
      </c>
    </row>
    <row r="169" spans="1:15" ht="12.75" customHeight="1">
      <c r="I169" s="56"/>
    </row>
    <row r="170" spans="1:15" ht="12.75" customHeight="1">
      <c r="A170" s="63" t="s">
        <v>784</v>
      </c>
      <c r="I170" s="56"/>
    </row>
    <row r="171" spans="1:15" ht="28.5" hidden="1" customHeight="1" outlineLevel="1">
      <c r="B171" s="39">
        <v>2022</v>
      </c>
      <c r="C171" s="39">
        <v>11</v>
      </c>
      <c r="D171" s="46" t="s">
        <v>5</v>
      </c>
      <c r="E171" s="46" t="s">
        <v>6</v>
      </c>
      <c r="F171" s="46" t="s">
        <v>785</v>
      </c>
      <c r="G171" s="47">
        <v>44707.291666666664</v>
      </c>
      <c r="H171" s="46" t="s">
        <v>14</v>
      </c>
      <c r="I171" s="56" t="str">
        <f>VLOOKUP(H171,'Source Codes'!$A$6:$B$89,2,FALSE)</f>
        <v>AP Warrant Issuance</v>
      </c>
      <c r="J171" s="146">
        <v>-1274045.07</v>
      </c>
      <c r="K171" s="47">
        <v>44705.291666666664</v>
      </c>
      <c r="L171" s="49" t="s">
        <v>794</v>
      </c>
      <c r="M171" s="50">
        <v>44706.093912037039</v>
      </c>
      <c r="N171" s="48" t="s">
        <v>407</v>
      </c>
      <c r="O171" s="48" t="s">
        <v>419</v>
      </c>
    </row>
    <row r="172" spans="1:15" ht="27" hidden="1" customHeight="1" outlineLevel="1">
      <c r="B172" s="39">
        <v>2022</v>
      </c>
      <c r="C172" s="39">
        <v>11</v>
      </c>
      <c r="D172" s="46" t="s">
        <v>5</v>
      </c>
      <c r="E172" s="46" t="s">
        <v>6</v>
      </c>
      <c r="F172" s="46" t="s">
        <v>786</v>
      </c>
      <c r="G172" s="47">
        <v>44698.291666666664</v>
      </c>
      <c r="H172" s="46" t="s">
        <v>12</v>
      </c>
      <c r="I172" s="56" t="str">
        <f>VLOOKUP(H172,'Source Codes'!$A$6:$B$89,2,FALSE)</f>
        <v>AR Direct Cash Journal</v>
      </c>
      <c r="J172" s="146">
        <v>-1314038.44</v>
      </c>
      <c r="K172" s="47">
        <v>44705.291666666664</v>
      </c>
      <c r="L172" s="51" t="s">
        <v>795</v>
      </c>
      <c r="M172" s="50">
        <v>44706.046030092592</v>
      </c>
      <c r="N172" s="48" t="s">
        <v>407</v>
      </c>
      <c r="O172" s="48" t="s">
        <v>419</v>
      </c>
    </row>
    <row r="173" spans="1:15" ht="23.25" hidden="1" customHeight="1" outlineLevel="1">
      <c r="B173" s="39">
        <v>2022</v>
      </c>
      <c r="C173" s="39">
        <v>11</v>
      </c>
      <c r="D173" s="46" t="s">
        <v>5</v>
      </c>
      <c r="E173" s="46" t="s">
        <v>6</v>
      </c>
      <c r="F173" s="46" t="s">
        <v>787</v>
      </c>
      <c r="G173" s="47">
        <v>44699.291666666664</v>
      </c>
      <c r="H173" s="46" t="s">
        <v>7</v>
      </c>
      <c r="I173" s="56" t="str">
        <f>VLOOKUP(H173,'Source Codes'!$A$6:$B$89,2,FALSE)</f>
        <v>HRMS Interface Journals</v>
      </c>
      <c r="J173" s="146">
        <v>-55214584.840000004</v>
      </c>
      <c r="K173" s="47">
        <v>44705.291666666664</v>
      </c>
      <c r="L173" s="51" t="s">
        <v>355</v>
      </c>
      <c r="M173" s="50">
        <v>44705.972141203703</v>
      </c>
      <c r="N173" s="48" t="s">
        <v>438</v>
      </c>
      <c r="O173" s="48" t="s">
        <v>439</v>
      </c>
    </row>
    <row r="174" spans="1:15" ht="23.25" hidden="1" customHeight="1" outlineLevel="1">
      <c r="B174" s="39">
        <v>2022</v>
      </c>
      <c r="C174" s="39">
        <v>11</v>
      </c>
      <c r="D174" s="46" t="s">
        <v>5</v>
      </c>
      <c r="E174" s="46" t="s">
        <v>6</v>
      </c>
      <c r="F174" s="46" t="s">
        <v>788</v>
      </c>
      <c r="G174" s="47">
        <v>44699.291666666664</v>
      </c>
      <c r="H174" s="46" t="s">
        <v>7</v>
      </c>
      <c r="I174" s="56" t="str">
        <f>VLOOKUP(H174,'Source Codes'!$A$6:$B$89,2,FALSE)</f>
        <v>HRMS Interface Journals</v>
      </c>
      <c r="J174" s="146">
        <v>-8344741.1299999999</v>
      </c>
      <c r="K174" s="47">
        <v>44705.291666666664</v>
      </c>
      <c r="L174" s="51" t="s">
        <v>356</v>
      </c>
      <c r="M174" s="50">
        <v>44705.969965277778</v>
      </c>
      <c r="N174" s="48" t="s">
        <v>438</v>
      </c>
      <c r="O174" s="48" t="s">
        <v>439</v>
      </c>
    </row>
    <row r="175" spans="1:15" ht="23.25" hidden="1" customHeight="1" outlineLevel="1">
      <c r="B175" s="39">
        <v>2022</v>
      </c>
      <c r="C175" s="39">
        <v>11</v>
      </c>
      <c r="D175" s="46" t="s">
        <v>5</v>
      </c>
      <c r="E175" s="46" t="s">
        <v>6</v>
      </c>
      <c r="F175" s="46" t="s">
        <v>789</v>
      </c>
      <c r="G175" s="47">
        <v>44699.291666666664</v>
      </c>
      <c r="H175" s="46" t="s">
        <v>7</v>
      </c>
      <c r="I175" s="56" t="str">
        <f>VLOOKUP(H175,'Source Codes'!$A$6:$B$89,2,FALSE)</f>
        <v>HRMS Interface Journals</v>
      </c>
      <c r="J175" s="146">
        <v>-1858753.59</v>
      </c>
      <c r="K175" s="47">
        <v>44705.291666666664</v>
      </c>
      <c r="L175" s="51" t="s">
        <v>357</v>
      </c>
      <c r="M175" s="50">
        <v>44705.974247685182</v>
      </c>
      <c r="N175" s="48" t="s">
        <v>438</v>
      </c>
      <c r="O175" s="48" t="s">
        <v>439</v>
      </c>
    </row>
    <row r="176" spans="1:15" ht="23.25" hidden="1" customHeight="1" outlineLevel="1">
      <c r="B176" s="39">
        <v>2022</v>
      </c>
      <c r="C176" s="39">
        <v>11</v>
      </c>
      <c r="D176" s="46" t="s">
        <v>5</v>
      </c>
      <c r="E176" s="46" t="s">
        <v>6</v>
      </c>
      <c r="F176" s="46" t="s">
        <v>790</v>
      </c>
      <c r="G176" s="47">
        <v>44701.291666666664</v>
      </c>
      <c r="H176" s="46" t="s">
        <v>16</v>
      </c>
      <c r="I176" s="56" t="str">
        <f>VLOOKUP(H176,'Source Codes'!$A$6:$B$89,2,FALSE)</f>
        <v>Property Tax Interface</v>
      </c>
      <c r="J176" s="146">
        <v>86120105.049999997</v>
      </c>
      <c r="K176" s="47">
        <v>44705.291666666664</v>
      </c>
      <c r="L176" s="51" t="s">
        <v>792</v>
      </c>
      <c r="M176" s="50">
        <v>44705.839375000003</v>
      </c>
      <c r="N176" s="56" t="s">
        <v>412</v>
      </c>
      <c r="O176" s="48" t="s">
        <v>471</v>
      </c>
    </row>
    <row r="177" spans="1:15" ht="23.25" hidden="1" customHeight="1" outlineLevel="1">
      <c r="B177" s="39">
        <v>2022</v>
      </c>
      <c r="C177" s="39">
        <v>11</v>
      </c>
      <c r="D177" s="46" t="s">
        <v>5</v>
      </c>
      <c r="E177" s="46" t="s">
        <v>6</v>
      </c>
      <c r="F177" s="46" t="s">
        <v>791</v>
      </c>
      <c r="G177" s="47">
        <v>44705.291666666664</v>
      </c>
      <c r="H177" s="46" t="s">
        <v>9</v>
      </c>
      <c r="I177" s="56" t="str">
        <f>VLOOKUP(H177,'Source Codes'!$A$6:$B$89,2,FALSE)</f>
        <v>On Line Journal Entries</v>
      </c>
      <c r="J177" s="146">
        <v>152856507</v>
      </c>
      <c r="K177" s="47">
        <v>44705.291666666664</v>
      </c>
      <c r="L177" s="51" t="s">
        <v>793</v>
      </c>
      <c r="M177" s="50">
        <v>44705.957858796297</v>
      </c>
      <c r="N177" s="56" t="s">
        <v>430</v>
      </c>
      <c r="O177" s="56" t="s">
        <v>422</v>
      </c>
    </row>
    <row r="178" spans="1:15" ht="12.75" customHeight="1" collapsed="1">
      <c r="I178" s="56"/>
      <c r="J178" s="145">
        <f>SUM(J171:J177)</f>
        <v>170970448.97999999</v>
      </c>
    </row>
    <row r="179" spans="1:15" ht="12.75" customHeight="1">
      <c r="I179" s="56"/>
    </row>
    <row r="180" spans="1:15" ht="12.75" customHeight="1">
      <c r="A180" s="63" t="s">
        <v>796</v>
      </c>
      <c r="I180" s="56"/>
    </row>
    <row r="181" spans="1:15" ht="25.5" hidden="1" customHeight="1" outlineLevel="1">
      <c r="B181" s="39">
        <v>2022</v>
      </c>
      <c r="C181" s="39">
        <v>11</v>
      </c>
      <c r="D181" s="46" t="s">
        <v>5</v>
      </c>
      <c r="E181" s="46" t="s">
        <v>6</v>
      </c>
      <c r="F181" s="46" t="s">
        <v>797</v>
      </c>
      <c r="G181" s="47">
        <v>44708.291666666664</v>
      </c>
      <c r="H181" s="46" t="s">
        <v>14</v>
      </c>
      <c r="I181" s="56" t="str">
        <f>VLOOKUP(H181,'Source Codes'!$A$6:$B$89,2,FALSE)</f>
        <v>AP Warrant Issuance</v>
      </c>
      <c r="J181" s="146">
        <v>-1000040.38</v>
      </c>
      <c r="K181" s="47">
        <v>44706.291666666664</v>
      </c>
      <c r="L181" s="49" t="s">
        <v>802</v>
      </c>
      <c r="M181" s="50">
        <v>44707.096122685187</v>
      </c>
      <c r="N181" s="48" t="s">
        <v>407</v>
      </c>
      <c r="O181" s="48" t="s">
        <v>419</v>
      </c>
    </row>
    <row r="182" spans="1:15" ht="25.5" hidden="1" customHeight="1" outlineLevel="1">
      <c r="B182" s="39">
        <v>2022</v>
      </c>
      <c r="C182" s="39">
        <v>11</v>
      </c>
      <c r="D182" s="46" t="s">
        <v>5</v>
      </c>
      <c r="E182" s="46" t="s">
        <v>6</v>
      </c>
      <c r="F182" s="46" t="s">
        <v>798</v>
      </c>
      <c r="G182" s="47">
        <v>44693.291666666664</v>
      </c>
      <c r="H182" s="46" t="s">
        <v>12</v>
      </c>
      <c r="I182" s="56" t="str">
        <f>VLOOKUP(H182,'Source Codes'!$A$6:$B$89,2,FALSE)</f>
        <v>AR Direct Cash Journal</v>
      </c>
      <c r="J182" s="146">
        <v>2095057.52</v>
      </c>
      <c r="K182" s="47">
        <v>44706.291666666664</v>
      </c>
      <c r="L182" s="49" t="s">
        <v>731</v>
      </c>
      <c r="M182" s="50">
        <v>44707.046655092592</v>
      </c>
      <c r="N182" s="48" t="s">
        <v>423</v>
      </c>
      <c r="O182" s="48" t="s">
        <v>413</v>
      </c>
    </row>
    <row r="183" spans="1:15" ht="25.5" hidden="1" customHeight="1" outlineLevel="1">
      <c r="B183" s="39">
        <v>2022</v>
      </c>
      <c r="C183" s="39">
        <v>11</v>
      </c>
      <c r="D183" s="46" t="s">
        <v>5</v>
      </c>
      <c r="E183" s="46" t="s">
        <v>6</v>
      </c>
      <c r="F183" s="46" t="s">
        <v>799</v>
      </c>
      <c r="G183" s="47">
        <v>44705.291666666664</v>
      </c>
      <c r="H183" s="46" t="s">
        <v>11</v>
      </c>
      <c r="I183" s="56" t="str">
        <f>VLOOKUP(H183,'Source Codes'!$A$6:$B$89,2,FALSE)</f>
        <v>AR Payments</v>
      </c>
      <c r="J183" s="146">
        <v>3742988.01</v>
      </c>
      <c r="K183" s="47">
        <v>44706.291666666664</v>
      </c>
      <c r="L183" s="62" t="s">
        <v>803</v>
      </c>
      <c r="M183" s="50">
        <v>44707.046655092592</v>
      </c>
      <c r="N183" s="48" t="s">
        <v>410</v>
      </c>
      <c r="O183" s="48" t="s">
        <v>408</v>
      </c>
    </row>
    <row r="184" spans="1:15" ht="25.5" hidden="1" customHeight="1" outlineLevel="1">
      <c r="B184" s="39">
        <v>2022</v>
      </c>
      <c r="C184" s="39">
        <v>11</v>
      </c>
      <c r="D184" s="46" t="s">
        <v>5</v>
      </c>
      <c r="E184" s="46" t="s">
        <v>6</v>
      </c>
      <c r="F184" s="46" t="s">
        <v>800</v>
      </c>
      <c r="G184" s="47">
        <v>44682.291666666664</v>
      </c>
      <c r="H184" s="46" t="s">
        <v>13</v>
      </c>
      <c r="I184" s="56" t="str">
        <f>VLOOKUP(H184,'Source Codes'!$A$6:$B$89,2,FALSE)</f>
        <v>C-IV Voucher/Payments/EBT</v>
      </c>
      <c r="J184" s="146">
        <v>-11456624.83</v>
      </c>
      <c r="K184" s="47">
        <v>44706.291666666664</v>
      </c>
      <c r="L184" s="51" t="s">
        <v>804</v>
      </c>
      <c r="M184" s="50">
        <v>44707.164710648147</v>
      </c>
      <c r="N184" s="48" t="s">
        <v>407</v>
      </c>
      <c r="O184" s="48" t="s">
        <v>415</v>
      </c>
    </row>
    <row r="185" spans="1:15" ht="25.5" hidden="1" customHeight="1" outlineLevel="1">
      <c r="B185" s="39">
        <v>2022</v>
      </c>
      <c r="C185" s="39">
        <v>11</v>
      </c>
      <c r="D185" s="46" t="s">
        <v>5</v>
      </c>
      <c r="E185" s="46" t="s">
        <v>6</v>
      </c>
      <c r="F185" s="46" t="s">
        <v>801</v>
      </c>
      <c r="G185" s="47">
        <v>44682.291666666664</v>
      </c>
      <c r="H185" s="46" t="s">
        <v>13</v>
      </c>
      <c r="I185" s="56" t="str">
        <f>VLOOKUP(H185,'Source Codes'!$A$6:$B$89,2,FALSE)</f>
        <v>C-IV Voucher/Payments/EBT</v>
      </c>
      <c r="J185" s="146">
        <v>-9552343.3599999994</v>
      </c>
      <c r="K185" s="47">
        <v>44706.291666666664</v>
      </c>
      <c r="L185" s="51" t="s">
        <v>805</v>
      </c>
      <c r="M185" s="50">
        <v>44707.164710648147</v>
      </c>
      <c r="N185" s="48" t="s">
        <v>407</v>
      </c>
      <c r="O185" s="48" t="s">
        <v>415</v>
      </c>
    </row>
    <row r="186" spans="1:15" ht="12.75" customHeight="1" collapsed="1">
      <c r="B186" s="38"/>
      <c r="C186" s="38"/>
      <c r="G186" s="24"/>
      <c r="I186" s="56"/>
      <c r="J186" s="145">
        <f>SUM(J181:J185)</f>
        <v>-16170963.039999999</v>
      </c>
    </row>
    <row r="187" spans="1:15" ht="12.75" customHeight="1">
      <c r="B187" s="38"/>
      <c r="C187" s="38"/>
      <c r="G187" s="24"/>
      <c r="I187" s="56"/>
    </row>
    <row r="188" spans="1:15" ht="12.75" customHeight="1">
      <c r="A188" s="63" t="s">
        <v>806</v>
      </c>
      <c r="B188" s="38"/>
      <c r="C188" s="38"/>
      <c r="G188" s="24"/>
      <c r="I188" s="56"/>
    </row>
    <row r="189" spans="1:15" ht="25.5" hidden="1" outlineLevel="1">
      <c r="B189" s="39">
        <v>2022</v>
      </c>
      <c r="C189" s="39">
        <v>11</v>
      </c>
      <c r="D189" s="46" t="s">
        <v>5</v>
      </c>
      <c r="E189" s="46" t="s">
        <v>6</v>
      </c>
      <c r="F189" s="46" t="s">
        <v>807</v>
      </c>
      <c r="G189" s="47">
        <v>44712.291666666664</v>
      </c>
      <c r="H189" s="46" t="s">
        <v>14</v>
      </c>
      <c r="I189" s="56" t="str">
        <f>VLOOKUP(H189,'Source Codes'!$A$6:$B$89,2,FALSE)</f>
        <v>AP Warrant Issuance</v>
      </c>
      <c r="J189" s="146">
        <v>-1067847.22</v>
      </c>
      <c r="K189" s="47">
        <v>44707.291666666664</v>
      </c>
      <c r="L189" s="49" t="s">
        <v>815</v>
      </c>
      <c r="M189" s="50">
        <v>44708.094849537039</v>
      </c>
      <c r="N189" s="48" t="s">
        <v>407</v>
      </c>
      <c r="O189" s="48" t="s">
        <v>419</v>
      </c>
    </row>
    <row r="190" spans="1:15" ht="25.5" hidden="1" customHeight="1" outlineLevel="1">
      <c r="B190" s="39">
        <v>2022</v>
      </c>
      <c r="C190" s="39">
        <v>11</v>
      </c>
      <c r="D190" s="46" t="s">
        <v>5</v>
      </c>
      <c r="E190" s="46" t="s">
        <v>6</v>
      </c>
      <c r="F190" s="46" t="s">
        <v>808</v>
      </c>
      <c r="G190" s="47">
        <v>44707.291666666664</v>
      </c>
      <c r="H190" s="46" t="s">
        <v>12</v>
      </c>
      <c r="I190" s="56" t="str">
        <f>VLOOKUP(H190,'Source Codes'!$A$6:$B$89,2,FALSE)</f>
        <v>AR Direct Cash Journal</v>
      </c>
      <c r="J190" s="146">
        <v>-138712444.44</v>
      </c>
      <c r="K190" s="47">
        <v>44707.291666666664</v>
      </c>
      <c r="L190" s="51" t="s">
        <v>534</v>
      </c>
      <c r="M190" s="50">
        <v>44708.045949074076</v>
      </c>
      <c r="N190" s="56" t="s">
        <v>430</v>
      </c>
      <c r="O190" s="48" t="s">
        <v>409</v>
      </c>
    </row>
    <row r="191" spans="1:15" ht="24" hidden="1" customHeight="1" outlineLevel="1">
      <c r="B191" s="39">
        <v>2022</v>
      </c>
      <c r="C191" s="39">
        <v>11</v>
      </c>
      <c r="D191" s="46" t="s">
        <v>5</v>
      </c>
      <c r="E191" s="46" t="s">
        <v>6</v>
      </c>
      <c r="F191" s="46" t="s">
        <v>809</v>
      </c>
      <c r="G191" s="47">
        <v>44698.291666666664</v>
      </c>
      <c r="H191" s="46" t="s">
        <v>12</v>
      </c>
      <c r="I191" s="56" t="str">
        <f>VLOOKUP(H191,'Source Codes'!$A$6:$B$89,2,FALSE)</f>
        <v>AR Direct Cash Journal</v>
      </c>
      <c r="J191" s="146">
        <v>1011799.37</v>
      </c>
      <c r="K191" s="47">
        <v>44707.291666666664</v>
      </c>
      <c r="L191" s="49" t="s">
        <v>731</v>
      </c>
      <c r="M191" s="50">
        <v>44708.045949074076</v>
      </c>
      <c r="N191" s="48" t="s">
        <v>423</v>
      </c>
      <c r="O191" s="48" t="s">
        <v>413</v>
      </c>
    </row>
    <row r="192" spans="1:15" ht="38.25" hidden="1" customHeight="1" outlineLevel="1">
      <c r="B192" s="39">
        <v>2022</v>
      </c>
      <c r="C192" s="39">
        <v>11</v>
      </c>
      <c r="D192" s="46" t="s">
        <v>5</v>
      </c>
      <c r="E192" s="46" t="s">
        <v>6</v>
      </c>
      <c r="F192" s="46" t="s">
        <v>810</v>
      </c>
      <c r="G192" s="47">
        <v>44683.291666666664</v>
      </c>
      <c r="H192" s="46" t="s">
        <v>9</v>
      </c>
      <c r="I192" s="56" t="str">
        <f>VLOOKUP(H192,'Source Codes'!$A$6:$B$89,2,FALSE)</f>
        <v>On Line Journal Entries</v>
      </c>
      <c r="J192" s="146">
        <v>-3082191.6</v>
      </c>
      <c r="K192" s="47">
        <v>44707.291666666664</v>
      </c>
      <c r="L192" s="62" t="s">
        <v>812</v>
      </c>
      <c r="M192" s="50">
        <v>44707.65729166667</v>
      </c>
      <c r="N192" s="48" t="s">
        <v>407</v>
      </c>
      <c r="O192" s="48" t="s">
        <v>422</v>
      </c>
    </row>
    <row r="193" spans="1:15" ht="36.75" hidden="1" customHeight="1" outlineLevel="1">
      <c r="B193" s="39">
        <v>2022</v>
      </c>
      <c r="C193" s="39">
        <v>11</v>
      </c>
      <c r="D193" s="46" t="s">
        <v>5</v>
      </c>
      <c r="E193" s="46" t="s">
        <v>6</v>
      </c>
      <c r="F193" s="46" t="s">
        <v>811</v>
      </c>
      <c r="G193" s="47">
        <v>44683.291666666664</v>
      </c>
      <c r="H193" s="46" t="s">
        <v>9</v>
      </c>
      <c r="I193" s="56" t="str">
        <f>VLOOKUP(H193,'Source Codes'!$A$6:$B$89,2,FALSE)</f>
        <v>On Line Journal Entries</v>
      </c>
      <c r="J193" s="146">
        <v>-2849390.31</v>
      </c>
      <c r="K193" s="47">
        <v>44707.291666666664</v>
      </c>
      <c r="L193" s="62" t="s">
        <v>813</v>
      </c>
      <c r="M193" s="50">
        <v>44707.657858796294</v>
      </c>
      <c r="N193" s="48" t="s">
        <v>407</v>
      </c>
      <c r="O193" s="48" t="s">
        <v>422</v>
      </c>
    </row>
    <row r="194" spans="1:15" ht="20.25" hidden="1" customHeight="1" outlineLevel="1">
      <c r="B194" s="39">
        <v>2022</v>
      </c>
      <c r="C194" s="39">
        <v>11</v>
      </c>
      <c r="D194" s="46" t="s">
        <v>5</v>
      </c>
      <c r="E194" s="46" t="s">
        <v>6</v>
      </c>
      <c r="F194" s="46" t="s">
        <v>814</v>
      </c>
      <c r="G194" s="47">
        <v>44706.291666666664</v>
      </c>
      <c r="H194" s="46" t="s">
        <v>16</v>
      </c>
      <c r="I194" s="56" t="str">
        <f>VLOOKUP(H194,'Source Codes'!$A$6:$B$89,2,FALSE)</f>
        <v>Property Tax Interface</v>
      </c>
      <c r="J194" s="146">
        <v>115420512.22</v>
      </c>
      <c r="K194" s="47">
        <v>44707.291666666664</v>
      </c>
      <c r="L194" s="139" t="s">
        <v>816</v>
      </c>
      <c r="M194" s="50">
        <v>44707.814317129632</v>
      </c>
      <c r="N194" s="139" t="s">
        <v>430</v>
      </c>
      <c r="O194" s="139" t="s">
        <v>422</v>
      </c>
    </row>
    <row r="195" spans="1:15" ht="12.75" customHeight="1" collapsed="1">
      <c r="B195" s="38"/>
      <c r="C195" s="38"/>
      <c r="G195" s="24"/>
      <c r="I195" s="56"/>
      <c r="J195" s="145">
        <f>SUM(J189:J194)</f>
        <v>-29279561.979999989</v>
      </c>
    </row>
    <row r="196" spans="1:15" ht="12.75" customHeight="1">
      <c r="B196" s="38"/>
      <c r="C196" s="38"/>
      <c r="G196" s="24"/>
      <c r="I196" s="56"/>
    </row>
    <row r="197" spans="1:15" ht="12.75" customHeight="1">
      <c r="A197" s="63" t="s">
        <v>817</v>
      </c>
      <c r="B197" s="38"/>
      <c r="C197" s="38"/>
      <c r="G197" s="24"/>
      <c r="I197" s="56"/>
    </row>
    <row r="198" spans="1:15" ht="51" hidden="1" outlineLevel="1">
      <c r="B198" s="39">
        <v>2022</v>
      </c>
      <c r="C198" s="39">
        <v>11</v>
      </c>
      <c r="D198" s="46" t="s">
        <v>5</v>
      </c>
      <c r="E198" s="46" t="s">
        <v>6</v>
      </c>
      <c r="F198" s="46" t="s">
        <v>818</v>
      </c>
      <c r="G198" s="47">
        <v>44706.291666666664</v>
      </c>
      <c r="H198" s="46" t="s">
        <v>11</v>
      </c>
      <c r="I198" s="56" t="str">
        <f>VLOOKUP(H198,'Source Codes'!$A$6:$B$89,2,FALSE)</f>
        <v>AR Payments</v>
      </c>
      <c r="J198" s="146">
        <v>1325853.81</v>
      </c>
      <c r="K198" s="47">
        <v>44708.291666666664</v>
      </c>
      <c r="L198" s="49" t="s">
        <v>821</v>
      </c>
      <c r="M198" s="50">
        <v>44709.046967592592</v>
      </c>
      <c r="N198" s="48" t="s">
        <v>410</v>
      </c>
      <c r="O198" s="48" t="s">
        <v>820</v>
      </c>
    </row>
    <row r="199" spans="1:15" ht="38.25" hidden="1" outlineLevel="1">
      <c r="B199" s="39">
        <v>2022</v>
      </c>
      <c r="C199" s="39">
        <v>11</v>
      </c>
      <c r="D199" s="46" t="s">
        <v>5</v>
      </c>
      <c r="E199" s="46" t="s">
        <v>6</v>
      </c>
      <c r="F199" s="46" t="s">
        <v>819</v>
      </c>
      <c r="G199" s="47">
        <v>44706.291666666664</v>
      </c>
      <c r="H199" s="46" t="s">
        <v>9</v>
      </c>
      <c r="I199" s="56" t="str">
        <f>VLOOKUP(H199,'Source Codes'!$A$6:$B$89,2,FALSE)</f>
        <v>On Line Journal Entries</v>
      </c>
      <c r="J199" s="146">
        <v>-21826025.550000001</v>
      </c>
      <c r="K199" s="47">
        <v>44708.291666666664</v>
      </c>
      <c r="L199" s="49" t="s">
        <v>822</v>
      </c>
      <c r="M199" s="50">
        <v>44709.164305555554</v>
      </c>
      <c r="N199" s="56" t="s">
        <v>430</v>
      </c>
      <c r="O199" s="48" t="s">
        <v>422</v>
      </c>
    </row>
    <row r="200" spans="1:15" ht="12.75" customHeight="1" collapsed="1">
      <c r="I200" s="56"/>
      <c r="J200" s="145">
        <f>SUM(J198:J199)</f>
        <v>-20500171.740000002</v>
      </c>
    </row>
    <row r="201" spans="1:15" ht="12.75" customHeight="1">
      <c r="I201" s="56"/>
    </row>
    <row r="202" spans="1:15" ht="12.75" customHeight="1">
      <c r="I202" s="56"/>
    </row>
    <row r="203" spans="1:15" ht="12.75" customHeight="1">
      <c r="A203" s="63" t="s">
        <v>823</v>
      </c>
      <c r="I203" s="56"/>
    </row>
    <row r="204" spans="1:15" ht="30" hidden="1" customHeight="1" outlineLevel="1">
      <c r="B204" s="39">
        <v>2022</v>
      </c>
      <c r="C204" s="39">
        <v>11</v>
      </c>
      <c r="D204" s="46" t="s">
        <v>5</v>
      </c>
      <c r="E204" s="46" t="s">
        <v>6</v>
      </c>
      <c r="F204" s="46" t="s">
        <v>824</v>
      </c>
      <c r="G204" s="47">
        <v>44708.291666666664</v>
      </c>
      <c r="H204" s="46" t="s">
        <v>12</v>
      </c>
      <c r="I204" s="56" t="str">
        <f>VLOOKUP(H204,'Source Codes'!$A$6:$B$89,2,FALSE)</f>
        <v>AR Direct Cash Journal</v>
      </c>
      <c r="J204" s="146">
        <v>7743114.1200000001</v>
      </c>
      <c r="K204" s="47">
        <v>44712.291666666664</v>
      </c>
      <c r="L204" s="49" t="s">
        <v>491</v>
      </c>
      <c r="M204" s="50">
        <v>44713.047256944446</v>
      </c>
      <c r="N204" s="48" t="s">
        <v>407</v>
      </c>
      <c r="O204" s="48" t="s">
        <v>422</v>
      </c>
    </row>
    <row r="205" spans="1:15" ht="51" hidden="1" outlineLevel="1">
      <c r="B205" s="39">
        <v>2022</v>
      </c>
      <c r="C205" s="39">
        <v>11</v>
      </c>
      <c r="D205" s="46" t="s">
        <v>5</v>
      </c>
      <c r="E205" s="46" t="s">
        <v>6</v>
      </c>
      <c r="F205" s="46" t="s">
        <v>825</v>
      </c>
      <c r="G205" s="47">
        <v>44684.291666666664</v>
      </c>
      <c r="H205" s="46" t="s">
        <v>9</v>
      </c>
      <c r="I205" s="56" t="str">
        <f>VLOOKUP(H205,'Source Codes'!$A$6:$B$89,2,FALSE)</f>
        <v>On Line Journal Entries</v>
      </c>
      <c r="J205" s="146">
        <v>-22736732</v>
      </c>
      <c r="K205" s="47">
        <v>44712.291666666664</v>
      </c>
      <c r="L205" s="49" t="s">
        <v>363</v>
      </c>
      <c r="M205" s="50">
        <v>44712.822233796294</v>
      </c>
      <c r="N205" s="56" t="s">
        <v>423</v>
      </c>
      <c r="O205" s="48" t="s">
        <v>453</v>
      </c>
    </row>
    <row r="206" spans="1:15" ht="25.5" hidden="1" outlineLevel="1">
      <c r="B206" s="39">
        <v>2022</v>
      </c>
      <c r="C206" s="39">
        <v>11</v>
      </c>
      <c r="D206" s="46" t="s">
        <v>5</v>
      </c>
      <c r="E206" s="46" t="s">
        <v>6</v>
      </c>
      <c r="F206" s="46" t="s">
        <v>826</v>
      </c>
      <c r="G206" s="47">
        <v>44682.291666666664</v>
      </c>
      <c r="H206" s="46" t="s">
        <v>9</v>
      </c>
      <c r="I206" s="56" t="str">
        <f>VLOOKUP(H206,'Source Codes'!$A$6:$B$89,2,FALSE)</f>
        <v>On Line Journal Entries</v>
      </c>
      <c r="J206" s="146">
        <v>-4613791.0599999996</v>
      </c>
      <c r="K206" s="47">
        <v>44712.291666666664</v>
      </c>
      <c r="L206" s="49" t="s">
        <v>829</v>
      </c>
      <c r="M206" s="50">
        <v>44713.165034722224</v>
      </c>
      <c r="N206" s="48" t="s">
        <v>407</v>
      </c>
      <c r="O206" s="48" t="s">
        <v>425</v>
      </c>
    </row>
    <row r="207" spans="1:15" hidden="1" outlineLevel="1">
      <c r="B207" s="39">
        <v>2022</v>
      </c>
      <c r="C207" s="39">
        <v>11</v>
      </c>
      <c r="D207" s="46" t="s">
        <v>5</v>
      </c>
      <c r="E207" s="46" t="s">
        <v>6</v>
      </c>
      <c r="F207" s="46" t="s">
        <v>827</v>
      </c>
      <c r="G207" s="47">
        <v>44698.291666666664</v>
      </c>
      <c r="H207" s="46" t="s">
        <v>340</v>
      </c>
      <c r="I207" s="56" t="str">
        <f>VLOOKUP(H207,'Source Codes'!$A$6:$B$89,2,FALSE)</f>
        <v>Facilities Mngmnt Intfc Jrnls</v>
      </c>
      <c r="J207" s="146">
        <v>-3867284.43</v>
      </c>
      <c r="K207" s="47">
        <v>44712.291666666664</v>
      </c>
      <c r="L207" s="49" t="s">
        <v>828</v>
      </c>
      <c r="M207" s="50">
        <v>44713.165046296293</v>
      </c>
      <c r="N207" s="56" t="s">
        <v>407</v>
      </c>
      <c r="O207" s="56" t="s">
        <v>418</v>
      </c>
    </row>
    <row r="208" spans="1:15" ht="12.75" customHeight="1" collapsed="1">
      <c r="I208" s="56"/>
      <c r="J208" s="145">
        <f>SUM(J204:J207)</f>
        <v>-23474693.369999997</v>
      </c>
    </row>
    <row r="209" spans="1:15" ht="12.75" customHeight="1">
      <c r="I209" s="56"/>
    </row>
    <row r="210" spans="1:15" ht="12.75" customHeight="1">
      <c r="A210" s="63" t="s">
        <v>830</v>
      </c>
      <c r="I210" s="56"/>
    </row>
    <row r="211" spans="1:15" ht="25.5" hidden="1" outlineLevel="1">
      <c r="B211" s="39">
        <v>2022</v>
      </c>
      <c r="C211" s="39">
        <v>12</v>
      </c>
      <c r="D211" s="46" t="s">
        <v>5</v>
      </c>
      <c r="E211" s="46" t="s">
        <v>6</v>
      </c>
      <c r="F211" s="46" t="s">
        <v>831</v>
      </c>
      <c r="G211" s="47">
        <v>44713.291666666664</v>
      </c>
      <c r="H211" s="46" t="s">
        <v>14</v>
      </c>
      <c r="I211" s="56" t="str">
        <f>VLOOKUP(H211,'Source Codes'!$A$6:$B$89,2,FALSE)</f>
        <v>AP Warrant Issuance</v>
      </c>
      <c r="J211" s="146">
        <v>-2722987.83</v>
      </c>
      <c r="K211" s="47">
        <v>44713.291666666664</v>
      </c>
      <c r="L211" s="49" t="s">
        <v>834</v>
      </c>
      <c r="M211" s="50">
        <v>44714.092905092592</v>
      </c>
      <c r="N211" s="48" t="s">
        <v>407</v>
      </c>
      <c r="O211" s="48" t="s">
        <v>419</v>
      </c>
    </row>
    <row r="212" spans="1:15" ht="38.25" hidden="1" outlineLevel="1">
      <c r="B212" s="39">
        <v>2022</v>
      </c>
      <c r="C212" s="39">
        <v>11</v>
      </c>
      <c r="D212" s="46" t="s">
        <v>5</v>
      </c>
      <c r="E212" s="46" t="s">
        <v>6</v>
      </c>
      <c r="F212" s="46" t="s">
        <v>832</v>
      </c>
      <c r="G212" s="47">
        <v>44704.291666666664</v>
      </c>
      <c r="H212" s="46" t="s">
        <v>12</v>
      </c>
      <c r="I212" s="56" t="str">
        <f>VLOOKUP(H212,'Source Codes'!$A$6:$B$89,2,FALSE)</f>
        <v>AR Direct Cash Journal</v>
      </c>
      <c r="J212" s="146">
        <v>3731884.62</v>
      </c>
      <c r="K212" s="47">
        <v>44713.291666666664</v>
      </c>
      <c r="L212" s="49" t="s">
        <v>444</v>
      </c>
      <c r="M212" s="50">
        <v>44714.045578703706</v>
      </c>
      <c r="N212" s="48" t="s">
        <v>407</v>
      </c>
      <c r="O212" s="48" t="s">
        <v>419</v>
      </c>
    </row>
    <row r="213" spans="1:15" ht="38.25" hidden="1" outlineLevel="1">
      <c r="B213" s="39">
        <v>2022</v>
      </c>
      <c r="C213" s="39">
        <v>11</v>
      </c>
      <c r="D213" s="46" t="s">
        <v>5</v>
      </c>
      <c r="E213" s="46" t="s">
        <v>6</v>
      </c>
      <c r="F213" s="46" t="s">
        <v>833</v>
      </c>
      <c r="G213" s="47">
        <v>44706.291666666664</v>
      </c>
      <c r="H213" s="46" t="s">
        <v>12</v>
      </c>
      <c r="I213" s="56" t="str">
        <f>VLOOKUP(H213,'Source Codes'!$A$6:$B$89,2,FALSE)</f>
        <v>AR Direct Cash Journal</v>
      </c>
      <c r="J213" s="146">
        <v>6232201.4699999997</v>
      </c>
      <c r="K213" s="47">
        <v>44713.291666666664</v>
      </c>
      <c r="L213" s="49" t="s">
        <v>444</v>
      </c>
      <c r="M213" s="50">
        <v>44714.045578703706</v>
      </c>
      <c r="N213" s="48" t="s">
        <v>407</v>
      </c>
      <c r="O213" s="48" t="s">
        <v>419</v>
      </c>
    </row>
    <row r="214" spans="1:15" ht="12.75" customHeight="1" collapsed="1">
      <c r="I214" s="56"/>
      <c r="J214" s="145">
        <f>SUM(J211:J213)</f>
        <v>7241098.2599999998</v>
      </c>
    </row>
    <row r="215" spans="1:15" ht="12.75" customHeight="1">
      <c r="I215" s="56"/>
    </row>
    <row r="216" spans="1:15" ht="12.75" customHeight="1">
      <c r="A216" s="63" t="s">
        <v>835</v>
      </c>
      <c r="I216" s="56"/>
    </row>
    <row r="217" spans="1:15" ht="25.5" hidden="1" outlineLevel="1">
      <c r="B217" s="39">
        <v>2022</v>
      </c>
      <c r="C217" s="39">
        <v>12</v>
      </c>
      <c r="D217" s="46" t="s">
        <v>5</v>
      </c>
      <c r="E217" s="46" t="s">
        <v>6</v>
      </c>
      <c r="F217" s="46" t="s">
        <v>836</v>
      </c>
      <c r="G217" s="47">
        <v>44714.291666666664</v>
      </c>
      <c r="H217" s="46" t="s">
        <v>14</v>
      </c>
      <c r="I217" s="56" t="str">
        <f>VLOOKUP(H217,'Source Codes'!$A$6:$B$89,2,FALSE)</f>
        <v>AP Warrant Issuance</v>
      </c>
      <c r="J217" s="146">
        <v>-1128667.1399999999</v>
      </c>
      <c r="K217" s="47">
        <v>44714.291666666664</v>
      </c>
      <c r="L217" s="49" t="s">
        <v>839</v>
      </c>
      <c r="M217" s="50">
        <v>44715.093206018515</v>
      </c>
      <c r="N217" s="48" t="s">
        <v>407</v>
      </c>
      <c r="O217" s="48" t="s">
        <v>419</v>
      </c>
    </row>
    <row r="218" spans="1:15" ht="25.5" hidden="1" outlineLevel="1">
      <c r="B218" s="39">
        <v>2022</v>
      </c>
      <c r="C218" s="39">
        <v>12</v>
      </c>
      <c r="D218" s="46" t="s">
        <v>5</v>
      </c>
      <c r="E218" s="46" t="s">
        <v>6</v>
      </c>
      <c r="F218" s="46" t="s">
        <v>837</v>
      </c>
      <c r="G218" s="47">
        <v>44718.291666666664</v>
      </c>
      <c r="H218" s="46" t="s">
        <v>14</v>
      </c>
      <c r="I218" s="56" t="str">
        <f>VLOOKUP(H218,'Source Codes'!$A$6:$B$89,2,FALSE)</f>
        <v>AP Warrant Issuance</v>
      </c>
      <c r="J218" s="146">
        <v>-1099519.53</v>
      </c>
      <c r="K218" s="47">
        <v>44714.291666666664</v>
      </c>
      <c r="L218" s="49" t="s">
        <v>838</v>
      </c>
      <c r="M218" s="50">
        <v>44715.093206018515</v>
      </c>
      <c r="N218" s="48" t="s">
        <v>407</v>
      </c>
      <c r="O218" s="48" t="s">
        <v>419</v>
      </c>
    </row>
    <row r="219" spans="1:15" ht="12.75" customHeight="1" collapsed="1">
      <c r="I219" s="56"/>
      <c r="J219" s="145">
        <f>SUM(J217:J218)</f>
        <v>-2228186.67</v>
      </c>
    </row>
    <row r="220" spans="1:15" ht="12.75" customHeight="1">
      <c r="I220" s="56"/>
    </row>
    <row r="221" spans="1:15" ht="12.75" customHeight="1">
      <c r="A221" s="63" t="s">
        <v>840</v>
      </c>
      <c r="I221" s="56"/>
    </row>
    <row r="222" spans="1:15" ht="27.75" hidden="1" customHeight="1" outlineLevel="1">
      <c r="B222" s="39">
        <v>2022</v>
      </c>
      <c r="C222" s="39">
        <v>12</v>
      </c>
      <c r="D222" s="46" t="s">
        <v>5</v>
      </c>
      <c r="E222" s="46" t="s">
        <v>6</v>
      </c>
      <c r="F222" s="46" t="s">
        <v>841</v>
      </c>
      <c r="G222" s="47">
        <v>44718.291666666664</v>
      </c>
      <c r="H222" s="46" t="s">
        <v>14</v>
      </c>
      <c r="I222" s="56" t="str">
        <f>VLOOKUP(H222,'Source Codes'!$A$6:$B$89,2,FALSE)</f>
        <v>AP Warrant Issuance</v>
      </c>
      <c r="J222" s="146">
        <v>-1205879.26</v>
      </c>
      <c r="K222" s="47">
        <v>44718.291666666664</v>
      </c>
      <c r="L222" s="49" t="s">
        <v>853</v>
      </c>
      <c r="M222" s="50">
        <v>44719.092361111114</v>
      </c>
      <c r="N222" s="48" t="s">
        <v>407</v>
      </c>
      <c r="O222" s="48" t="s">
        <v>419</v>
      </c>
    </row>
    <row r="223" spans="1:15" ht="29.25" hidden="1" customHeight="1" outlineLevel="1">
      <c r="B223" s="39">
        <v>2022</v>
      </c>
      <c r="C223" s="39">
        <v>12</v>
      </c>
      <c r="D223" s="46" t="s">
        <v>5</v>
      </c>
      <c r="E223" s="46" t="s">
        <v>6</v>
      </c>
      <c r="F223" s="46" t="s">
        <v>842</v>
      </c>
      <c r="G223" s="47">
        <v>44714.291666666664</v>
      </c>
      <c r="H223" s="46" t="s">
        <v>11</v>
      </c>
      <c r="I223" s="56" t="str">
        <f>VLOOKUP(H223,'Source Codes'!$A$6:$B$89,2,FALSE)</f>
        <v>AR Payments</v>
      </c>
      <c r="J223" s="146">
        <v>1213855.76</v>
      </c>
      <c r="K223" s="47">
        <v>44718.291666666664</v>
      </c>
      <c r="L223" s="49" t="s">
        <v>854</v>
      </c>
      <c r="M223" s="50">
        <v>44719.045787037037</v>
      </c>
      <c r="N223" s="48" t="s">
        <v>407</v>
      </c>
      <c r="O223" s="48" t="s">
        <v>408</v>
      </c>
    </row>
    <row r="224" spans="1:15" ht="24.75" hidden="1" customHeight="1" outlineLevel="1">
      <c r="B224" s="39">
        <v>2022</v>
      </c>
      <c r="C224" s="39">
        <v>12</v>
      </c>
      <c r="D224" s="46" t="s">
        <v>5</v>
      </c>
      <c r="E224" s="46" t="s">
        <v>6</v>
      </c>
      <c r="F224" s="46" t="s">
        <v>843</v>
      </c>
      <c r="G224" s="47">
        <v>44713.291666666664</v>
      </c>
      <c r="H224" s="46" t="s">
        <v>13</v>
      </c>
      <c r="I224" s="56" t="str">
        <f>VLOOKUP(H224,'Source Codes'!$A$6:$B$89,2,FALSE)</f>
        <v>C-IV Voucher/Payments/EBT</v>
      </c>
      <c r="J224" s="146">
        <v>-11566612.130000001</v>
      </c>
      <c r="K224" s="47">
        <v>44718.291666666664</v>
      </c>
      <c r="L224" s="49" t="s">
        <v>851</v>
      </c>
      <c r="M224" s="50">
        <v>44719.165451388886</v>
      </c>
      <c r="N224" s="48" t="s">
        <v>407</v>
      </c>
      <c r="O224" s="48" t="s">
        <v>415</v>
      </c>
    </row>
    <row r="225" spans="1:15" ht="26.25" hidden="1" customHeight="1" outlineLevel="1">
      <c r="B225" s="39">
        <v>2022</v>
      </c>
      <c r="C225" s="39">
        <v>12</v>
      </c>
      <c r="D225" s="46" t="s">
        <v>5</v>
      </c>
      <c r="E225" s="46" t="s">
        <v>6</v>
      </c>
      <c r="F225" s="46" t="s">
        <v>844</v>
      </c>
      <c r="G225" s="47">
        <v>44713.291666666664</v>
      </c>
      <c r="H225" s="46" t="s">
        <v>13</v>
      </c>
      <c r="I225" s="56" t="str">
        <f>VLOOKUP(H225,'Source Codes'!$A$6:$B$89,2,FALSE)</f>
        <v>C-IV Voucher/Payments/EBT</v>
      </c>
      <c r="J225" s="146">
        <v>-9528913.7400000002</v>
      </c>
      <c r="K225" s="47">
        <v>44718.291666666664</v>
      </c>
      <c r="L225" s="49" t="s">
        <v>852</v>
      </c>
      <c r="M225" s="50">
        <v>44719.165451388886</v>
      </c>
      <c r="N225" s="48" t="s">
        <v>407</v>
      </c>
      <c r="O225" s="48" t="s">
        <v>415</v>
      </c>
    </row>
    <row r="226" spans="1:15" ht="38.25" hidden="1" outlineLevel="1">
      <c r="B226" s="39">
        <v>2022</v>
      </c>
      <c r="C226" s="39">
        <v>11</v>
      </c>
      <c r="D226" s="46" t="s">
        <v>5</v>
      </c>
      <c r="E226" s="46" t="s">
        <v>6</v>
      </c>
      <c r="F226" s="46" t="s">
        <v>845</v>
      </c>
      <c r="G226" s="47">
        <v>44682.291666666664</v>
      </c>
      <c r="H226" s="46" t="s">
        <v>9</v>
      </c>
      <c r="I226" s="56" t="str">
        <f>VLOOKUP(H226,'Source Codes'!$A$6:$B$89,2,FALSE)</f>
        <v>On Line Journal Entries</v>
      </c>
      <c r="J226" s="146">
        <v>2388212</v>
      </c>
      <c r="K226" s="47">
        <v>44718.291666666664</v>
      </c>
      <c r="L226" s="49" t="s">
        <v>337</v>
      </c>
      <c r="M226" s="50">
        <v>44719.165439814817</v>
      </c>
      <c r="N226" s="56" t="s">
        <v>407</v>
      </c>
      <c r="O226" s="56" t="s">
        <v>453</v>
      </c>
    </row>
    <row r="227" spans="1:15" ht="89.25" hidden="1" outlineLevel="1">
      <c r="B227" s="39">
        <v>2022</v>
      </c>
      <c r="C227" s="39">
        <v>11</v>
      </c>
      <c r="D227" s="46" t="s">
        <v>5</v>
      </c>
      <c r="E227" s="46" t="s">
        <v>6</v>
      </c>
      <c r="F227" s="46" t="s">
        <v>846</v>
      </c>
      <c r="G227" s="47">
        <v>44700.291666666664</v>
      </c>
      <c r="H227" s="46" t="s">
        <v>9</v>
      </c>
      <c r="I227" s="56" t="str">
        <f>VLOOKUP(H227,'Source Codes'!$A$6:$B$89,2,FALSE)</f>
        <v>On Line Journal Entries</v>
      </c>
      <c r="J227" s="146">
        <v>5558077</v>
      </c>
      <c r="K227" s="47">
        <v>44718.291666666664</v>
      </c>
      <c r="L227" s="49" t="s">
        <v>342</v>
      </c>
      <c r="M227" s="50">
        <v>44719.165439814817</v>
      </c>
      <c r="N227" s="56" t="s">
        <v>407</v>
      </c>
      <c r="O227" s="56" t="s">
        <v>415</v>
      </c>
    </row>
    <row r="228" spans="1:15" ht="51" hidden="1" outlineLevel="1">
      <c r="B228" s="39">
        <v>2022</v>
      </c>
      <c r="C228" s="39">
        <v>11</v>
      </c>
      <c r="D228" s="46" t="s">
        <v>5</v>
      </c>
      <c r="E228" s="46" t="s">
        <v>6</v>
      </c>
      <c r="F228" s="46" t="s">
        <v>847</v>
      </c>
      <c r="G228" s="47">
        <v>44682.291666666664</v>
      </c>
      <c r="H228" s="46" t="s">
        <v>9</v>
      </c>
      <c r="I228" s="56" t="str">
        <f>VLOOKUP(H228,'Source Codes'!$A$6:$B$89,2,FALSE)</f>
        <v>On Line Journal Entries</v>
      </c>
      <c r="J228" s="146">
        <v>5729569.5</v>
      </c>
      <c r="K228" s="47">
        <v>44718.291666666664</v>
      </c>
      <c r="L228" s="49" t="s">
        <v>855</v>
      </c>
      <c r="M228" s="50">
        <v>44719.165439814817</v>
      </c>
      <c r="N228" s="48" t="s">
        <v>412</v>
      </c>
      <c r="O228" s="48" t="s">
        <v>453</v>
      </c>
    </row>
    <row r="229" spans="1:15" ht="24.75" hidden="1" customHeight="1" outlineLevel="1">
      <c r="B229" s="39">
        <v>2022</v>
      </c>
      <c r="C229" s="39">
        <v>11</v>
      </c>
      <c r="D229" s="46" t="s">
        <v>5</v>
      </c>
      <c r="E229" s="46" t="s">
        <v>6</v>
      </c>
      <c r="F229" s="46" t="s">
        <v>848</v>
      </c>
      <c r="G229" s="47">
        <v>44700.291666666664</v>
      </c>
      <c r="H229" s="46" t="s">
        <v>9</v>
      </c>
      <c r="I229" s="56" t="str">
        <f>VLOOKUP(H229,'Source Codes'!$A$6:$B$89,2,FALSE)</f>
        <v>On Line Journal Entries</v>
      </c>
      <c r="J229" s="146">
        <v>6200200</v>
      </c>
      <c r="K229" s="47">
        <v>44718.291666666664</v>
      </c>
      <c r="L229" s="49" t="s">
        <v>351</v>
      </c>
      <c r="M229" s="50">
        <v>44719.165439814817</v>
      </c>
      <c r="N229" s="56" t="s">
        <v>407</v>
      </c>
      <c r="O229" s="56" t="s">
        <v>415</v>
      </c>
    </row>
    <row r="230" spans="1:15" ht="89.25" hidden="1" outlineLevel="1">
      <c r="B230" s="39">
        <v>2022</v>
      </c>
      <c r="C230" s="39">
        <v>11</v>
      </c>
      <c r="D230" s="46" t="s">
        <v>5</v>
      </c>
      <c r="E230" s="46" t="s">
        <v>6</v>
      </c>
      <c r="F230" s="46" t="s">
        <v>849</v>
      </c>
      <c r="G230" s="47">
        <v>44685.291666666664</v>
      </c>
      <c r="H230" s="46" t="s">
        <v>9</v>
      </c>
      <c r="I230" s="56" t="str">
        <f>VLOOKUP(H230,'Source Codes'!$A$6:$B$89,2,FALSE)</f>
        <v>On Line Journal Entries</v>
      </c>
      <c r="J230" s="146">
        <v>7555493</v>
      </c>
      <c r="K230" s="47">
        <v>44718.291666666664</v>
      </c>
      <c r="L230" s="49" t="s">
        <v>342</v>
      </c>
      <c r="M230" s="50">
        <v>44719.165439814817</v>
      </c>
      <c r="N230" s="56" t="s">
        <v>407</v>
      </c>
      <c r="O230" s="56" t="s">
        <v>415</v>
      </c>
    </row>
    <row r="231" spans="1:15" ht="24.75" hidden="1" customHeight="1" outlineLevel="1">
      <c r="B231" s="39">
        <v>2022</v>
      </c>
      <c r="C231" s="39">
        <v>11</v>
      </c>
      <c r="D231" s="46" t="s">
        <v>5</v>
      </c>
      <c r="E231" s="46" t="s">
        <v>6</v>
      </c>
      <c r="F231" s="46" t="s">
        <v>850</v>
      </c>
      <c r="G231" s="47">
        <v>44700.291666666664</v>
      </c>
      <c r="H231" s="46" t="s">
        <v>9</v>
      </c>
      <c r="I231" s="56" t="str">
        <f>VLOOKUP(H231,'Source Codes'!$A$6:$B$89,2,FALSE)</f>
        <v>On Line Journal Entries</v>
      </c>
      <c r="J231" s="146">
        <v>8927900</v>
      </c>
      <c r="K231" s="47">
        <v>44718.291666666664</v>
      </c>
      <c r="L231" s="49" t="s">
        <v>351</v>
      </c>
      <c r="M231" s="50">
        <v>44719.165439814817</v>
      </c>
      <c r="N231" s="56" t="s">
        <v>407</v>
      </c>
      <c r="O231" s="56" t="s">
        <v>415</v>
      </c>
    </row>
    <row r="232" spans="1:15" ht="12.75" customHeight="1" collapsed="1">
      <c r="I232" s="56"/>
      <c r="J232" s="145">
        <f>SUM(J222:J231)</f>
        <v>15271902.129999999</v>
      </c>
    </row>
    <row r="233" spans="1:15" ht="12.75" customHeight="1">
      <c r="I233" s="56"/>
    </row>
    <row r="234" spans="1:15" ht="12.75" customHeight="1">
      <c r="A234" s="63" t="s">
        <v>856</v>
      </c>
      <c r="I234" s="56"/>
    </row>
    <row r="235" spans="1:15" hidden="1" outlineLevel="1">
      <c r="B235" s="39">
        <v>2022</v>
      </c>
      <c r="C235" s="39">
        <v>12</v>
      </c>
      <c r="D235" s="46" t="s">
        <v>5</v>
      </c>
      <c r="E235" s="46" t="s">
        <v>6</v>
      </c>
      <c r="F235" s="46" t="s">
        <v>857</v>
      </c>
      <c r="G235" s="47">
        <v>44713.291666666664</v>
      </c>
      <c r="H235" s="46" t="s">
        <v>13</v>
      </c>
      <c r="I235" s="56" t="str">
        <f>VLOOKUP(H235,'Source Codes'!$A$6:$B$89,2,FALSE)</f>
        <v>C-IV Voucher/Payments/EBT</v>
      </c>
      <c r="J235" s="146">
        <v>-7533502.6299999999</v>
      </c>
      <c r="K235" s="47">
        <v>44719.291666666664</v>
      </c>
      <c r="L235" s="49" t="s">
        <v>523</v>
      </c>
      <c r="M235" s="50">
        <v>44719.953611111108</v>
      </c>
      <c r="N235" s="48" t="s">
        <v>407</v>
      </c>
      <c r="O235" s="48" t="s">
        <v>415</v>
      </c>
    </row>
    <row r="236" spans="1:15" hidden="1" outlineLevel="1">
      <c r="B236" s="39">
        <v>2022</v>
      </c>
      <c r="C236" s="39">
        <v>12</v>
      </c>
      <c r="D236" s="46" t="s">
        <v>5</v>
      </c>
      <c r="E236" s="46" t="s">
        <v>6</v>
      </c>
      <c r="F236" s="46" t="s">
        <v>858</v>
      </c>
      <c r="G236" s="47">
        <v>44715.291666666664</v>
      </c>
      <c r="H236" s="46" t="s">
        <v>9</v>
      </c>
      <c r="I236" s="56" t="str">
        <f>VLOOKUP(H236,'Source Codes'!$A$6:$B$89,2,FALSE)</f>
        <v>On Line Journal Entries</v>
      </c>
      <c r="J236" s="146">
        <v>-4000000</v>
      </c>
      <c r="K236" s="47">
        <v>44719.291666666664</v>
      </c>
      <c r="L236" s="49" t="s">
        <v>871</v>
      </c>
      <c r="M236" s="50">
        <v>44719.737256944441</v>
      </c>
      <c r="N236" s="56" t="s">
        <v>434</v>
      </c>
      <c r="O236" s="56" t="s">
        <v>409</v>
      </c>
    </row>
    <row r="237" spans="1:15" ht="21" hidden="1" customHeight="1" outlineLevel="1">
      <c r="B237" s="39">
        <v>2022</v>
      </c>
      <c r="C237" s="39">
        <v>11</v>
      </c>
      <c r="D237" s="46" t="s">
        <v>5</v>
      </c>
      <c r="E237" s="46" t="s">
        <v>6</v>
      </c>
      <c r="F237" s="46" t="s">
        <v>859</v>
      </c>
      <c r="G237" s="47">
        <v>44708.291666666664</v>
      </c>
      <c r="H237" s="46" t="s">
        <v>9</v>
      </c>
      <c r="I237" s="56" t="str">
        <f>VLOOKUP(H237,'Source Codes'!$A$6:$B$89,2,FALSE)</f>
        <v>On Line Journal Entries</v>
      </c>
      <c r="J237" s="146">
        <v>2230007.08</v>
      </c>
      <c r="K237" s="47">
        <v>44719.291666666664</v>
      </c>
      <c r="L237" s="49" t="s">
        <v>870</v>
      </c>
      <c r="M237" s="50">
        <v>44719.959606481483</v>
      </c>
      <c r="N237" s="56" t="s">
        <v>407</v>
      </c>
      <c r="O237" s="56" t="s">
        <v>422</v>
      </c>
    </row>
    <row r="238" spans="1:15" ht="25.5" hidden="1" outlineLevel="1">
      <c r="B238" s="39">
        <v>2022</v>
      </c>
      <c r="C238" s="39">
        <v>11</v>
      </c>
      <c r="D238" s="46" t="s">
        <v>5</v>
      </c>
      <c r="E238" s="46" t="s">
        <v>6</v>
      </c>
      <c r="F238" s="46" t="s">
        <v>860</v>
      </c>
      <c r="G238" s="47">
        <v>44700.291666666664</v>
      </c>
      <c r="H238" s="46" t="s">
        <v>9</v>
      </c>
      <c r="I238" s="56" t="str">
        <f>VLOOKUP(H238,'Source Codes'!$A$6:$B$89,2,FALSE)</f>
        <v>On Line Journal Entries</v>
      </c>
      <c r="J238" s="146">
        <v>2695900</v>
      </c>
      <c r="K238" s="47">
        <v>44719.291666666664</v>
      </c>
      <c r="L238" s="49" t="s">
        <v>351</v>
      </c>
      <c r="M238" s="50">
        <v>44719.686608796299</v>
      </c>
      <c r="N238" s="56" t="s">
        <v>407</v>
      </c>
      <c r="O238" s="56" t="s">
        <v>415</v>
      </c>
    </row>
    <row r="239" spans="1:15" ht="51" hidden="1" outlineLevel="1">
      <c r="B239" s="39">
        <v>2022</v>
      </c>
      <c r="C239" s="39">
        <v>11</v>
      </c>
      <c r="D239" s="46" t="s">
        <v>5</v>
      </c>
      <c r="E239" s="46" t="s">
        <v>6</v>
      </c>
      <c r="F239" s="46" t="s">
        <v>861</v>
      </c>
      <c r="G239" s="47">
        <v>44708.291666666664</v>
      </c>
      <c r="H239" s="46" t="s">
        <v>9</v>
      </c>
      <c r="I239" s="56" t="str">
        <f>VLOOKUP(H239,'Source Codes'!$A$6:$B$89,2,FALSE)</f>
        <v>On Line Journal Entries</v>
      </c>
      <c r="J239" s="146">
        <v>3348859.09</v>
      </c>
      <c r="K239" s="47">
        <v>44719.291666666664</v>
      </c>
      <c r="L239" s="49" t="s">
        <v>866</v>
      </c>
      <c r="M239" s="50">
        <v>44719.942789351851</v>
      </c>
      <c r="N239" s="56" t="s">
        <v>407</v>
      </c>
      <c r="O239" s="56" t="s">
        <v>422</v>
      </c>
    </row>
    <row r="240" spans="1:15" ht="25.5" hidden="1" outlineLevel="1">
      <c r="B240" s="39">
        <v>2022</v>
      </c>
      <c r="C240" s="39">
        <v>11</v>
      </c>
      <c r="D240" s="46" t="s">
        <v>5</v>
      </c>
      <c r="E240" s="46" t="s">
        <v>6</v>
      </c>
      <c r="F240" s="46" t="s">
        <v>862</v>
      </c>
      <c r="G240" s="47">
        <v>44707.291666666664</v>
      </c>
      <c r="H240" s="46" t="s">
        <v>9</v>
      </c>
      <c r="I240" s="56" t="str">
        <f>VLOOKUP(H240,'Source Codes'!$A$6:$B$89,2,FALSE)</f>
        <v>On Line Journal Entries</v>
      </c>
      <c r="J240" s="146">
        <v>9301312.4299999997</v>
      </c>
      <c r="K240" s="47">
        <v>44719.291666666664</v>
      </c>
      <c r="L240" s="49" t="s">
        <v>869</v>
      </c>
      <c r="M240" s="50">
        <v>44719.936655092592</v>
      </c>
      <c r="N240" s="56" t="s">
        <v>407</v>
      </c>
      <c r="O240" s="56" t="s">
        <v>422</v>
      </c>
    </row>
    <row r="241" spans="1:15" ht="38.25" hidden="1" outlineLevel="1">
      <c r="B241" s="39">
        <v>2022</v>
      </c>
      <c r="C241" s="39">
        <v>11</v>
      </c>
      <c r="D241" s="46" t="s">
        <v>5</v>
      </c>
      <c r="E241" s="46" t="s">
        <v>6</v>
      </c>
      <c r="F241" s="46" t="s">
        <v>863</v>
      </c>
      <c r="G241" s="47">
        <v>44708.291666666664</v>
      </c>
      <c r="H241" s="46" t="s">
        <v>9</v>
      </c>
      <c r="I241" s="56" t="str">
        <f>VLOOKUP(H241,'Source Codes'!$A$6:$B$89,2,FALSE)</f>
        <v>On Line Journal Entries</v>
      </c>
      <c r="J241" s="146">
        <v>14099921.08</v>
      </c>
      <c r="K241" s="47">
        <v>44719.291666666664</v>
      </c>
      <c r="L241" s="49" t="s">
        <v>867</v>
      </c>
      <c r="M241" s="50">
        <v>44719.944988425923</v>
      </c>
      <c r="N241" s="56" t="s">
        <v>407</v>
      </c>
      <c r="O241" s="56" t="s">
        <v>422</v>
      </c>
    </row>
    <row r="242" spans="1:15" ht="22.5" hidden="1" customHeight="1" outlineLevel="1">
      <c r="B242" s="39">
        <v>2022</v>
      </c>
      <c r="C242" s="39">
        <v>11</v>
      </c>
      <c r="D242" s="46" t="s">
        <v>5</v>
      </c>
      <c r="E242" s="46" t="s">
        <v>6</v>
      </c>
      <c r="F242" s="46" t="s">
        <v>864</v>
      </c>
      <c r="G242" s="47">
        <v>44707.291666666664</v>
      </c>
      <c r="H242" s="46" t="s">
        <v>9</v>
      </c>
      <c r="I242" s="56" t="str">
        <f>VLOOKUP(H242,'Source Codes'!$A$6:$B$89,2,FALSE)</f>
        <v>On Line Journal Entries</v>
      </c>
      <c r="J242" s="146">
        <v>18174582.120000001</v>
      </c>
      <c r="K242" s="47">
        <v>44719.291666666664</v>
      </c>
      <c r="L242" s="49" t="s">
        <v>868</v>
      </c>
      <c r="M242" s="50">
        <v>44719.939803240741</v>
      </c>
      <c r="N242" s="56" t="s">
        <v>407</v>
      </c>
      <c r="O242" s="56" t="s">
        <v>422</v>
      </c>
    </row>
    <row r="243" spans="1:15" ht="25.5" hidden="1" outlineLevel="1">
      <c r="B243" s="39">
        <v>2022</v>
      </c>
      <c r="C243" s="39">
        <v>11</v>
      </c>
      <c r="D243" s="46" t="s">
        <v>5</v>
      </c>
      <c r="E243" s="46" t="s">
        <v>6</v>
      </c>
      <c r="F243" s="46" t="s">
        <v>865</v>
      </c>
      <c r="G243" s="47">
        <v>44707.291666666664</v>
      </c>
      <c r="H243" s="46" t="s">
        <v>9</v>
      </c>
      <c r="I243" s="56" t="str">
        <f>VLOOKUP(H243,'Source Codes'!$A$6:$B$89,2,FALSE)</f>
        <v>On Line Journal Entries</v>
      </c>
      <c r="J243" s="146">
        <v>22608021</v>
      </c>
      <c r="K243" s="47">
        <v>44719.291666666664</v>
      </c>
      <c r="L243" s="49" t="s">
        <v>10</v>
      </c>
      <c r="M243" s="50">
        <v>44719.689189814817</v>
      </c>
      <c r="N243" s="56" t="s">
        <v>407</v>
      </c>
      <c r="O243" s="56" t="s">
        <v>415</v>
      </c>
    </row>
    <row r="244" spans="1:15" ht="12.75" customHeight="1" collapsed="1">
      <c r="I244" s="56"/>
      <c r="J244" s="145">
        <f>SUM(J235:J243)</f>
        <v>60925100.170000002</v>
      </c>
    </row>
    <row r="245" spans="1:15" ht="12.75" customHeight="1">
      <c r="I245" s="56"/>
    </row>
    <row r="246" spans="1:15" ht="12.75" customHeight="1">
      <c r="A246" s="63" t="s">
        <v>872</v>
      </c>
      <c r="I246" s="56"/>
    </row>
    <row r="247" spans="1:15" ht="26.25" hidden="1" customHeight="1" outlineLevel="1">
      <c r="B247" s="39">
        <v>2022</v>
      </c>
      <c r="C247" s="39">
        <v>12</v>
      </c>
      <c r="D247" s="46" t="s">
        <v>5</v>
      </c>
      <c r="E247" s="46" t="s">
        <v>6</v>
      </c>
      <c r="F247" s="46" t="s">
        <v>873</v>
      </c>
      <c r="G247" s="47">
        <v>44714.291666666664</v>
      </c>
      <c r="H247" s="46" t="s">
        <v>12</v>
      </c>
      <c r="I247" s="56" t="str">
        <f>VLOOKUP(H247,'Source Codes'!$A$6:$B$89,2,FALSE)</f>
        <v>AR Direct Cash Journal</v>
      </c>
      <c r="J247" s="146">
        <v>1166829.7</v>
      </c>
      <c r="K247" s="47">
        <v>44720.291666666664</v>
      </c>
      <c r="L247" s="49" t="s">
        <v>731</v>
      </c>
      <c r="M247" s="50">
        <v>44721.046006944445</v>
      </c>
      <c r="N247" s="56" t="s">
        <v>423</v>
      </c>
      <c r="O247" s="56" t="s">
        <v>413</v>
      </c>
    </row>
    <row r="248" spans="1:15" ht="12.75" customHeight="1" collapsed="1">
      <c r="I248" s="56"/>
      <c r="J248" s="145">
        <f>SUM(J247)</f>
        <v>1166829.7</v>
      </c>
    </row>
    <row r="249" spans="1:15" ht="12.75" customHeight="1">
      <c r="I249" s="56"/>
    </row>
    <row r="250" spans="1:15" ht="12.75" customHeight="1">
      <c r="A250" s="63" t="s">
        <v>874</v>
      </c>
      <c r="I250" s="56"/>
    </row>
    <row r="251" spans="1:15" ht="51" hidden="1" outlineLevel="1">
      <c r="B251" s="39">
        <v>2022</v>
      </c>
      <c r="C251" s="39">
        <v>12</v>
      </c>
      <c r="D251" s="46" t="s">
        <v>5</v>
      </c>
      <c r="E251" s="46" t="s">
        <v>6</v>
      </c>
      <c r="F251" s="46" t="s">
        <v>875</v>
      </c>
      <c r="G251" s="47">
        <v>44720.291666666664</v>
      </c>
      <c r="H251" s="46" t="s">
        <v>11</v>
      </c>
      <c r="I251" s="56" t="str">
        <f>VLOOKUP(H251,'Source Codes'!$A$6:$B$89,2,FALSE)</f>
        <v>AR Payments</v>
      </c>
      <c r="J251" s="146">
        <v>1858314.08</v>
      </c>
      <c r="K251" s="47">
        <v>44721.291666666664</v>
      </c>
      <c r="L251" s="49" t="s">
        <v>881</v>
      </c>
      <c r="M251" s="50">
        <v>44722.045740740738</v>
      </c>
      <c r="N251" s="56" t="s">
        <v>407</v>
      </c>
      <c r="O251" s="56" t="s">
        <v>408</v>
      </c>
    </row>
    <row r="252" spans="1:15" ht="24.75" hidden="1" customHeight="1" outlineLevel="1">
      <c r="B252" s="39">
        <v>2022</v>
      </c>
      <c r="C252" s="39">
        <v>12</v>
      </c>
      <c r="D252" s="46" t="s">
        <v>5</v>
      </c>
      <c r="E252" s="46" t="s">
        <v>6</v>
      </c>
      <c r="F252" s="46" t="s">
        <v>876</v>
      </c>
      <c r="G252" s="47">
        <v>44714.291666666664</v>
      </c>
      <c r="H252" s="46" t="s">
        <v>9</v>
      </c>
      <c r="I252" s="56" t="str">
        <f>VLOOKUP(H252,'Source Codes'!$A$6:$B$89,2,FALSE)</f>
        <v>On Line Journal Entries</v>
      </c>
      <c r="J252" s="146">
        <v>-1542083</v>
      </c>
      <c r="K252" s="47">
        <v>44721.291666666664</v>
      </c>
      <c r="L252" s="49" t="s">
        <v>879</v>
      </c>
      <c r="M252" s="50">
        <v>44722.165208333332</v>
      </c>
      <c r="N252" s="48" t="s">
        <v>407</v>
      </c>
      <c r="O252" s="48" t="s">
        <v>419</v>
      </c>
    </row>
    <row r="253" spans="1:15" ht="36.75" hidden="1" customHeight="1" outlineLevel="1">
      <c r="B253" s="39">
        <v>2022</v>
      </c>
      <c r="C253" s="39">
        <v>12</v>
      </c>
      <c r="D253" s="46" t="s">
        <v>5</v>
      </c>
      <c r="E253" s="46" t="s">
        <v>6</v>
      </c>
      <c r="F253" s="46" t="s">
        <v>877</v>
      </c>
      <c r="G253" s="47">
        <v>44720.291666666664</v>
      </c>
      <c r="H253" s="46" t="s">
        <v>9</v>
      </c>
      <c r="I253" s="56" t="str">
        <f>VLOOKUP(H253,'Source Codes'!$A$6:$B$89,2,FALSE)</f>
        <v>On Line Journal Entries</v>
      </c>
      <c r="J253" s="146">
        <v>7210012.4000000004</v>
      </c>
      <c r="K253" s="47">
        <v>44721.291666666664</v>
      </c>
      <c r="L253" s="49" t="s">
        <v>574</v>
      </c>
      <c r="M253" s="50">
        <v>44722.165208333332</v>
      </c>
      <c r="N253" s="48" t="s">
        <v>518</v>
      </c>
      <c r="O253" s="48" t="s">
        <v>409</v>
      </c>
    </row>
    <row r="254" spans="1:15" ht="34.5" hidden="1" customHeight="1" outlineLevel="1">
      <c r="B254" s="39">
        <v>2022</v>
      </c>
      <c r="C254" s="39">
        <v>12</v>
      </c>
      <c r="D254" s="46" t="s">
        <v>5</v>
      </c>
      <c r="E254" s="46" t="s">
        <v>6</v>
      </c>
      <c r="F254" s="46" t="s">
        <v>878</v>
      </c>
      <c r="G254" s="47">
        <v>44720.291666666664</v>
      </c>
      <c r="H254" s="46" t="s">
        <v>9</v>
      </c>
      <c r="I254" s="56" t="str">
        <f>VLOOKUP(H254,'Source Codes'!$A$6:$B$89,2,FALSE)</f>
        <v>On Line Journal Entries</v>
      </c>
      <c r="J254" s="146">
        <v>20427139.640000001</v>
      </c>
      <c r="K254" s="47">
        <v>44721.291666666664</v>
      </c>
      <c r="L254" s="49" t="s">
        <v>880</v>
      </c>
      <c r="M254" s="50">
        <v>44722.165208333332</v>
      </c>
      <c r="N254" s="48" t="s">
        <v>518</v>
      </c>
      <c r="O254" s="48" t="s">
        <v>409</v>
      </c>
    </row>
    <row r="255" spans="1:15" ht="12.75" customHeight="1" collapsed="1">
      <c r="I255" s="56"/>
      <c r="J255" s="145">
        <f>SUM(J251:J254)</f>
        <v>27953383.120000001</v>
      </c>
    </row>
    <row r="256" spans="1:15" ht="12.75" customHeight="1">
      <c r="I256" s="56"/>
    </row>
    <row r="257" spans="1:15" ht="12.75" customHeight="1">
      <c r="A257" s="63" t="s">
        <v>882</v>
      </c>
      <c r="I257" s="56"/>
    </row>
    <row r="258" spans="1:15" ht="51" hidden="1" outlineLevel="1">
      <c r="B258" s="39">
        <v>2022</v>
      </c>
      <c r="C258" s="39">
        <v>12</v>
      </c>
      <c r="D258" s="46" t="s">
        <v>5</v>
      </c>
      <c r="E258" s="46" t="s">
        <v>6</v>
      </c>
      <c r="F258" s="46" t="s">
        <v>883</v>
      </c>
      <c r="G258" s="47">
        <v>44719.291666666664</v>
      </c>
      <c r="H258" s="46" t="s">
        <v>11</v>
      </c>
      <c r="I258" s="56" t="str">
        <f>VLOOKUP(H258,'Source Codes'!$A$6:$B$89,2,FALSE)</f>
        <v>AR Payments</v>
      </c>
      <c r="J258" s="146">
        <v>3066750.49</v>
      </c>
      <c r="K258" s="47">
        <v>44722.291666666664</v>
      </c>
      <c r="L258" s="51" t="s">
        <v>889</v>
      </c>
      <c r="M258" s="50">
        <v>44723.046296296299</v>
      </c>
      <c r="N258" s="48" t="s">
        <v>410</v>
      </c>
      <c r="O258" s="48" t="s">
        <v>408</v>
      </c>
    </row>
    <row r="259" spans="1:15" ht="20.25" hidden="1" customHeight="1" outlineLevel="1">
      <c r="B259" s="39">
        <v>2022</v>
      </c>
      <c r="C259" s="39">
        <v>12</v>
      </c>
      <c r="D259" s="46" t="s">
        <v>5</v>
      </c>
      <c r="E259" s="46" t="s">
        <v>6</v>
      </c>
      <c r="F259" s="46" t="s">
        <v>884</v>
      </c>
      <c r="G259" s="47">
        <v>44713.291666666664</v>
      </c>
      <c r="H259" s="46" t="s">
        <v>7</v>
      </c>
      <c r="I259" s="56" t="str">
        <f>VLOOKUP(H259,'Source Codes'!$A$6:$B$89,2,FALSE)</f>
        <v>HRMS Interface Journals</v>
      </c>
      <c r="J259" s="146">
        <v>-53797301.460000001</v>
      </c>
      <c r="K259" s="47">
        <v>44722.291666666664</v>
      </c>
      <c r="L259" s="49" t="s">
        <v>355</v>
      </c>
      <c r="M259" s="50">
        <v>44722.63554398148</v>
      </c>
      <c r="N259" s="48" t="s">
        <v>416</v>
      </c>
      <c r="O259" s="48" t="s">
        <v>417</v>
      </c>
    </row>
    <row r="260" spans="1:15" ht="20.25" hidden="1" customHeight="1" outlineLevel="1">
      <c r="B260" s="39">
        <v>2022</v>
      </c>
      <c r="C260" s="39">
        <v>12</v>
      </c>
      <c r="D260" s="46" t="s">
        <v>5</v>
      </c>
      <c r="E260" s="46" t="s">
        <v>6</v>
      </c>
      <c r="F260" s="46" t="s">
        <v>885</v>
      </c>
      <c r="G260" s="47">
        <v>44713.291666666664</v>
      </c>
      <c r="H260" s="46" t="s">
        <v>7</v>
      </c>
      <c r="I260" s="56" t="str">
        <f>VLOOKUP(H260,'Source Codes'!$A$6:$B$89,2,FALSE)</f>
        <v>HRMS Interface Journals</v>
      </c>
      <c r="J260" s="146">
        <v>-8387541.3600000003</v>
      </c>
      <c r="K260" s="47">
        <v>44722.291666666664</v>
      </c>
      <c r="L260" s="49" t="s">
        <v>356</v>
      </c>
      <c r="M260" s="50">
        <v>44722.639050925929</v>
      </c>
      <c r="N260" s="48" t="s">
        <v>416</v>
      </c>
      <c r="O260" s="48" t="s">
        <v>417</v>
      </c>
    </row>
    <row r="261" spans="1:15" ht="20.25" hidden="1" customHeight="1" outlineLevel="1">
      <c r="B261" s="39">
        <v>2022</v>
      </c>
      <c r="C261" s="39">
        <v>12</v>
      </c>
      <c r="D261" s="46" t="s">
        <v>5</v>
      </c>
      <c r="E261" s="46" t="s">
        <v>6</v>
      </c>
      <c r="F261" s="46" t="s">
        <v>886</v>
      </c>
      <c r="G261" s="47">
        <v>44713.291666666664</v>
      </c>
      <c r="H261" s="46" t="s">
        <v>7</v>
      </c>
      <c r="I261" s="56" t="str">
        <f>VLOOKUP(H261,'Source Codes'!$A$6:$B$89,2,FALSE)</f>
        <v>HRMS Interface Journals</v>
      </c>
      <c r="J261" s="146">
        <v>-1859299.26</v>
      </c>
      <c r="K261" s="47">
        <v>44722.291666666664</v>
      </c>
      <c r="L261" s="49" t="s">
        <v>357</v>
      </c>
      <c r="M261" s="50">
        <v>44722.643379629626</v>
      </c>
      <c r="N261" s="48" t="s">
        <v>416</v>
      </c>
      <c r="O261" s="48" t="s">
        <v>417</v>
      </c>
    </row>
    <row r="262" spans="1:15" ht="20.25" hidden="1" customHeight="1" outlineLevel="1">
      <c r="B262" s="39">
        <v>2022</v>
      </c>
      <c r="C262" s="39">
        <v>12</v>
      </c>
      <c r="D262" s="46" t="s">
        <v>5</v>
      </c>
      <c r="E262" s="46" t="s">
        <v>6</v>
      </c>
      <c r="F262" s="46" t="s">
        <v>887</v>
      </c>
      <c r="G262" s="47">
        <v>44721.291666666664</v>
      </c>
      <c r="H262" s="46" t="s">
        <v>9</v>
      </c>
      <c r="I262" s="56" t="str">
        <f>VLOOKUP(H262,'Source Codes'!$A$6:$B$89,2,FALSE)</f>
        <v>On Line Journal Entries</v>
      </c>
      <c r="J262" s="146">
        <v>3724716</v>
      </c>
      <c r="K262" s="47">
        <v>44722.291666666664</v>
      </c>
      <c r="L262" s="49" t="s">
        <v>888</v>
      </c>
      <c r="M262" s="50">
        <v>44723.164571759262</v>
      </c>
      <c r="N262" s="48" t="s">
        <v>410</v>
      </c>
      <c r="O262" s="48" t="s">
        <v>420</v>
      </c>
    </row>
    <row r="263" spans="1:15" ht="12.75" customHeight="1" collapsed="1">
      <c r="I263" s="56"/>
      <c r="J263" s="145">
        <f>SUM(J258:J262)</f>
        <v>-57252675.589999996</v>
      </c>
    </row>
    <row r="264" spans="1:15" ht="12.75" customHeight="1">
      <c r="I264" s="56"/>
    </row>
    <row r="265" spans="1:15" ht="12.75" customHeight="1">
      <c r="A265" s="63" t="s">
        <v>890</v>
      </c>
      <c r="I265" s="56"/>
    </row>
    <row r="266" spans="1:15" ht="25.5" hidden="1" outlineLevel="1">
      <c r="B266" s="39">
        <v>2022</v>
      </c>
      <c r="C266" s="39">
        <v>12</v>
      </c>
      <c r="D266" s="46" t="s">
        <v>5</v>
      </c>
      <c r="E266" s="46" t="s">
        <v>6</v>
      </c>
      <c r="F266" s="46" t="s">
        <v>891</v>
      </c>
      <c r="G266" s="47">
        <v>44725.291666666664</v>
      </c>
      <c r="H266" s="46" t="s">
        <v>14</v>
      </c>
      <c r="I266" s="56" t="str">
        <f>VLOOKUP(H266,'Source Codes'!$A$6:$B$89,2,FALSE)</f>
        <v>AP Warrant Issuance</v>
      </c>
      <c r="J266" s="146">
        <v>-1343676.82</v>
      </c>
      <c r="K266" s="47">
        <v>44725.291666666664</v>
      </c>
      <c r="L266" s="49" t="s">
        <v>895</v>
      </c>
      <c r="M266" s="50">
        <v>44726.094525462962</v>
      </c>
      <c r="N266" s="56" t="s">
        <v>407</v>
      </c>
      <c r="O266" s="56" t="s">
        <v>419</v>
      </c>
    </row>
    <row r="267" spans="1:15" ht="24.75" hidden="1" customHeight="1" outlineLevel="1">
      <c r="B267" s="39">
        <v>2022</v>
      </c>
      <c r="C267" s="39">
        <v>12</v>
      </c>
      <c r="D267" s="46" t="s">
        <v>5</v>
      </c>
      <c r="E267" s="46" t="s">
        <v>6</v>
      </c>
      <c r="F267" s="46" t="s">
        <v>892</v>
      </c>
      <c r="G267" s="47">
        <v>44727.291666666664</v>
      </c>
      <c r="H267" s="46" t="s">
        <v>14</v>
      </c>
      <c r="I267" s="56" t="str">
        <f>VLOOKUP(H267,'Source Codes'!$A$6:$B$89,2,FALSE)</f>
        <v>AP Warrant Issuance</v>
      </c>
      <c r="J267" s="146">
        <v>-1233753.9099999999</v>
      </c>
      <c r="K267" s="47">
        <v>44725.291666666664</v>
      </c>
      <c r="L267" s="49" t="s">
        <v>896</v>
      </c>
      <c r="M267" s="50">
        <v>44726.094525462962</v>
      </c>
      <c r="N267" s="48" t="s">
        <v>407</v>
      </c>
      <c r="O267" s="48" t="s">
        <v>419</v>
      </c>
    </row>
    <row r="268" spans="1:15" ht="36.75" hidden="1" customHeight="1" outlineLevel="1">
      <c r="B268" s="39">
        <v>2022</v>
      </c>
      <c r="C268" s="39">
        <v>12</v>
      </c>
      <c r="D268" s="46" t="s">
        <v>5</v>
      </c>
      <c r="E268" s="46" t="s">
        <v>6</v>
      </c>
      <c r="F268" s="46" t="s">
        <v>893</v>
      </c>
      <c r="G268" s="47">
        <v>44719.291666666664</v>
      </c>
      <c r="H268" s="46" t="s">
        <v>11</v>
      </c>
      <c r="I268" s="56" t="str">
        <f>VLOOKUP(H268,'Source Codes'!$A$6:$B$89,2,FALSE)</f>
        <v>AR Payments</v>
      </c>
      <c r="J268" s="146">
        <v>3420099.02</v>
      </c>
      <c r="K268" s="47">
        <v>44725.291666666664</v>
      </c>
      <c r="L268" s="49" t="s">
        <v>897</v>
      </c>
      <c r="M268" s="50">
        <v>44726.045925925922</v>
      </c>
      <c r="N268" s="48" t="s">
        <v>407</v>
      </c>
      <c r="O268" s="48" t="s">
        <v>408</v>
      </c>
    </row>
    <row r="269" spans="1:15" ht="34.5" hidden="1" customHeight="1" outlineLevel="1">
      <c r="B269" s="39">
        <v>2022</v>
      </c>
      <c r="C269" s="39">
        <v>12</v>
      </c>
      <c r="D269" s="46" t="s">
        <v>5</v>
      </c>
      <c r="E269" s="46" t="s">
        <v>6</v>
      </c>
      <c r="F269" s="46" t="s">
        <v>894</v>
      </c>
      <c r="G269" s="47">
        <v>44722.291666666664</v>
      </c>
      <c r="H269" s="46" t="s">
        <v>16</v>
      </c>
      <c r="I269" s="56" t="str">
        <f>VLOOKUP(H269,'Source Codes'!$A$6:$B$89,2,FALSE)</f>
        <v>Property Tax Interface</v>
      </c>
      <c r="J269" s="146">
        <v>3070506.31</v>
      </c>
      <c r="K269" s="47">
        <v>44725.291666666664</v>
      </c>
      <c r="L269" s="49" t="s">
        <v>898</v>
      </c>
      <c r="M269" s="50">
        <v>44725.998136574075</v>
      </c>
      <c r="N269" s="48" t="s">
        <v>518</v>
      </c>
      <c r="O269" s="48" t="s">
        <v>422</v>
      </c>
    </row>
    <row r="270" spans="1:15" ht="12.75" customHeight="1" collapsed="1">
      <c r="I270" s="56"/>
      <c r="J270" s="145">
        <f>SUM(J266:J269)</f>
        <v>3913174.6</v>
      </c>
    </row>
    <row r="271" spans="1:15" ht="12.75" customHeight="1">
      <c r="I271" s="56"/>
    </row>
    <row r="272" spans="1:15" ht="12.75" customHeight="1">
      <c r="A272" s="63" t="s">
        <v>899</v>
      </c>
      <c r="I272" s="56"/>
    </row>
    <row r="273" spans="1:15" ht="25.5" hidden="1" outlineLevel="1">
      <c r="B273" s="39">
        <v>2022</v>
      </c>
      <c r="C273" s="39">
        <v>12</v>
      </c>
      <c r="D273" s="46" t="s">
        <v>5</v>
      </c>
      <c r="E273" s="46" t="s">
        <v>6</v>
      </c>
      <c r="F273" s="46" t="s">
        <v>900</v>
      </c>
      <c r="G273" s="47">
        <v>44726.291666666664</v>
      </c>
      <c r="H273" s="46" t="s">
        <v>12</v>
      </c>
      <c r="I273" s="56" t="str">
        <f>VLOOKUP(H273,'Source Codes'!$A$6:$B$89,2,FALSE)</f>
        <v>AR Direct Cash Journal</v>
      </c>
      <c r="J273" s="146">
        <v>4287142.0999999996</v>
      </c>
      <c r="K273" s="47">
        <v>44726.291666666664</v>
      </c>
      <c r="L273" s="49" t="s">
        <v>901</v>
      </c>
      <c r="M273" s="50">
        <v>44727.045543981483</v>
      </c>
      <c r="N273" s="48" t="s">
        <v>411</v>
      </c>
      <c r="O273" s="48" t="s">
        <v>503</v>
      </c>
    </row>
    <row r="274" spans="1:15" ht="12.75" customHeight="1" collapsed="1">
      <c r="I274" s="56"/>
      <c r="J274" s="145">
        <f>SUM(J273)</f>
        <v>4287142.0999999996</v>
      </c>
    </row>
    <row r="275" spans="1:15" ht="12.75" customHeight="1">
      <c r="I275" s="56"/>
    </row>
    <row r="276" spans="1:15" ht="12.75" customHeight="1">
      <c r="A276" s="63" t="s">
        <v>902</v>
      </c>
      <c r="I276" s="56"/>
    </row>
    <row r="277" spans="1:15" ht="51" hidden="1" outlineLevel="1">
      <c r="B277" s="39">
        <v>2022</v>
      </c>
      <c r="C277" s="39">
        <v>12</v>
      </c>
      <c r="D277" s="46" t="s">
        <v>5</v>
      </c>
      <c r="E277" s="46" t="s">
        <v>6</v>
      </c>
      <c r="F277" s="46" t="s">
        <v>903</v>
      </c>
      <c r="G277" s="47">
        <v>44728.291666666664</v>
      </c>
      <c r="H277" s="46" t="s">
        <v>14</v>
      </c>
      <c r="I277" s="56" t="str">
        <f>VLOOKUP(H277,'Source Codes'!$A$6:$B$89,2,FALSE)</f>
        <v>AP Warrant Issuance</v>
      </c>
      <c r="J277" s="146">
        <v>-7179435.0199999996</v>
      </c>
      <c r="K277" s="47">
        <v>44728.291666666664</v>
      </c>
      <c r="L277" s="51" t="s">
        <v>908</v>
      </c>
      <c r="M277" s="50">
        <v>44729.176666666666</v>
      </c>
      <c r="N277" s="56" t="s">
        <v>410</v>
      </c>
      <c r="O277" s="48" t="s">
        <v>415</v>
      </c>
    </row>
    <row r="278" spans="1:15" ht="51" hidden="1" outlineLevel="1">
      <c r="B278" s="39">
        <v>2022</v>
      </c>
      <c r="C278" s="39">
        <v>12</v>
      </c>
      <c r="D278" s="46" t="s">
        <v>5</v>
      </c>
      <c r="E278" s="46" t="s">
        <v>6</v>
      </c>
      <c r="F278" s="46" t="s">
        <v>904</v>
      </c>
      <c r="G278" s="47">
        <v>44733.291666666664</v>
      </c>
      <c r="H278" s="46" t="s">
        <v>14</v>
      </c>
      <c r="I278" s="56" t="str">
        <f>VLOOKUP(H278,'Source Codes'!$A$6:$B$89,2,FALSE)</f>
        <v>AP Warrant Issuance</v>
      </c>
      <c r="J278" s="146">
        <v>-3030824.71</v>
      </c>
      <c r="K278" s="47">
        <v>44728.291666666664</v>
      </c>
      <c r="L278" s="51" t="s">
        <v>907</v>
      </c>
      <c r="M278" s="50">
        <v>44729.176666666666</v>
      </c>
      <c r="N278" s="56" t="s">
        <v>410</v>
      </c>
      <c r="O278" s="48" t="s">
        <v>415</v>
      </c>
    </row>
    <row r="279" spans="1:15" ht="25.5" hidden="1" outlineLevel="1">
      <c r="B279" s="39">
        <v>2022</v>
      </c>
      <c r="C279" s="39">
        <v>12</v>
      </c>
      <c r="D279" s="46" t="s">
        <v>5</v>
      </c>
      <c r="E279" s="46" t="s">
        <v>6</v>
      </c>
      <c r="F279" s="46" t="s">
        <v>905</v>
      </c>
      <c r="G279" s="47">
        <v>44728.291666666664</v>
      </c>
      <c r="H279" s="46" t="s">
        <v>14</v>
      </c>
      <c r="I279" s="56" t="str">
        <f>VLOOKUP(H279,'Source Codes'!$A$6:$B$89,2,FALSE)</f>
        <v>AP Warrant Issuance</v>
      </c>
      <c r="J279" s="146">
        <v>-48457952.869999997</v>
      </c>
      <c r="K279" s="47">
        <v>44728.291666666664</v>
      </c>
      <c r="L279" s="49" t="s">
        <v>909</v>
      </c>
      <c r="M279" s="50">
        <v>44729.176666666666</v>
      </c>
      <c r="N279" s="48" t="s">
        <v>412</v>
      </c>
      <c r="O279" s="48" t="s">
        <v>421</v>
      </c>
    </row>
    <row r="280" spans="1:15" ht="38.25" hidden="1" outlineLevel="1">
      <c r="B280" s="39">
        <v>2022</v>
      </c>
      <c r="C280" s="39">
        <v>12</v>
      </c>
      <c r="D280" s="46" t="s">
        <v>5</v>
      </c>
      <c r="E280" s="46" t="s">
        <v>6</v>
      </c>
      <c r="F280" s="46" t="s">
        <v>906</v>
      </c>
      <c r="G280" s="47">
        <v>44718.291666666664</v>
      </c>
      <c r="H280" s="46" t="s">
        <v>12</v>
      </c>
      <c r="I280" s="56" t="str">
        <f>VLOOKUP(H280,'Source Codes'!$A$6:$B$89,2,FALSE)</f>
        <v>AR Direct Cash Journal</v>
      </c>
      <c r="J280" s="146">
        <v>6878922.0499999998</v>
      </c>
      <c r="K280" s="47">
        <v>44728.291666666664</v>
      </c>
      <c r="L280" s="49" t="s">
        <v>444</v>
      </c>
      <c r="M280" s="50">
        <v>44729.046331018515</v>
      </c>
      <c r="N280" s="48" t="s">
        <v>410</v>
      </c>
      <c r="O280" s="48" t="s">
        <v>419</v>
      </c>
    </row>
    <row r="281" spans="1:15" ht="12.75" customHeight="1" collapsed="1">
      <c r="B281" s="38"/>
      <c r="C281" s="38"/>
      <c r="G281" s="24"/>
      <c r="I281" s="56"/>
      <c r="J281" s="145">
        <f>SUM(J277:J280)</f>
        <v>-51789290.549999997</v>
      </c>
    </row>
    <row r="282" spans="1:15" ht="12.75" customHeight="1">
      <c r="B282" s="38"/>
      <c r="C282" s="38"/>
      <c r="G282" s="24"/>
      <c r="I282" s="56"/>
    </row>
    <row r="283" spans="1:15" ht="12.75" customHeight="1">
      <c r="A283" s="63" t="s">
        <v>910</v>
      </c>
      <c r="B283" s="38"/>
      <c r="C283" s="38"/>
      <c r="G283" s="24"/>
      <c r="I283" s="56"/>
    </row>
    <row r="284" spans="1:15" ht="51" hidden="1" outlineLevel="1">
      <c r="B284" s="39">
        <v>2022</v>
      </c>
      <c r="C284" s="39">
        <v>12</v>
      </c>
      <c r="D284" s="46" t="s">
        <v>5</v>
      </c>
      <c r="E284" s="46" t="s">
        <v>6</v>
      </c>
      <c r="F284" s="46" t="s">
        <v>911</v>
      </c>
      <c r="G284" s="47">
        <v>44729.291666666664</v>
      </c>
      <c r="H284" s="46" t="s">
        <v>14</v>
      </c>
      <c r="I284" s="56" t="str">
        <f>VLOOKUP(H284,'Source Codes'!$A$6:$B$89,2,FALSE)</f>
        <v>AP Warrant Issuance</v>
      </c>
      <c r="J284" s="146">
        <v>-3153104.17</v>
      </c>
      <c r="K284" s="47">
        <v>44729.291666666664</v>
      </c>
      <c r="L284" s="51" t="s">
        <v>920</v>
      </c>
      <c r="M284" s="50">
        <v>44730.096064814818</v>
      </c>
      <c r="N284" s="56" t="s">
        <v>412</v>
      </c>
      <c r="O284" s="48" t="s">
        <v>415</v>
      </c>
    </row>
    <row r="285" spans="1:15" ht="25.5" hidden="1" outlineLevel="1">
      <c r="B285" s="39">
        <v>2022</v>
      </c>
      <c r="C285" s="39">
        <v>12</v>
      </c>
      <c r="D285" s="46" t="s">
        <v>5</v>
      </c>
      <c r="E285" s="46" t="s">
        <v>6</v>
      </c>
      <c r="F285" s="46" t="s">
        <v>912</v>
      </c>
      <c r="G285" s="47">
        <v>44729.291666666664</v>
      </c>
      <c r="H285" s="46" t="s">
        <v>14</v>
      </c>
      <c r="I285" s="56" t="str">
        <f>VLOOKUP(H285,'Source Codes'!$A$6:$B$89,2,FALSE)</f>
        <v>AP Warrant Issuance</v>
      </c>
      <c r="J285" s="146">
        <v>-1605774.54</v>
      </c>
      <c r="K285" s="47">
        <v>44729.291666666664</v>
      </c>
      <c r="L285" s="49" t="s">
        <v>914</v>
      </c>
      <c r="M285" s="50">
        <v>44730.096064814818</v>
      </c>
      <c r="N285" s="56" t="s">
        <v>407</v>
      </c>
      <c r="O285" s="48" t="s">
        <v>419</v>
      </c>
    </row>
    <row r="286" spans="1:15" ht="25.5" hidden="1" outlineLevel="1">
      <c r="B286" s="39">
        <v>2022</v>
      </c>
      <c r="C286" s="39">
        <v>12</v>
      </c>
      <c r="D286" s="46" t="s">
        <v>5</v>
      </c>
      <c r="E286" s="46" t="s">
        <v>6</v>
      </c>
      <c r="F286" s="46" t="s">
        <v>913</v>
      </c>
      <c r="G286" s="47">
        <v>44734.291666666664</v>
      </c>
      <c r="H286" s="46" t="s">
        <v>14</v>
      </c>
      <c r="I286" s="56" t="str">
        <f>VLOOKUP(H286,'Source Codes'!$A$6:$B$89,2,FALSE)</f>
        <v>AP Warrant Issuance</v>
      </c>
      <c r="J286" s="148">
        <v>-1824979.14</v>
      </c>
      <c r="K286" s="47">
        <v>44729.291666666664</v>
      </c>
      <c r="L286" s="49" t="s">
        <v>915</v>
      </c>
      <c r="M286" s="50">
        <v>44730.096064814818</v>
      </c>
      <c r="N286" s="48" t="s">
        <v>407</v>
      </c>
      <c r="O286" s="48" t="s">
        <v>419</v>
      </c>
    </row>
    <row r="287" spans="1:15" collapsed="1">
      <c r="B287" s="39"/>
      <c r="C287" s="39"/>
      <c r="D287" s="46"/>
      <c r="E287" s="46"/>
      <c r="F287" s="46"/>
      <c r="G287" s="47"/>
      <c r="H287" s="46"/>
      <c r="I287" s="56"/>
      <c r="J287" s="149">
        <f>SUM(J284:J286)</f>
        <v>-6583857.8499999996</v>
      </c>
      <c r="K287" s="47"/>
      <c r="L287" s="49"/>
      <c r="M287" s="50"/>
      <c r="N287" s="48"/>
      <c r="O287" s="48"/>
    </row>
    <row r="288" spans="1:15" ht="12.75" customHeight="1">
      <c r="B288" s="38"/>
      <c r="C288" s="38"/>
      <c r="G288" s="24"/>
      <c r="I288" s="56"/>
    </row>
    <row r="289" spans="1:15" ht="12.75" customHeight="1">
      <c r="A289" s="63" t="s">
        <v>916</v>
      </c>
      <c r="B289" s="38"/>
      <c r="C289" s="38"/>
      <c r="G289" s="24"/>
      <c r="I289" s="56"/>
    </row>
    <row r="290" spans="1:15" ht="38.25" hidden="1" outlineLevel="1">
      <c r="B290" s="39">
        <v>2022</v>
      </c>
      <c r="C290" s="39">
        <v>12</v>
      </c>
      <c r="D290" s="46" t="s">
        <v>5</v>
      </c>
      <c r="E290" s="46" t="s">
        <v>6</v>
      </c>
      <c r="F290" s="46" t="s">
        <v>917</v>
      </c>
      <c r="G290" s="47">
        <v>44732.291666666664</v>
      </c>
      <c r="H290" s="46" t="s">
        <v>14</v>
      </c>
      <c r="I290" s="56" t="str">
        <f>VLOOKUP(H290,'Source Codes'!$A$6:$B$89,2,FALSE)</f>
        <v>AP Warrant Issuance</v>
      </c>
      <c r="J290" s="146">
        <v>-1990237.14</v>
      </c>
      <c r="K290" s="47">
        <v>44732.291666666664</v>
      </c>
      <c r="L290" s="51" t="s">
        <v>921</v>
      </c>
      <c r="M290" s="50">
        <v>44733.094363425924</v>
      </c>
      <c r="N290" s="56" t="s">
        <v>407</v>
      </c>
      <c r="O290" s="48" t="s">
        <v>415</v>
      </c>
    </row>
    <row r="291" spans="1:15" ht="25.5" hidden="1" outlineLevel="1">
      <c r="B291" s="39">
        <v>2022</v>
      </c>
      <c r="C291" s="39">
        <v>12</v>
      </c>
      <c r="D291" s="46" t="s">
        <v>5</v>
      </c>
      <c r="E291" s="46" t="s">
        <v>6</v>
      </c>
      <c r="F291" s="46" t="s">
        <v>918</v>
      </c>
      <c r="G291" s="47">
        <v>44734.291666666664</v>
      </c>
      <c r="H291" s="46" t="s">
        <v>14</v>
      </c>
      <c r="I291" s="56" t="str">
        <f>VLOOKUP(H291,'Source Codes'!$A$6:$B$89,2,FALSE)</f>
        <v>AP Warrant Issuance</v>
      </c>
      <c r="J291" s="151">
        <v>-1079473.98</v>
      </c>
      <c r="K291" s="47">
        <v>44732.291666666664</v>
      </c>
      <c r="L291" s="49" t="s">
        <v>922</v>
      </c>
      <c r="M291" s="50">
        <v>44733.094363425924</v>
      </c>
      <c r="N291" s="48" t="s">
        <v>407</v>
      </c>
      <c r="O291" s="48" t="s">
        <v>419</v>
      </c>
    </row>
    <row r="292" spans="1:15" ht="25.5" hidden="1" outlineLevel="1">
      <c r="B292" s="39">
        <v>2022</v>
      </c>
      <c r="C292" s="39">
        <v>12</v>
      </c>
      <c r="D292" s="46" t="s">
        <v>5</v>
      </c>
      <c r="E292" s="46" t="s">
        <v>6</v>
      </c>
      <c r="F292" s="46" t="s">
        <v>919</v>
      </c>
      <c r="G292" s="47">
        <v>44727.291666666664</v>
      </c>
      <c r="H292" s="46" t="s">
        <v>11</v>
      </c>
      <c r="I292" s="56" t="str">
        <f>VLOOKUP(H292,'Source Codes'!$A$6:$B$89,2,FALSE)</f>
        <v>AR Payments</v>
      </c>
      <c r="J292" s="148">
        <v>1245919.8400000001</v>
      </c>
      <c r="K292" s="47">
        <v>44732.291666666664</v>
      </c>
      <c r="L292" s="51" t="s">
        <v>923</v>
      </c>
      <c r="M292" s="50">
        <v>44733.046238425923</v>
      </c>
      <c r="N292" s="56" t="s">
        <v>407</v>
      </c>
      <c r="O292" s="48" t="s">
        <v>408</v>
      </c>
    </row>
    <row r="293" spans="1:15" ht="12.75" customHeight="1" collapsed="1">
      <c r="I293" s="56"/>
      <c r="J293" s="145">
        <f>SUM(J290:J292)</f>
        <v>-1823791.28</v>
      </c>
    </row>
    <row r="294" spans="1:15" ht="12.75" customHeight="1">
      <c r="I294" s="56"/>
    </row>
    <row r="295" spans="1:15" ht="12.75" customHeight="1">
      <c r="A295" s="63" t="s">
        <v>924</v>
      </c>
      <c r="B295" s="38"/>
      <c r="C295" s="38"/>
      <c r="G295" s="24"/>
      <c r="I295" s="56"/>
    </row>
    <row r="296" spans="1:15" ht="76.5" hidden="1" outlineLevel="1">
      <c r="B296" s="39">
        <v>2022</v>
      </c>
      <c r="C296" s="39">
        <v>12</v>
      </c>
      <c r="D296" s="46" t="s">
        <v>5</v>
      </c>
      <c r="E296" s="46" t="s">
        <v>6</v>
      </c>
      <c r="F296" s="46" t="s">
        <v>925</v>
      </c>
      <c r="G296" s="47">
        <v>44735.291666666664</v>
      </c>
      <c r="H296" s="46" t="s">
        <v>14</v>
      </c>
      <c r="I296" s="56" t="str">
        <f>VLOOKUP(H296,'Source Codes'!$A$6:$B$89,2,FALSE)</f>
        <v>AP Warrant Issuance</v>
      </c>
      <c r="J296" s="146">
        <v>-4003277.27</v>
      </c>
      <c r="K296" s="47">
        <v>44733.291666666664</v>
      </c>
      <c r="L296" s="49" t="s">
        <v>928</v>
      </c>
      <c r="M296" s="50">
        <v>44734.093541666669</v>
      </c>
      <c r="N296" s="48" t="s">
        <v>407</v>
      </c>
      <c r="O296" s="48" t="s">
        <v>415</v>
      </c>
    </row>
    <row r="297" spans="1:15" ht="63.75" hidden="1" outlineLevel="1">
      <c r="B297" s="39">
        <v>2022</v>
      </c>
      <c r="C297" s="39">
        <v>12</v>
      </c>
      <c r="D297" s="46" t="s">
        <v>5</v>
      </c>
      <c r="E297" s="46" t="s">
        <v>6</v>
      </c>
      <c r="F297" s="46" t="s">
        <v>926</v>
      </c>
      <c r="G297" s="47">
        <v>44713.291666666664</v>
      </c>
      <c r="H297" s="46" t="s">
        <v>11</v>
      </c>
      <c r="I297" s="56" t="str">
        <f>VLOOKUP(H297,'Source Codes'!$A$6:$B$89,2,FALSE)</f>
        <v>AR Payments</v>
      </c>
      <c r="J297" s="146">
        <v>6879781.04</v>
      </c>
      <c r="K297" s="47">
        <v>44733.291666666664</v>
      </c>
      <c r="L297" s="49" t="s">
        <v>927</v>
      </c>
      <c r="M297" s="50">
        <v>44734.045752314814</v>
      </c>
      <c r="N297" s="48" t="s">
        <v>407</v>
      </c>
      <c r="O297" s="48" t="s">
        <v>408</v>
      </c>
    </row>
    <row r="298" spans="1:15" collapsed="1">
      <c r="B298" s="39"/>
      <c r="C298" s="39"/>
      <c r="D298" s="46"/>
      <c r="E298" s="46"/>
      <c r="F298" s="46"/>
      <c r="G298" s="47"/>
      <c r="H298" s="46"/>
      <c r="I298" s="56"/>
      <c r="J298" s="145">
        <f>SUM(J296:J297)</f>
        <v>2876503.77</v>
      </c>
      <c r="K298" s="47"/>
      <c r="L298" s="51"/>
      <c r="M298" s="50"/>
      <c r="N298" s="56"/>
      <c r="O298" s="48"/>
    </row>
    <row r="299" spans="1:15" ht="12.75" customHeight="1">
      <c r="I299" s="56"/>
    </row>
    <row r="300" spans="1:15" ht="12.75" customHeight="1">
      <c r="A300" s="63" t="s">
        <v>929</v>
      </c>
      <c r="I300" s="56"/>
    </row>
    <row r="301" spans="1:15" ht="25.5" hidden="1" outlineLevel="1">
      <c r="B301" s="39">
        <v>2022</v>
      </c>
      <c r="C301" s="39">
        <v>12</v>
      </c>
      <c r="D301" s="46" t="s">
        <v>5</v>
      </c>
      <c r="E301" s="46" t="s">
        <v>6</v>
      </c>
      <c r="F301" s="46" t="s">
        <v>930</v>
      </c>
      <c r="G301" s="47">
        <v>44713.291666666664</v>
      </c>
      <c r="H301" s="46" t="s">
        <v>8</v>
      </c>
      <c r="I301" s="56" t="str">
        <f>VLOOKUP(H301,'Source Codes'!$A$6:$B$89,2,FALSE)</f>
        <v>Prch,Cntrl Mail,Flt,Prntg,Sply</v>
      </c>
      <c r="J301" s="146">
        <v>-1851327.3</v>
      </c>
      <c r="K301" s="47">
        <v>44734.291666666664</v>
      </c>
      <c r="L301" s="51" t="s">
        <v>932</v>
      </c>
      <c r="M301" s="50">
        <v>44734.726979166669</v>
      </c>
      <c r="N301" s="56" t="s">
        <v>407</v>
      </c>
      <c r="O301" s="48" t="s">
        <v>455</v>
      </c>
    </row>
    <row r="302" spans="1:15" ht="20.25" hidden="1" customHeight="1" outlineLevel="1">
      <c r="B302" s="39">
        <v>2022</v>
      </c>
      <c r="C302" s="39">
        <v>12</v>
      </c>
      <c r="D302" s="46" t="s">
        <v>5</v>
      </c>
      <c r="E302" s="46" t="s">
        <v>6</v>
      </c>
      <c r="F302" s="46" t="s">
        <v>931</v>
      </c>
      <c r="G302" s="47">
        <v>44733.291666666664</v>
      </c>
      <c r="H302" s="46" t="s">
        <v>9</v>
      </c>
      <c r="I302" s="56" t="str">
        <f>VLOOKUP(H302,'Source Codes'!$A$6:$B$89,2,FALSE)</f>
        <v>On Line Journal Entries</v>
      </c>
      <c r="J302" s="146">
        <v>6700000</v>
      </c>
      <c r="K302" s="47">
        <v>44734.291666666664</v>
      </c>
      <c r="L302" s="49" t="s">
        <v>350</v>
      </c>
      <c r="M302" s="50">
        <v>44735.164351851854</v>
      </c>
      <c r="N302" s="48" t="s">
        <v>2575</v>
      </c>
      <c r="O302" s="48" t="s">
        <v>422</v>
      </c>
    </row>
    <row r="303" spans="1:15" ht="12.75" customHeight="1" collapsed="1">
      <c r="I303" s="56"/>
      <c r="J303" s="145">
        <f>SUM(J301:J302)</f>
        <v>4848672.7</v>
      </c>
    </row>
    <row r="304" spans="1:15" ht="12.75" customHeight="1">
      <c r="I304" s="56"/>
    </row>
    <row r="305" spans="1:15" ht="12.75" customHeight="1">
      <c r="A305" s="63" t="s">
        <v>933</v>
      </c>
      <c r="I305" s="56"/>
    </row>
    <row r="306" spans="1:15" ht="20.25" hidden="1" customHeight="1" outlineLevel="1">
      <c r="B306" s="39">
        <v>2022</v>
      </c>
      <c r="C306" s="39">
        <v>12</v>
      </c>
      <c r="D306" s="46" t="s">
        <v>5</v>
      </c>
      <c r="E306" s="46" t="s">
        <v>6</v>
      </c>
      <c r="F306" s="46" t="s">
        <v>934</v>
      </c>
      <c r="G306" s="47">
        <v>44722.291666666664</v>
      </c>
      <c r="H306" s="46" t="s">
        <v>340</v>
      </c>
      <c r="I306" s="56" t="str">
        <f>VLOOKUP(H306,'Source Codes'!$A$6:$B$89,2,FALSE)</f>
        <v>Facilities Mngmnt Intfc Jrnls</v>
      </c>
      <c r="J306" s="146">
        <v>-2097087.64</v>
      </c>
      <c r="K306" s="47">
        <v>44735.291666666664</v>
      </c>
      <c r="L306" s="49" t="s">
        <v>943</v>
      </c>
      <c r="M306" s="50">
        <v>44736.164467592593</v>
      </c>
      <c r="N306" s="48" t="s">
        <v>407</v>
      </c>
      <c r="O306" s="48" t="s">
        <v>418</v>
      </c>
    </row>
    <row r="307" spans="1:15" ht="12.75" customHeight="1" collapsed="1">
      <c r="I307" s="56"/>
      <c r="J307" s="145">
        <f>SUM(J306)</f>
        <v>-2097087.64</v>
      </c>
    </row>
    <row r="308" spans="1:15" ht="12.75" customHeight="1">
      <c r="I308" s="56"/>
    </row>
    <row r="309" spans="1:15" ht="12.75" customHeight="1">
      <c r="A309" s="63" t="s">
        <v>935</v>
      </c>
      <c r="I309" s="56"/>
    </row>
    <row r="310" spans="1:15" hidden="1" outlineLevel="1">
      <c r="B310" s="39">
        <v>2022</v>
      </c>
      <c r="C310" s="39">
        <v>12</v>
      </c>
      <c r="D310" s="46" t="s">
        <v>5</v>
      </c>
      <c r="E310" s="46" t="s">
        <v>6</v>
      </c>
      <c r="F310" s="46" t="s">
        <v>936</v>
      </c>
      <c r="G310" s="47">
        <v>44734.291666666664</v>
      </c>
      <c r="H310" s="46" t="s">
        <v>12</v>
      </c>
      <c r="I310" s="56" t="str">
        <f>VLOOKUP(H310,'Source Codes'!$A$6:$B$89,2,FALSE)</f>
        <v>AR Direct Cash Journal</v>
      </c>
      <c r="J310" s="146">
        <v>2623509</v>
      </c>
      <c r="K310" s="47">
        <v>44736.291666666664</v>
      </c>
      <c r="L310" s="51" t="s">
        <v>944</v>
      </c>
      <c r="M310" s="50">
        <v>44737.046932870369</v>
      </c>
      <c r="N310" s="48" t="s">
        <v>407</v>
      </c>
      <c r="O310" s="48" t="s">
        <v>413</v>
      </c>
    </row>
    <row r="311" spans="1:15" ht="25.5" hidden="1" outlineLevel="1">
      <c r="B311" s="39">
        <v>2022</v>
      </c>
      <c r="C311" s="39">
        <v>12</v>
      </c>
      <c r="D311" s="46" t="s">
        <v>5</v>
      </c>
      <c r="E311" s="46" t="s">
        <v>6</v>
      </c>
      <c r="F311" s="46" t="s">
        <v>937</v>
      </c>
      <c r="G311" s="47">
        <v>44718.291666666664</v>
      </c>
      <c r="H311" s="46" t="s">
        <v>11</v>
      </c>
      <c r="I311" s="56" t="str">
        <f>VLOOKUP(H311,'Source Codes'!$A$6:$B$89,2,FALSE)</f>
        <v>AR Payments</v>
      </c>
      <c r="J311" s="146">
        <v>3126812.06</v>
      </c>
      <c r="K311" s="47">
        <v>44736.291666666664</v>
      </c>
      <c r="L311" s="49" t="s">
        <v>942</v>
      </c>
      <c r="M311" s="50">
        <v>44737.046932870369</v>
      </c>
      <c r="N311" s="48" t="s">
        <v>407</v>
      </c>
      <c r="O311" s="48" t="s">
        <v>408</v>
      </c>
    </row>
    <row r="312" spans="1:15" ht="20.25" hidden="1" customHeight="1" outlineLevel="1">
      <c r="B312" s="39">
        <v>2022</v>
      </c>
      <c r="C312" s="39">
        <v>12</v>
      </c>
      <c r="D312" s="46" t="s">
        <v>5</v>
      </c>
      <c r="E312" s="46" t="s">
        <v>6</v>
      </c>
      <c r="F312" s="46" t="s">
        <v>938</v>
      </c>
      <c r="G312" s="47">
        <v>44727.291666666664</v>
      </c>
      <c r="H312" s="46" t="s">
        <v>7</v>
      </c>
      <c r="I312" s="56" t="str">
        <f>VLOOKUP(H312,'Source Codes'!$A$6:$B$89,2,FALSE)</f>
        <v>HRMS Interface Journals</v>
      </c>
      <c r="J312" s="146">
        <v>-55819536.340000004</v>
      </c>
      <c r="K312" s="47">
        <v>44736.291666666664</v>
      </c>
      <c r="L312" s="49" t="s">
        <v>355</v>
      </c>
      <c r="M312" s="50">
        <v>44736.74114583333</v>
      </c>
      <c r="N312" s="48" t="s">
        <v>416</v>
      </c>
      <c r="O312" s="48" t="s">
        <v>417</v>
      </c>
    </row>
    <row r="313" spans="1:15" ht="20.25" hidden="1" customHeight="1" outlineLevel="1">
      <c r="B313" s="39">
        <v>2022</v>
      </c>
      <c r="C313" s="39">
        <v>12</v>
      </c>
      <c r="D313" s="46" t="s">
        <v>5</v>
      </c>
      <c r="E313" s="46" t="s">
        <v>6</v>
      </c>
      <c r="F313" s="46" t="s">
        <v>939</v>
      </c>
      <c r="G313" s="47">
        <v>44727.291666666664</v>
      </c>
      <c r="H313" s="46" t="s">
        <v>7</v>
      </c>
      <c r="I313" s="56" t="str">
        <f>VLOOKUP(H313,'Source Codes'!$A$6:$B$89,2,FALSE)</f>
        <v>HRMS Interface Journals</v>
      </c>
      <c r="J313" s="146">
        <v>-8423068.0500000007</v>
      </c>
      <c r="K313" s="47">
        <v>44736.291666666664</v>
      </c>
      <c r="L313" s="49" t="s">
        <v>356</v>
      </c>
      <c r="M313" s="50">
        <v>44736.738506944443</v>
      </c>
      <c r="N313" s="48" t="s">
        <v>416</v>
      </c>
      <c r="O313" s="48" t="s">
        <v>417</v>
      </c>
    </row>
    <row r="314" spans="1:15" ht="20.25" hidden="1" customHeight="1" outlineLevel="1">
      <c r="B314" s="39">
        <v>2022</v>
      </c>
      <c r="C314" s="39">
        <v>12</v>
      </c>
      <c r="D314" s="46" t="s">
        <v>5</v>
      </c>
      <c r="E314" s="46" t="s">
        <v>6</v>
      </c>
      <c r="F314" s="46" t="s">
        <v>940</v>
      </c>
      <c r="G314" s="47">
        <v>44727.291666666664</v>
      </c>
      <c r="H314" s="46" t="s">
        <v>7</v>
      </c>
      <c r="I314" s="56" t="str">
        <f>VLOOKUP(H314,'Source Codes'!$A$6:$B$89,2,FALSE)</f>
        <v>HRMS Interface Journals</v>
      </c>
      <c r="J314" s="146">
        <v>-1855712.25</v>
      </c>
      <c r="K314" s="47">
        <v>44736.291666666664</v>
      </c>
      <c r="L314" s="49" t="s">
        <v>357</v>
      </c>
      <c r="M314" s="50">
        <v>44736.743634259263</v>
      </c>
      <c r="N314" s="48" t="s">
        <v>416</v>
      </c>
      <c r="O314" s="48" t="s">
        <v>417</v>
      </c>
    </row>
    <row r="315" spans="1:15" hidden="1" outlineLevel="1">
      <c r="B315" s="39">
        <v>2022</v>
      </c>
      <c r="C315" s="39">
        <v>12</v>
      </c>
      <c r="D315" s="46" t="s">
        <v>5</v>
      </c>
      <c r="E315" s="46" t="s">
        <v>6</v>
      </c>
      <c r="F315" s="46" t="s">
        <v>941</v>
      </c>
      <c r="G315" s="47">
        <v>44728.291666666664</v>
      </c>
      <c r="H315" s="46" t="s">
        <v>9</v>
      </c>
      <c r="I315" s="56" t="str">
        <f>VLOOKUP(H315,'Source Codes'!$A$6:$B$89,2,FALSE)</f>
        <v>On Line Journal Entries</v>
      </c>
      <c r="J315" s="146">
        <v>1148103.81</v>
      </c>
      <c r="K315" s="47">
        <v>44736.291666666664</v>
      </c>
      <c r="L315" s="51" t="s">
        <v>945</v>
      </c>
      <c r="M315" s="50">
        <v>44737.1640625</v>
      </c>
      <c r="N315" s="48" t="s">
        <v>410</v>
      </c>
      <c r="O315" s="48" t="s">
        <v>422</v>
      </c>
    </row>
    <row r="316" spans="1:15" ht="12.75" customHeight="1" collapsed="1">
      <c r="I316" s="56"/>
      <c r="J316" s="145">
        <f>SUM(J310:J315)</f>
        <v>-59199891.769999996</v>
      </c>
    </row>
    <row r="317" spans="1:15" ht="12.75" customHeight="1">
      <c r="I317" s="56"/>
    </row>
    <row r="318" spans="1:15" ht="12.75" customHeight="1">
      <c r="A318" s="63" t="s">
        <v>946</v>
      </c>
      <c r="I318" s="56"/>
    </row>
    <row r="319" spans="1:15" ht="20.25" hidden="1" customHeight="1" outlineLevel="1">
      <c r="B319" s="39">
        <v>2022</v>
      </c>
      <c r="C319" s="39">
        <v>12</v>
      </c>
      <c r="D319" s="46" t="s">
        <v>5</v>
      </c>
      <c r="E319" s="46" t="s">
        <v>6</v>
      </c>
      <c r="F319" s="46" t="s">
        <v>947</v>
      </c>
      <c r="G319" s="47">
        <v>44736.291666666664</v>
      </c>
      <c r="H319" s="46" t="s">
        <v>12</v>
      </c>
      <c r="I319" s="56" t="str">
        <f>VLOOKUP(H319,'Source Codes'!$A$6:$B$89,2,FALSE)</f>
        <v>AR Direct Cash Journal</v>
      </c>
      <c r="J319" s="146">
        <v>3774461</v>
      </c>
      <c r="K319" s="47">
        <v>44739.291666666664</v>
      </c>
      <c r="L319" s="49" t="s">
        <v>957</v>
      </c>
      <c r="M319" s="50">
        <v>44740.079270833332</v>
      </c>
      <c r="N319" s="48" t="s">
        <v>518</v>
      </c>
      <c r="O319" s="48" t="s">
        <v>422</v>
      </c>
    </row>
    <row r="320" spans="1:15" ht="25.5" hidden="1" outlineLevel="1">
      <c r="B320" s="39">
        <v>2022</v>
      </c>
      <c r="C320" s="39">
        <v>12</v>
      </c>
      <c r="D320" s="46" t="s">
        <v>5</v>
      </c>
      <c r="E320" s="46" t="s">
        <v>6</v>
      </c>
      <c r="F320" s="46" t="s">
        <v>948</v>
      </c>
      <c r="G320" s="47">
        <v>44735.291666666664</v>
      </c>
      <c r="H320" s="46" t="s">
        <v>11</v>
      </c>
      <c r="I320" s="56" t="str">
        <f>VLOOKUP(H320,'Source Codes'!$A$6:$B$89,2,FALSE)</f>
        <v>AR Payments</v>
      </c>
      <c r="J320" s="146">
        <v>1509623.31</v>
      </c>
      <c r="K320" s="47">
        <v>44739.291666666664</v>
      </c>
      <c r="L320" s="49" t="s">
        <v>954</v>
      </c>
      <c r="M320" s="50">
        <v>44740.079270833332</v>
      </c>
      <c r="N320" s="48" t="s">
        <v>407</v>
      </c>
      <c r="O320" s="48" t="s">
        <v>408</v>
      </c>
    </row>
    <row r="321" spans="1:15" ht="89.25" hidden="1" outlineLevel="1">
      <c r="B321" s="39">
        <v>2022</v>
      </c>
      <c r="C321" s="39">
        <v>12</v>
      </c>
      <c r="D321" s="46" t="s">
        <v>5</v>
      </c>
      <c r="E321" s="46" t="s">
        <v>6</v>
      </c>
      <c r="F321" s="46" t="s">
        <v>949</v>
      </c>
      <c r="G321" s="47">
        <v>44715.291666666664</v>
      </c>
      <c r="H321" s="46" t="s">
        <v>9</v>
      </c>
      <c r="I321" s="56" t="str">
        <f>VLOOKUP(H321,'Source Codes'!$A$6:$B$89,2,FALSE)</f>
        <v>On Line Journal Entries</v>
      </c>
      <c r="J321" s="146">
        <v>2142168</v>
      </c>
      <c r="K321" s="47">
        <v>44739.291666666664</v>
      </c>
      <c r="L321" s="49" t="s">
        <v>342</v>
      </c>
      <c r="M321" s="50">
        <v>44740.188530092593</v>
      </c>
      <c r="N321" s="48" t="s">
        <v>407</v>
      </c>
      <c r="O321" s="48" t="s">
        <v>415</v>
      </c>
    </row>
    <row r="322" spans="1:15" ht="20.25" hidden="1" customHeight="1" outlineLevel="1">
      <c r="B322" s="39">
        <v>2022</v>
      </c>
      <c r="C322" s="39">
        <v>12</v>
      </c>
      <c r="D322" s="46" t="s">
        <v>5</v>
      </c>
      <c r="E322" s="46" t="s">
        <v>6</v>
      </c>
      <c r="F322" s="46" t="s">
        <v>950</v>
      </c>
      <c r="G322" s="47">
        <v>44728.291666666664</v>
      </c>
      <c r="H322" s="46" t="s">
        <v>9</v>
      </c>
      <c r="I322" s="56" t="str">
        <f>VLOOKUP(H322,'Source Codes'!$A$6:$B$89,2,FALSE)</f>
        <v>On Line Journal Entries</v>
      </c>
      <c r="J322" s="146">
        <v>2546761.96</v>
      </c>
      <c r="K322" s="47">
        <v>44739.291666666664</v>
      </c>
      <c r="L322" s="49" t="s">
        <v>956</v>
      </c>
      <c r="M322" s="50">
        <v>44740.188530092593</v>
      </c>
      <c r="N322" s="48" t="s">
        <v>407</v>
      </c>
      <c r="O322" s="48" t="s">
        <v>419</v>
      </c>
    </row>
    <row r="323" spans="1:15" ht="51" hidden="1" outlineLevel="1">
      <c r="B323" s="39">
        <v>2022</v>
      </c>
      <c r="C323" s="39">
        <v>12</v>
      </c>
      <c r="D323" s="46" t="s">
        <v>5</v>
      </c>
      <c r="E323" s="46" t="s">
        <v>6</v>
      </c>
      <c r="F323" s="46" t="s">
        <v>951</v>
      </c>
      <c r="G323" s="47">
        <v>44721.291666666664</v>
      </c>
      <c r="H323" s="46" t="s">
        <v>9</v>
      </c>
      <c r="I323" s="56" t="str">
        <f>VLOOKUP(H323,'Source Codes'!$A$6:$B$89,2,FALSE)</f>
        <v>On Line Journal Entries</v>
      </c>
      <c r="J323" s="146">
        <v>5882608</v>
      </c>
      <c r="K323" s="47">
        <v>44739.291666666664</v>
      </c>
      <c r="L323" s="49" t="s">
        <v>354</v>
      </c>
      <c r="M323" s="50">
        <v>44740.188530092593</v>
      </c>
      <c r="N323" s="48" t="s">
        <v>412</v>
      </c>
      <c r="O323" s="48" t="s">
        <v>453</v>
      </c>
    </row>
    <row r="324" spans="1:15" ht="20.25" hidden="1" customHeight="1" outlineLevel="1">
      <c r="B324" s="39">
        <v>2022</v>
      </c>
      <c r="C324" s="39">
        <v>12</v>
      </c>
      <c r="D324" s="46" t="s">
        <v>5</v>
      </c>
      <c r="E324" s="46" t="s">
        <v>6</v>
      </c>
      <c r="F324" s="46" t="s">
        <v>952</v>
      </c>
      <c r="G324" s="47">
        <v>44728.291666666664</v>
      </c>
      <c r="H324" s="46" t="s">
        <v>9</v>
      </c>
      <c r="I324" s="56" t="str">
        <f>VLOOKUP(H324,'Source Codes'!$A$6:$B$89,2,FALSE)</f>
        <v>On Line Journal Entries</v>
      </c>
      <c r="J324" s="146">
        <v>7176379.1500000004</v>
      </c>
      <c r="K324" s="47">
        <v>44739.291666666664</v>
      </c>
      <c r="L324" s="49" t="s">
        <v>955</v>
      </c>
      <c r="M324" s="50">
        <v>44740.188530092593</v>
      </c>
      <c r="N324" s="48" t="s">
        <v>407</v>
      </c>
      <c r="O324" s="48" t="s">
        <v>419</v>
      </c>
    </row>
    <row r="325" spans="1:15" ht="89.25" hidden="1" outlineLevel="1">
      <c r="B325" s="39">
        <v>2022</v>
      </c>
      <c r="C325" s="39">
        <v>12</v>
      </c>
      <c r="D325" s="46" t="s">
        <v>5</v>
      </c>
      <c r="E325" s="46" t="s">
        <v>6</v>
      </c>
      <c r="F325" s="46" t="s">
        <v>953</v>
      </c>
      <c r="G325" s="47">
        <v>44715.291666666664</v>
      </c>
      <c r="H325" s="46" t="s">
        <v>9</v>
      </c>
      <c r="I325" s="56" t="str">
        <f>VLOOKUP(H325,'Source Codes'!$A$6:$B$89,2,FALSE)</f>
        <v>On Line Journal Entries</v>
      </c>
      <c r="J325" s="146">
        <v>7661300</v>
      </c>
      <c r="K325" s="47">
        <v>44739.291666666664</v>
      </c>
      <c r="L325" s="49" t="s">
        <v>342</v>
      </c>
      <c r="M325" s="50">
        <v>44740.188530092593</v>
      </c>
      <c r="N325" s="48" t="s">
        <v>407</v>
      </c>
      <c r="O325" s="48" t="s">
        <v>415</v>
      </c>
    </row>
    <row r="326" spans="1:15" ht="12.75" customHeight="1" collapsed="1">
      <c r="I326" s="56"/>
      <c r="J326" s="145">
        <f>SUM(J319:J325)</f>
        <v>30693301.420000002</v>
      </c>
    </row>
    <row r="327" spans="1:15" ht="12.75" customHeight="1">
      <c r="I327" s="56"/>
    </row>
    <row r="328" spans="1:15" ht="12.75" customHeight="1">
      <c r="A328" s="63" t="s">
        <v>958</v>
      </c>
      <c r="I328" s="56"/>
    </row>
    <row r="329" spans="1:15" ht="25.5" hidden="1" outlineLevel="1">
      <c r="B329" s="39">
        <v>2022</v>
      </c>
      <c r="C329" s="39">
        <v>12</v>
      </c>
      <c r="D329" s="46" t="s">
        <v>5</v>
      </c>
      <c r="E329" s="46" t="s">
        <v>6</v>
      </c>
      <c r="F329" s="46" t="s">
        <v>959</v>
      </c>
      <c r="G329" s="47">
        <v>44739.291666666664</v>
      </c>
      <c r="H329" s="46" t="s">
        <v>12</v>
      </c>
      <c r="I329" s="56" t="str">
        <f>VLOOKUP(H329,'Source Codes'!$A$6:$B$89,2,FALSE)</f>
        <v>AR Direct Cash Journal</v>
      </c>
      <c r="J329" s="146">
        <v>3000875.5</v>
      </c>
      <c r="K329" s="47">
        <v>44740.291666666664</v>
      </c>
      <c r="L329" s="49" t="s">
        <v>974</v>
      </c>
      <c r="M329" s="50">
        <v>44741.047442129631</v>
      </c>
      <c r="N329" s="48" t="s">
        <v>407</v>
      </c>
      <c r="O329" s="48" t="s">
        <v>422</v>
      </c>
    </row>
    <row r="330" spans="1:15" ht="76.5" hidden="1" outlineLevel="1">
      <c r="B330" s="39">
        <v>2022</v>
      </c>
      <c r="C330" s="39">
        <v>12</v>
      </c>
      <c r="D330" s="46" t="s">
        <v>5</v>
      </c>
      <c r="E330" s="46" t="s">
        <v>6</v>
      </c>
      <c r="F330" s="46" t="s">
        <v>960</v>
      </c>
      <c r="G330" s="47">
        <v>44736.291666666664</v>
      </c>
      <c r="H330" s="46" t="s">
        <v>11</v>
      </c>
      <c r="I330" s="56" t="str">
        <f>VLOOKUP(H330,'Source Codes'!$A$6:$B$89,2,FALSE)</f>
        <v>AR Payments</v>
      </c>
      <c r="J330" s="146">
        <v>5069371.3899999997</v>
      </c>
      <c r="K330" s="47">
        <v>44740.291666666664</v>
      </c>
      <c r="L330" s="49" t="s">
        <v>975</v>
      </c>
      <c r="M330" s="50">
        <v>44741.047442129631</v>
      </c>
      <c r="N330" s="48" t="s">
        <v>407</v>
      </c>
      <c r="O330" s="48" t="s">
        <v>408</v>
      </c>
    </row>
    <row r="331" spans="1:15" ht="23.25" hidden="1" customHeight="1" outlineLevel="1">
      <c r="B331" s="39">
        <v>2022</v>
      </c>
      <c r="C331" s="39">
        <v>12</v>
      </c>
      <c r="D331" s="46" t="s">
        <v>5</v>
      </c>
      <c r="E331" s="46" t="s">
        <v>6</v>
      </c>
      <c r="F331" s="46" t="s">
        <v>961</v>
      </c>
      <c r="G331" s="47">
        <v>44713.291666666664</v>
      </c>
      <c r="H331" s="46" t="s">
        <v>9</v>
      </c>
      <c r="I331" s="56" t="str">
        <f>VLOOKUP(H331,'Source Codes'!$A$6:$B$89,2,FALSE)</f>
        <v>On Line Journal Entries</v>
      </c>
      <c r="J331" s="146">
        <v>-4613791.0599999996</v>
      </c>
      <c r="K331" s="47">
        <v>44740.291666666664</v>
      </c>
      <c r="L331" s="49" t="s">
        <v>976</v>
      </c>
      <c r="M331" s="50">
        <v>44741.1640162037</v>
      </c>
      <c r="N331" s="48" t="s">
        <v>407</v>
      </c>
      <c r="O331" s="48" t="s">
        <v>425</v>
      </c>
    </row>
    <row r="332" spans="1:15" ht="40.5" hidden="1" customHeight="1" outlineLevel="1">
      <c r="B332" s="39">
        <v>2022</v>
      </c>
      <c r="C332" s="39">
        <v>12</v>
      </c>
      <c r="D332" s="46" t="s">
        <v>5</v>
      </c>
      <c r="E332" s="46" t="s">
        <v>6</v>
      </c>
      <c r="F332" s="46" t="s">
        <v>962</v>
      </c>
      <c r="G332" s="47">
        <v>44726.291666666664</v>
      </c>
      <c r="H332" s="46" t="s">
        <v>9</v>
      </c>
      <c r="I332" s="56" t="str">
        <f>VLOOKUP(H332,'Source Codes'!$A$6:$B$89,2,FALSE)</f>
        <v>On Line Journal Entries</v>
      </c>
      <c r="J332" s="146">
        <v>1005535</v>
      </c>
      <c r="K332" s="47">
        <v>44740.291666666664</v>
      </c>
      <c r="L332" s="49" t="s">
        <v>349</v>
      </c>
      <c r="M332" s="50">
        <v>44741.1640162037</v>
      </c>
      <c r="N332" s="48" t="s">
        <v>407</v>
      </c>
      <c r="O332" s="48" t="s">
        <v>453</v>
      </c>
    </row>
    <row r="333" spans="1:15" hidden="1" outlineLevel="1">
      <c r="B333" s="39">
        <v>2022</v>
      </c>
      <c r="C333" s="39">
        <v>12</v>
      </c>
      <c r="D333" s="46" t="s">
        <v>5</v>
      </c>
      <c r="E333" s="46" t="s">
        <v>6</v>
      </c>
      <c r="F333" s="46" t="s">
        <v>963</v>
      </c>
      <c r="G333" s="47">
        <v>44739.291666666664</v>
      </c>
      <c r="H333" s="46" t="s">
        <v>340</v>
      </c>
      <c r="I333" s="56" t="str">
        <f>VLOOKUP(H333,'Source Codes'!$A$6:$B$89,2,FALSE)</f>
        <v>Facilities Mngmnt Intfc Jrnls</v>
      </c>
      <c r="J333" s="146">
        <v>1232549.6000000001</v>
      </c>
      <c r="K333" s="47">
        <v>44740.291666666664</v>
      </c>
      <c r="L333" s="49" t="s">
        <v>977</v>
      </c>
      <c r="M333" s="50">
        <v>44741.164085648146</v>
      </c>
      <c r="N333" s="48" t="s">
        <v>518</v>
      </c>
      <c r="O333" s="48" t="s">
        <v>418</v>
      </c>
    </row>
    <row r="334" spans="1:15" ht="38.25" hidden="1" outlineLevel="1">
      <c r="B334" s="39">
        <v>2022</v>
      </c>
      <c r="C334" s="39">
        <v>12</v>
      </c>
      <c r="D334" s="46" t="s">
        <v>5</v>
      </c>
      <c r="E334" s="46" t="s">
        <v>6</v>
      </c>
      <c r="F334" s="46" t="s">
        <v>964</v>
      </c>
      <c r="G334" s="47">
        <v>44727.291666666664</v>
      </c>
      <c r="H334" s="46" t="s">
        <v>9</v>
      </c>
      <c r="I334" s="56" t="str">
        <f>VLOOKUP(H334,'Source Codes'!$A$6:$B$89,2,FALSE)</f>
        <v>On Line Journal Entries</v>
      </c>
      <c r="J334" s="146">
        <v>1718444</v>
      </c>
      <c r="K334" s="47">
        <v>44740.291666666664</v>
      </c>
      <c r="L334" s="49" t="s">
        <v>349</v>
      </c>
      <c r="M334" s="50">
        <v>44741.1640162037</v>
      </c>
      <c r="N334" s="48" t="s">
        <v>407</v>
      </c>
      <c r="O334" s="48" t="s">
        <v>453</v>
      </c>
    </row>
    <row r="335" spans="1:15" ht="89.25" hidden="1" outlineLevel="1">
      <c r="B335" s="39">
        <v>2022</v>
      </c>
      <c r="C335" s="39">
        <v>12</v>
      </c>
      <c r="D335" s="46" t="s">
        <v>5</v>
      </c>
      <c r="E335" s="46" t="s">
        <v>6</v>
      </c>
      <c r="F335" s="46" t="s">
        <v>965</v>
      </c>
      <c r="G335" s="47">
        <v>44729.291666666664</v>
      </c>
      <c r="H335" s="46" t="s">
        <v>9</v>
      </c>
      <c r="I335" s="56" t="str">
        <f>VLOOKUP(H335,'Source Codes'!$A$6:$B$89,2,FALSE)</f>
        <v>On Line Journal Entries</v>
      </c>
      <c r="J335" s="146">
        <v>1821597</v>
      </c>
      <c r="K335" s="47">
        <v>44740.291666666664</v>
      </c>
      <c r="L335" s="49" t="s">
        <v>342</v>
      </c>
      <c r="M335" s="50">
        <v>44741.1640162037</v>
      </c>
      <c r="N335" s="48" t="s">
        <v>407</v>
      </c>
      <c r="O335" s="48" t="s">
        <v>415</v>
      </c>
    </row>
    <row r="336" spans="1:15" ht="38.25" hidden="1" outlineLevel="1">
      <c r="B336" s="39">
        <v>2022</v>
      </c>
      <c r="C336" s="39">
        <v>12</v>
      </c>
      <c r="D336" s="46" t="s">
        <v>5</v>
      </c>
      <c r="E336" s="46" t="s">
        <v>6</v>
      </c>
      <c r="F336" s="46" t="s">
        <v>966</v>
      </c>
      <c r="G336" s="47">
        <v>44726.291666666664</v>
      </c>
      <c r="H336" s="46" t="s">
        <v>9</v>
      </c>
      <c r="I336" s="56" t="str">
        <f>VLOOKUP(H336,'Source Codes'!$A$6:$B$89,2,FALSE)</f>
        <v>On Line Journal Entries</v>
      </c>
      <c r="J336" s="146">
        <v>2424748</v>
      </c>
      <c r="K336" s="47">
        <v>44740.291666666664</v>
      </c>
      <c r="L336" s="49" t="s">
        <v>337</v>
      </c>
      <c r="M336" s="50">
        <v>44741.1640162037</v>
      </c>
      <c r="N336" s="48" t="s">
        <v>407</v>
      </c>
      <c r="O336" s="48" t="s">
        <v>453</v>
      </c>
    </row>
    <row r="337" spans="1:15" ht="89.25" hidden="1" outlineLevel="1">
      <c r="B337" s="39">
        <v>2022</v>
      </c>
      <c r="C337" s="39">
        <v>12</v>
      </c>
      <c r="D337" s="46" t="s">
        <v>5</v>
      </c>
      <c r="E337" s="46" t="s">
        <v>6</v>
      </c>
      <c r="F337" s="46" t="s">
        <v>967</v>
      </c>
      <c r="G337" s="47">
        <v>44732.291666666664</v>
      </c>
      <c r="H337" s="46" t="s">
        <v>9</v>
      </c>
      <c r="I337" s="56" t="str">
        <f>VLOOKUP(H337,'Source Codes'!$A$6:$B$89,2,FALSE)</f>
        <v>On Line Journal Entries</v>
      </c>
      <c r="J337" s="146">
        <v>4099874</v>
      </c>
      <c r="K337" s="47">
        <v>44740.291666666664</v>
      </c>
      <c r="L337" s="49" t="s">
        <v>342</v>
      </c>
      <c r="M337" s="50">
        <v>44741.1640162037</v>
      </c>
      <c r="N337" s="48" t="s">
        <v>407</v>
      </c>
      <c r="O337" s="48" t="s">
        <v>415</v>
      </c>
    </row>
    <row r="338" spans="1:15" ht="63.75" hidden="1" outlineLevel="1">
      <c r="B338" s="39">
        <v>2022</v>
      </c>
      <c r="C338" s="39">
        <v>12</v>
      </c>
      <c r="D338" s="46" t="s">
        <v>5</v>
      </c>
      <c r="E338" s="46" t="s">
        <v>6</v>
      </c>
      <c r="F338" s="46" t="s">
        <v>968</v>
      </c>
      <c r="G338" s="47">
        <v>44732.291666666664</v>
      </c>
      <c r="H338" s="46" t="s">
        <v>9</v>
      </c>
      <c r="I338" s="56" t="str">
        <f>VLOOKUP(H338,'Source Codes'!$A$6:$B$89,2,FALSE)</f>
        <v>On Line Journal Entries</v>
      </c>
      <c r="J338" s="146">
        <v>4299515</v>
      </c>
      <c r="K338" s="47">
        <v>44740.291666666664</v>
      </c>
      <c r="L338" s="49" t="s">
        <v>969</v>
      </c>
      <c r="M338" s="50">
        <v>44741.1640162037</v>
      </c>
      <c r="N338" s="48" t="s">
        <v>407</v>
      </c>
      <c r="O338" s="48" t="s">
        <v>415</v>
      </c>
    </row>
    <row r="339" spans="1:15" ht="38.25" hidden="1" outlineLevel="1">
      <c r="B339" s="39">
        <v>2022</v>
      </c>
      <c r="C339" s="39">
        <v>12</v>
      </c>
      <c r="D339" s="46" t="s">
        <v>5</v>
      </c>
      <c r="E339" s="46" t="s">
        <v>6</v>
      </c>
      <c r="F339" s="46" t="s">
        <v>970</v>
      </c>
      <c r="G339" s="47">
        <v>44727.291666666664</v>
      </c>
      <c r="H339" s="46" t="s">
        <v>9</v>
      </c>
      <c r="I339" s="56" t="str">
        <f>VLOOKUP(H339,'Source Codes'!$A$6:$B$89,2,FALSE)</f>
        <v>On Line Journal Entries</v>
      </c>
      <c r="J339" s="146">
        <v>4559531</v>
      </c>
      <c r="K339" s="47">
        <v>44740.291666666664</v>
      </c>
      <c r="L339" s="49" t="s">
        <v>349</v>
      </c>
      <c r="M339" s="50">
        <v>44741.1640162037</v>
      </c>
      <c r="N339" s="48" t="s">
        <v>407</v>
      </c>
      <c r="O339" s="48" t="s">
        <v>453</v>
      </c>
    </row>
    <row r="340" spans="1:15" ht="51" hidden="1" outlineLevel="1">
      <c r="B340" s="39">
        <v>2022</v>
      </c>
      <c r="C340" s="39">
        <v>12</v>
      </c>
      <c r="D340" s="46" t="s">
        <v>5</v>
      </c>
      <c r="E340" s="46" t="s">
        <v>6</v>
      </c>
      <c r="F340" s="46" t="s">
        <v>971</v>
      </c>
      <c r="G340" s="47">
        <v>44725.291666666664</v>
      </c>
      <c r="H340" s="46" t="s">
        <v>9</v>
      </c>
      <c r="I340" s="56" t="str">
        <f>VLOOKUP(H340,'Source Codes'!$A$6:$B$89,2,FALSE)</f>
        <v>On Line Journal Entries</v>
      </c>
      <c r="J340" s="146">
        <v>4745509</v>
      </c>
      <c r="K340" s="47">
        <v>44740.291666666664</v>
      </c>
      <c r="L340" s="49" t="s">
        <v>363</v>
      </c>
      <c r="M340" s="50">
        <v>44741.1640162037</v>
      </c>
      <c r="N340" s="48" t="s">
        <v>412</v>
      </c>
      <c r="O340" s="48" t="s">
        <v>453</v>
      </c>
    </row>
    <row r="341" spans="1:15" ht="89.25" hidden="1" outlineLevel="1">
      <c r="B341" s="39">
        <v>2022</v>
      </c>
      <c r="C341" s="39">
        <v>12</v>
      </c>
      <c r="D341" s="46" t="s">
        <v>5</v>
      </c>
      <c r="E341" s="46" t="s">
        <v>6</v>
      </c>
      <c r="F341" s="46" t="s">
        <v>972</v>
      </c>
      <c r="G341" s="47">
        <v>44732.291666666664</v>
      </c>
      <c r="H341" s="46" t="s">
        <v>9</v>
      </c>
      <c r="I341" s="56" t="str">
        <f>VLOOKUP(H341,'Source Codes'!$A$6:$B$89,2,FALSE)</f>
        <v>On Line Journal Entries</v>
      </c>
      <c r="J341" s="146">
        <v>6110457.1600000001</v>
      </c>
      <c r="K341" s="47">
        <v>44740.291666666664</v>
      </c>
      <c r="L341" s="49" t="s">
        <v>342</v>
      </c>
      <c r="M341" s="50">
        <v>44741.1640162037</v>
      </c>
      <c r="N341" s="48" t="s">
        <v>407</v>
      </c>
      <c r="O341" s="48" t="s">
        <v>415</v>
      </c>
    </row>
    <row r="342" spans="1:15" ht="89.25" hidden="1" outlineLevel="1">
      <c r="B342" s="39">
        <v>2022</v>
      </c>
      <c r="C342" s="39">
        <v>12</v>
      </c>
      <c r="D342" s="46" t="s">
        <v>5</v>
      </c>
      <c r="E342" s="46" t="s">
        <v>6</v>
      </c>
      <c r="F342" s="46" t="s">
        <v>973</v>
      </c>
      <c r="G342" s="47">
        <v>44732.291666666664</v>
      </c>
      <c r="H342" s="46" t="s">
        <v>9</v>
      </c>
      <c r="I342" s="56" t="str">
        <f>VLOOKUP(H342,'Source Codes'!$A$6:$B$89,2,FALSE)</f>
        <v>On Line Journal Entries</v>
      </c>
      <c r="J342" s="148">
        <v>10401872</v>
      </c>
      <c r="K342" s="47">
        <v>44740.291666666664</v>
      </c>
      <c r="L342" s="49" t="s">
        <v>342</v>
      </c>
      <c r="M342" s="50">
        <v>44741.1640162037</v>
      </c>
      <c r="N342" s="48" t="s">
        <v>407</v>
      </c>
      <c r="O342" s="48" t="s">
        <v>415</v>
      </c>
    </row>
    <row r="343" spans="1:15" ht="12.75" customHeight="1" collapsed="1">
      <c r="I343" s="56"/>
      <c r="J343" s="145">
        <f>SUM(J329:J342)</f>
        <v>45876087.590000004</v>
      </c>
    </row>
    <row r="344" spans="1:15" ht="12.75" customHeight="1">
      <c r="I344" s="56"/>
    </row>
    <row r="345" spans="1:15" ht="12.75" customHeight="1">
      <c r="A345" s="63" t="s">
        <v>978</v>
      </c>
      <c r="I345" s="56"/>
    </row>
    <row r="346" spans="1:15" ht="33" hidden="1" customHeight="1" outlineLevel="1">
      <c r="B346" s="39">
        <v>2022</v>
      </c>
      <c r="C346" s="39">
        <v>12</v>
      </c>
      <c r="D346" s="46" t="s">
        <v>5</v>
      </c>
      <c r="E346" s="46" t="s">
        <v>6</v>
      </c>
      <c r="F346" s="46" t="s">
        <v>979</v>
      </c>
      <c r="G346" s="47">
        <v>44736.291666666664</v>
      </c>
      <c r="H346" s="46" t="s">
        <v>12</v>
      </c>
      <c r="I346" s="56" t="str">
        <f>VLOOKUP(H346,'Source Codes'!$A$6:$B$89,2,FALSE)</f>
        <v>AR Direct Cash Journal</v>
      </c>
      <c r="J346" s="146">
        <v>7443047</v>
      </c>
      <c r="K346" s="47">
        <v>44741.291666666664</v>
      </c>
      <c r="L346" s="49" t="s">
        <v>983</v>
      </c>
      <c r="M346" s="50">
        <v>44742.046666666669</v>
      </c>
      <c r="N346" s="48" t="s">
        <v>407</v>
      </c>
      <c r="O346" s="48" t="s">
        <v>419</v>
      </c>
    </row>
    <row r="347" spans="1:15" ht="20.25" hidden="1" customHeight="1" outlineLevel="1">
      <c r="B347" s="39">
        <v>2022</v>
      </c>
      <c r="C347" s="39">
        <v>12</v>
      </c>
      <c r="D347" s="46" t="s">
        <v>5</v>
      </c>
      <c r="E347" s="46" t="s">
        <v>6</v>
      </c>
      <c r="F347" s="46" t="s">
        <v>980</v>
      </c>
      <c r="G347" s="47">
        <v>44741.291666666664</v>
      </c>
      <c r="H347" s="46" t="s">
        <v>12</v>
      </c>
      <c r="I347" s="56" t="str">
        <f>VLOOKUP(H347,'Source Codes'!$A$6:$B$89,2,FALSE)</f>
        <v>AR Direct Cash Journal</v>
      </c>
      <c r="J347" s="146">
        <v>2395213.4900000002</v>
      </c>
      <c r="K347" s="47">
        <v>44741.291666666664</v>
      </c>
      <c r="L347" s="49" t="s">
        <v>362</v>
      </c>
      <c r="M347" s="50">
        <v>44742.046666666669</v>
      </c>
      <c r="N347" s="48" t="s">
        <v>407</v>
      </c>
      <c r="O347" s="48" t="s">
        <v>419</v>
      </c>
    </row>
    <row r="348" spans="1:15" hidden="1" outlineLevel="1">
      <c r="B348" s="39">
        <v>2022</v>
      </c>
      <c r="C348" s="39">
        <v>12</v>
      </c>
      <c r="D348" s="46" t="s">
        <v>5</v>
      </c>
      <c r="E348" s="46" t="s">
        <v>6</v>
      </c>
      <c r="F348" s="46" t="s">
        <v>981</v>
      </c>
      <c r="G348" s="47">
        <v>44741.291666666664</v>
      </c>
      <c r="H348" s="46" t="s">
        <v>110</v>
      </c>
      <c r="I348" s="56" t="str">
        <f>VLOOKUP(H348,'Source Codes'!$A$6:$B$89,2,FALSE)</f>
        <v>Treasurers Interest Apportion</v>
      </c>
      <c r="J348" s="146">
        <v>1365516.54</v>
      </c>
      <c r="K348" s="47">
        <v>44741.291666666664</v>
      </c>
      <c r="L348" s="49" t="s">
        <v>984</v>
      </c>
      <c r="M348" s="50">
        <v>44741.799803240741</v>
      </c>
      <c r="N348" s="48" t="s">
        <v>423</v>
      </c>
      <c r="O348" s="48" t="s">
        <v>422</v>
      </c>
    </row>
    <row r="349" spans="1:15" ht="25.5" hidden="1" outlineLevel="1">
      <c r="B349" s="39">
        <v>2022</v>
      </c>
      <c r="C349" s="39">
        <v>12</v>
      </c>
      <c r="D349" s="46" t="s">
        <v>5</v>
      </c>
      <c r="E349" s="46" t="s">
        <v>6</v>
      </c>
      <c r="F349" s="46" t="s">
        <v>982</v>
      </c>
      <c r="G349" s="47">
        <v>44742.291666666664</v>
      </c>
      <c r="H349" s="46" t="s">
        <v>9</v>
      </c>
      <c r="I349" s="56" t="str">
        <f>VLOOKUP(H349,'Source Codes'!$A$6:$B$89,2,FALSE)</f>
        <v>On Line Journal Entries</v>
      </c>
      <c r="J349" s="146">
        <v>1710201</v>
      </c>
      <c r="K349" s="47">
        <v>44741.291666666664</v>
      </c>
      <c r="L349" s="51" t="s">
        <v>985</v>
      </c>
      <c r="M349" s="50">
        <v>44742.164421296293</v>
      </c>
      <c r="N349" s="48" t="s">
        <v>423</v>
      </c>
      <c r="O349" s="48" t="s">
        <v>448</v>
      </c>
    </row>
    <row r="350" spans="1:15" ht="12.75" customHeight="1" collapsed="1">
      <c r="I350" s="56"/>
      <c r="J350" s="145">
        <f>SUM(J346:J349)</f>
        <v>12913978.030000001</v>
      </c>
      <c r="K350" s="23"/>
      <c r="M350" s="24"/>
    </row>
    <row r="351" spans="1:15" ht="12.75" customHeight="1">
      <c r="I351" s="56"/>
      <c r="K351" s="23"/>
      <c r="M351" s="24"/>
    </row>
    <row r="352" spans="1:15" ht="12.75" customHeight="1">
      <c r="A352" s="63" t="s">
        <v>986</v>
      </c>
      <c r="I352" s="56"/>
    </row>
    <row r="353" spans="1:15" ht="33" hidden="1" customHeight="1" outlineLevel="1">
      <c r="B353" s="39">
        <v>2022</v>
      </c>
      <c r="C353" s="39">
        <v>12</v>
      </c>
      <c r="D353" s="46" t="s">
        <v>5</v>
      </c>
      <c r="E353" s="46" t="s">
        <v>6</v>
      </c>
      <c r="F353" s="46" t="s">
        <v>987</v>
      </c>
      <c r="G353" s="47">
        <v>44742.291666666664</v>
      </c>
      <c r="H353" s="46" t="s">
        <v>12</v>
      </c>
      <c r="I353" s="56" t="str">
        <f>VLOOKUP(H353,'Source Codes'!$A$6:$B$89,2,FALSE)</f>
        <v>AR Direct Cash Journal</v>
      </c>
      <c r="J353" s="146">
        <v>1126206.33</v>
      </c>
      <c r="K353" s="47">
        <v>44742.291666666664</v>
      </c>
      <c r="L353" s="49" t="s">
        <v>450</v>
      </c>
      <c r="M353" s="50">
        <v>44743.10465277778</v>
      </c>
      <c r="N353" s="56" t="s">
        <v>518</v>
      </c>
      <c r="O353" s="48" t="s">
        <v>409</v>
      </c>
    </row>
    <row r="354" spans="1:15" ht="33" hidden="1" customHeight="1" outlineLevel="1">
      <c r="B354" s="39">
        <v>2022</v>
      </c>
      <c r="C354" s="39">
        <v>12</v>
      </c>
      <c r="D354" s="46" t="s">
        <v>5</v>
      </c>
      <c r="E354" s="46" t="s">
        <v>6</v>
      </c>
      <c r="F354" s="46" t="s">
        <v>988</v>
      </c>
      <c r="G354" s="47">
        <v>44739.291666666664</v>
      </c>
      <c r="H354" s="46" t="s">
        <v>12</v>
      </c>
      <c r="I354" s="56" t="str">
        <f>VLOOKUP(H354,'Source Codes'!$A$6:$B$89,2,FALSE)</f>
        <v>AR Direct Cash Journal</v>
      </c>
      <c r="J354" s="146">
        <v>4660751.16</v>
      </c>
      <c r="K354" s="47">
        <v>44742.291666666664</v>
      </c>
      <c r="L354" s="51" t="s">
        <v>465</v>
      </c>
      <c r="M354" s="50">
        <v>44743.10465277778</v>
      </c>
      <c r="N354" s="56" t="s">
        <v>990</v>
      </c>
      <c r="O354" s="48" t="s">
        <v>413</v>
      </c>
    </row>
    <row r="355" spans="1:15" ht="33" hidden="1" customHeight="1" outlineLevel="1">
      <c r="B355" s="39">
        <v>2022</v>
      </c>
      <c r="C355" s="39">
        <v>12</v>
      </c>
      <c r="D355" s="46" t="s">
        <v>5</v>
      </c>
      <c r="E355" s="46" t="s">
        <v>6</v>
      </c>
      <c r="F355" s="46" t="s">
        <v>989</v>
      </c>
      <c r="G355" s="47">
        <v>44742.291666666664</v>
      </c>
      <c r="H355" s="46" t="s">
        <v>12</v>
      </c>
      <c r="I355" s="56" t="str">
        <f>VLOOKUP(H355,'Source Codes'!$A$6:$B$89,2,FALSE)</f>
        <v>AR Direct Cash Journal</v>
      </c>
      <c r="J355" s="146">
        <v>4047318.65</v>
      </c>
      <c r="K355" s="47">
        <v>44742.291666666664</v>
      </c>
      <c r="L355" s="49" t="s">
        <v>991</v>
      </c>
      <c r="M355" s="50">
        <v>44743.10465277778</v>
      </c>
      <c r="N355" s="56" t="s">
        <v>407</v>
      </c>
      <c r="O355" s="48" t="s">
        <v>419</v>
      </c>
    </row>
    <row r="356" spans="1:15" ht="12.75" customHeight="1" collapsed="1">
      <c r="I356" s="56"/>
      <c r="J356" s="145">
        <f>SUM(J353:J355)</f>
        <v>9834276.1400000006</v>
      </c>
    </row>
    <row r="357" spans="1:15" ht="12.75" customHeight="1">
      <c r="I357" s="56"/>
    </row>
    <row r="358" spans="1:15" ht="12.75" customHeight="1">
      <c r="A358" s="63" t="s">
        <v>992</v>
      </c>
      <c r="I358" s="56"/>
    </row>
    <row r="359" spans="1:15" ht="30.75" hidden="1" customHeight="1" outlineLevel="1">
      <c r="B359" s="39">
        <v>2023</v>
      </c>
      <c r="C359" s="39">
        <v>1</v>
      </c>
      <c r="D359" s="46" t="s">
        <v>5</v>
      </c>
      <c r="E359" s="46" t="s">
        <v>6</v>
      </c>
      <c r="F359" s="46" t="s">
        <v>993</v>
      </c>
      <c r="G359" s="47">
        <v>44747.291666666664</v>
      </c>
      <c r="H359" s="46" t="s">
        <v>14</v>
      </c>
      <c r="I359" s="56" t="str">
        <f>VLOOKUP(H359,'Source Codes'!$A$6:$B$89,2,FALSE)</f>
        <v>AP Warrant Issuance</v>
      </c>
      <c r="J359" s="146">
        <v>-1606119.35</v>
      </c>
      <c r="K359" s="47">
        <v>44747.291666666664</v>
      </c>
      <c r="L359" s="51" t="s">
        <v>998</v>
      </c>
      <c r="M359" s="50">
        <v>44748.09138888889</v>
      </c>
      <c r="N359" s="56" t="s">
        <v>407</v>
      </c>
      <c r="O359" s="48" t="s">
        <v>413</v>
      </c>
    </row>
    <row r="360" spans="1:15" ht="33" hidden="1" customHeight="1" outlineLevel="1">
      <c r="B360" s="39">
        <v>2022</v>
      </c>
      <c r="C360" s="39">
        <v>12</v>
      </c>
      <c r="D360" s="46" t="s">
        <v>5</v>
      </c>
      <c r="E360" s="46" t="s">
        <v>6</v>
      </c>
      <c r="F360" s="46" t="s">
        <v>994</v>
      </c>
      <c r="G360" s="47">
        <v>44742.291666666664</v>
      </c>
      <c r="H360" s="46" t="s">
        <v>12</v>
      </c>
      <c r="I360" s="56" t="str">
        <f>VLOOKUP(H360,'Source Codes'!$A$6:$B$89,2,FALSE)</f>
        <v>AR Direct Cash Journal</v>
      </c>
      <c r="J360" s="146">
        <v>3578378.13</v>
      </c>
      <c r="K360" s="47">
        <v>44747.291666666664</v>
      </c>
      <c r="L360" s="49" t="s">
        <v>352</v>
      </c>
      <c r="M360" s="50">
        <v>44748.044965277775</v>
      </c>
      <c r="N360" s="56" t="s">
        <v>407</v>
      </c>
      <c r="O360" s="48" t="s">
        <v>422</v>
      </c>
    </row>
    <row r="361" spans="1:15" ht="33" hidden="1" customHeight="1" outlineLevel="1">
      <c r="B361" s="39">
        <v>2022</v>
      </c>
      <c r="C361" s="39">
        <v>12</v>
      </c>
      <c r="D361" s="46" t="s">
        <v>5</v>
      </c>
      <c r="E361" s="46" t="s">
        <v>6</v>
      </c>
      <c r="F361" s="46" t="s">
        <v>995</v>
      </c>
      <c r="G361" s="47">
        <v>44741.291666666664</v>
      </c>
      <c r="H361" s="46" t="s">
        <v>9</v>
      </c>
      <c r="I361" s="56" t="str">
        <f>VLOOKUP(H361,'Source Codes'!$A$6:$B$89,2,FALSE)</f>
        <v>On Line Journal Entries</v>
      </c>
      <c r="J361" s="146">
        <v>-2558393.9</v>
      </c>
      <c r="K361" s="47">
        <v>44747.291666666664</v>
      </c>
      <c r="L361" s="49" t="s">
        <v>997</v>
      </c>
      <c r="M361" s="50">
        <v>44748.164976851855</v>
      </c>
      <c r="N361" s="56"/>
      <c r="O361" s="48" t="s">
        <v>453</v>
      </c>
    </row>
    <row r="362" spans="1:15" ht="33" hidden="1" customHeight="1" outlineLevel="1">
      <c r="B362" s="39">
        <v>2022</v>
      </c>
      <c r="C362" s="39">
        <v>12</v>
      </c>
      <c r="D362" s="46" t="s">
        <v>5</v>
      </c>
      <c r="E362" s="46" t="s">
        <v>6</v>
      </c>
      <c r="F362" s="46" t="s">
        <v>996</v>
      </c>
      <c r="G362" s="47">
        <v>44741.291666666664</v>
      </c>
      <c r="H362" s="46" t="s">
        <v>7</v>
      </c>
      <c r="I362" s="56" t="str">
        <f>VLOOKUP(H362,'Source Codes'!$A$6:$B$89,2,FALSE)</f>
        <v>HRMS Interface Journals</v>
      </c>
      <c r="J362" s="146">
        <v>-1902289.01</v>
      </c>
      <c r="K362" s="47">
        <v>44747.291666666664</v>
      </c>
      <c r="L362" s="49" t="s">
        <v>357</v>
      </c>
      <c r="M362" s="50">
        <v>44747.924375000002</v>
      </c>
      <c r="N362" s="48" t="s">
        <v>416</v>
      </c>
      <c r="O362" s="48" t="s">
        <v>417</v>
      </c>
    </row>
    <row r="363" spans="1:15" ht="12.75" customHeight="1" collapsed="1">
      <c r="I363" s="56"/>
      <c r="J363" s="145">
        <f>SUM(J359:J362)</f>
        <v>-2488424.13</v>
      </c>
    </row>
    <row r="364" spans="1:15" ht="12.75" customHeight="1">
      <c r="A364" s="63" t="s">
        <v>999</v>
      </c>
      <c r="I364" s="56"/>
    </row>
    <row r="365" spans="1:15" ht="30.75" hidden="1" customHeight="1" outlineLevel="1">
      <c r="B365" s="39">
        <v>2022</v>
      </c>
      <c r="C365" s="39">
        <v>12</v>
      </c>
      <c r="D365" s="46" t="s">
        <v>5</v>
      </c>
      <c r="E365" s="46" t="s">
        <v>6</v>
      </c>
      <c r="F365" s="46" t="s">
        <v>1000</v>
      </c>
      <c r="G365" s="47">
        <v>44742.291666666664</v>
      </c>
      <c r="H365" s="46" t="s">
        <v>8</v>
      </c>
      <c r="I365" s="56" t="str">
        <f>VLOOKUP(H365,'Source Codes'!$A$6:$B$89,2,FALSE)</f>
        <v>Prch,Cntrl Mail,Flt,Prntg,Sply</v>
      </c>
      <c r="J365" s="146">
        <v>-1953206.79</v>
      </c>
      <c r="K365" s="47">
        <v>44748.291666666664</v>
      </c>
      <c r="L365" s="51" t="s">
        <v>1001</v>
      </c>
      <c r="M365" s="50">
        <v>44748.963356481479</v>
      </c>
      <c r="N365" s="56" t="s">
        <v>407</v>
      </c>
      <c r="O365" s="48" t="s">
        <v>455</v>
      </c>
    </row>
    <row r="366" spans="1:15" ht="12.75" customHeight="1" collapsed="1">
      <c r="J366" s="145">
        <f>SUM(J365)</f>
        <v>-1953206.79</v>
      </c>
    </row>
    <row r="368" spans="1:15" ht="12.75" customHeight="1">
      <c r="A368" s="63" t="s">
        <v>1002</v>
      </c>
    </row>
    <row r="369" spans="1:15" hidden="1" outlineLevel="1">
      <c r="B369" s="39">
        <v>2023</v>
      </c>
      <c r="C369" s="39">
        <v>1</v>
      </c>
      <c r="D369" s="46" t="s">
        <v>5</v>
      </c>
      <c r="E369" s="46" t="s">
        <v>6</v>
      </c>
      <c r="F369" s="46" t="s">
        <v>1003</v>
      </c>
      <c r="G369" s="47">
        <v>44743.291666666664</v>
      </c>
      <c r="H369" s="46" t="s">
        <v>12</v>
      </c>
      <c r="I369" s="56" t="str">
        <f>VLOOKUP(H369,'Source Codes'!$A$6:$B$89,2,FALSE)</f>
        <v>AR Direct Cash Journal</v>
      </c>
      <c r="J369" s="146">
        <v>370050540.75</v>
      </c>
      <c r="K369" s="47">
        <v>44749.291666666664</v>
      </c>
      <c r="L369" s="49" t="s">
        <v>345</v>
      </c>
      <c r="M369" s="50">
        <v>44750.045289351852</v>
      </c>
      <c r="N369" s="48" t="s">
        <v>411</v>
      </c>
      <c r="O369" s="48" t="s">
        <v>409</v>
      </c>
    </row>
    <row r="370" spans="1:15" ht="25.5" hidden="1" outlineLevel="1">
      <c r="B370" s="39">
        <v>2023</v>
      </c>
      <c r="C370" s="39">
        <v>1</v>
      </c>
      <c r="D370" s="46" t="s">
        <v>5</v>
      </c>
      <c r="E370" s="46" t="s">
        <v>6</v>
      </c>
      <c r="F370" s="46" t="s">
        <v>1004</v>
      </c>
      <c r="G370" s="47">
        <v>44748.291666666664</v>
      </c>
      <c r="H370" s="46" t="s">
        <v>11</v>
      </c>
      <c r="I370" s="56" t="str">
        <f>VLOOKUP(H370,'Source Codes'!$A$6:$B$89,2,FALSE)</f>
        <v>AR Payments</v>
      </c>
      <c r="J370" s="146">
        <v>2469521.4</v>
      </c>
      <c r="K370" s="47">
        <v>44749.291666666664</v>
      </c>
      <c r="L370" s="49" t="s">
        <v>369</v>
      </c>
      <c r="M370" s="50">
        <v>44750.045289351852</v>
      </c>
      <c r="N370" s="48" t="s">
        <v>410</v>
      </c>
      <c r="O370" s="48" t="s">
        <v>408</v>
      </c>
    </row>
    <row r="371" spans="1:15" ht="30" hidden="1" customHeight="1" outlineLevel="1">
      <c r="B371" s="39">
        <v>2023</v>
      </c>
      <c r="C371" s="39">
        <v>1</v>
      </c>
      <c r="D371" s="46" t="s">
        <v>5</v>
      </c>
      <c r="E371" s="46" t="s">
        <v>6</v>
      </c>
      <c r="F371" s="46" t="s">
        <v>1005</v>
      </c>
      <c r="G371" s="47">
        <v>44749.291666666664</v>
      </c>
      <c r="H371" s="46" t="s">
        <v>9</v>
      </c>
      <c r="I371" s="56" t="str">
        <f>VLOOKUP(H371,'Source Codes'!$A$6:$B$89,2,FALSE)</f>
        <v>On Line Journal Entries</v>
      </c>
      <c r="J371" s="146">
        <v>-40753373.32</v>
      </c>
      <c r="K371" s="47">
        <v>44749.291666666664</v>
      </c>
      <c r="L371" s="49" t="s">
        <v>1015</v>
      </c>
      <c r="M371" s="50">
        <v>44750.164988425924</v>
      </c>
      <c r="N371" s="48" t="s">
        <v>518</v>
      </c>
      <c r="O371" s="48" t="s">
        <v>409</v>
      </c>
    </row>
    <row r="372" spans="1:15" ht="30" hidden="1" customHeight="1" outlineLevel="1">
      <c r="B372" s="39">
        <v>2023</v>
      </c>
      <c r="C372" s="39">
        <v>1</v>
      </c>
      <c r="D372" s="46" t="s">
        <v>5</v>
      </c>
      <c r="E372" s="46" t="s">
        <v>6</v>
      </c>
      <c r="F372" s="46" t="s">
        <v>1006</v>
      </c>
      <c r="G372" s="47">
        <v>44749.291666666664</v>
      </c>
      <c r="H372" s="46" t="s">
        <v>9</v>
      </c>
      <c r="I372" s="56" t="str">
        <f>VLOOKUP(H372,'Source Codes'!$A$6:$B$89,2,FALSE)</f>
        <v>On Line Journal Entries</v>
      </c>
      <c r="J372" s="146">
        <v>-19487079.93</v>
      </c>
      <c r="K372" s="47">
        <v>44749.291666666664</v>
      </c>
      <c r="L372" s="49" t="s">
        <v>1016</v>
      </c>
      <c r="M372" s="50">
        <v>44750.164988425924</v>
      </c>
      <c r="N372" s="48" t="s">
        <v>518</v>
      </c>
      <c r="O372" s="48" t="s">
        <v>409</v>
      </c>
    </row>
    <row r="373" spans="1:15" ht="26.25" hidden="1" customHeight="1" outlineLevel="1">
      <c r="B373" s="39">
        <v>2022</v>
      </c>
      <c r="C373" s="39">
        <v>12</v>
      </c>
      <c r="D373" s="46" t="s">
        <v>5</v>
      </c>
      <c r="E373" s="46" t="s">
        <v>6</v>
      </c>
      <c r="F373" s="46" t="s">
        <v>1007</v>
      </c>
      <c r="G373" s="47">
        <v>44741.291666666664</v>
      </c>
      <c r="H373" s="46" t="s">
        <v>9</v>
      </c>
      <c r="I373" s="56" t="str">
        <f>VLOOKUP(H373,'Source Codes'!$A$6:$B$89,2,FALSE)</f>
        <v>On Line Journal Entries</v>
      </c>
      <c r="J373" s="146">
        <v>1093225.9099999999</v>
      </c>
      <c r="K373" s="47">
        <v>44749.291666666664</v>
      </c>
      <c r="L373" s="49" t="s">
        <v>1018</v>
      </c>
      <c r="M373" s="50">
        <v>44750.164988425924</v>
      </c>
      <c r="N373" s="48" t="s">
        <v>411</v>
      </c>
      <c r="O373" s="48" t="s">
        <v>424</v>
      </c>
    </row>
    <row r="374" spans="1:15" ht="27" hidden="1" customHeight="1" outlineLevel="1">
      <c r="B374" s="39">
        <v>2022</v>
      </c>
      <c r="C374" s="39">
        <v>12</v>
      </c>
      <c r="D374" s="46" t="s">
        <v>5</v>
      </c>
      <c r="E374" s="46" t="s">
        <v>6</v>
      </c>
      <c r="F374" s="46" t="s">
        <v>1008</v>
      </c>
      <c r="G374" s="47">
        <v>44732.291666666664</v>
      </c>
      <c r="H374" s="46" t="s">
        <v>9</v>
      </c>
      <c r="I374" s="56" t="str">
        <f>VLOOKUP(H374,'Source Codes'!$A$6:$B$89,2,FALSE)</f>
        <v>On Line Journal Entries</v>
      </c>
      <c r="J374" s="146">
        <v>1518238.83</v>
      </c>
      <c r="K374" s="47">
        <v>44749.291666666664</v>
      </c>
      <c r="L374" s="49" t="s">
        <v>1017</v>
      </c>
      <c r="M374" s="50">
        <v>44749.738136574073</v>
      </c>
      <c r="N374" s="48" t="s">
        <v>411</v>
      </c>
      <c r="O374" s="48" t="s">
        <v>409</v>
      </c>
    </row>
    <row r="375" spans="1:15" ht="29.25" hidden="1" customHeight="1" outlineLevel="1">
      <c r="B375" s="39">
        <v>2022</v>
      </c>
      <c r="C375" s="39">
        <v>12</v>
      </c>
      <c r="D375" s="46" t="s">
        <v>5</v>
      </c>
      <c r="E375" s="46" t="s">
        <v>6</v>
      </c>
      <c r="F375" s="46" t="s">
        <v>1009</v>
      </c>
      <c r="G375" s="47">
        <v>44742.291666666664</v>
      </c>
      <c r="H375" s="46" t="s">
        <v>9</v>
      </c>
      <c r="I375" s="56" t="str">
        <f>VLOOKUP(H375,'Source Codes'!$A$6:$B$89,2,FALSE)</f>
        <v>On Line Journal Entries</v>
      </c>
      <c r="J375" s="146">
        <v>2262763</v>
      </c>
      <c r="K375" s="47">
        <v>44749.291666666664</v>
      </c>
      <c r="L375" s="49" t="s">
        <v>351</v>
      </c>
      <c r="M375" s="50">
        <v>44750.164988425924</v>
      </c>
      <c r="N375" s="48" t="s">
        <v>410</v>
      </c>
      <c r="O375" s="48" t="s">
        <v>415</v>
      </c>
    </row>
    <row r="376" spans="1:15" ht="66.75" hidden="1" customHeight="1" outlineLevel="1">
      <c r="B376" s="39">
        <v>2022</v>
      </c>
      <c r="C376" s="39">
        <v>12</v>
      </c>
      <c r="D376" s="46" t="s">
        <v>5</v>
      </c>
      <c r="E376" s="46" t="s">
        <v>6</v>
      </c>
      <c r="F376" s="46" t="s">
        <v>1010</v>
      </c>
      <c r="G376" s="47">
        <v>44742.291666666664</v>
      </c>
      <c r="H376" s="46" t="s">
        <v>9</v>
      </c>
      <c r="I376" s="56" t="str">
        <f>VLOOKUP(H376,'Source Codes'!$A$6:$B$89,2,FALSE)</f>
        <v>On Line Journal Entries</v>
      </c>
      <c r="J376" s="146">
        <v>3538931.13</v>
      </c>
      <c r="K376" s="47">
        <v>44749.291666666664</v>
      </c>
      <c r="L376" s="49" t="s">
        <v>354</v>
      </c>
      <c r="M376" s="50">
        <v>44750.164988425924</v>
      </c>
      <c r="N376" s="48" t="s">
        <v>412</v>
      </c>
      <c r="O376" s="48" t="s">
        <v>453</v>
      </c>
    </row>
    <row r="377" spans="1:15" ht="73.5" hidden="1" customHeight="1" outlineLevel="1">
      <c r="B377" s="39">
        <v>2022</v>
      </c>
      <c r="C377" s="39">
        <v>12</v>
      </c>
      <c r="D377" s="46" t="s">
        <v>5</v>
      </c>
      <c r="E377" s="46" t="s">
        <v>6</v>
      </c>
      <c r="F377" s="46" t="s">
        <v>1011</v>
      </c>
      <c r="G377" s="47">
        <v>44742.291666666664</v>
      </c>
      <c r="H377" s="46" t="s">
        <v>9</v>
      </c>
      <c r="I377" s="56" t="str">
        <f>VLOOKUP(H377,'Source Codes'!$A$6:$B$89,2,FALSE)</f>
        <v>On Line Journal Entries</v>
      </c>
      <c r="J377" s="146">
        <v>4221161</v>
      </c>
      <c r="K377" s="47">
        <v>44749.291666666664</v>
      </c>
      <c r="L377" s="49" t="s">
        <v>1014</v>
      </c>
      <c r="M377" s="50">
        <v>44750.164988425924</v>
      </c>
      <c r="N377" s="48" t="s">
        <v>410</v>
      </c>
      <c r="O377" s="48" t="s">
        <v>415</v>
      </c>
    </row>
    <row r="378" spans="1:15" ht="33.75" hidden="1" customHeight="1" outlineLevel="1">
      <c r="B378" s="39">
        <v>2022</v>
      </c>
      <c r="C378" s="39">
        <v>12</v>
      </c>
      <c r="D378" s="46" t="s">
        <v>5</v>
      </c>
      <c r="E378" s="46" t="s">
        <v>6</v>
      </c>
      <c r="F378" s="46" t="s">
        <v>1012</v>
      </c>
      <c r="G378" s="47">
        <v>44741.291666666664</v>
      </c>
      <c r="H378" s="46" t="s">
        <v>9</v>
      </c>
      <c r="I378" s="56" t="str">
        <f>VLOOKUP(H378,'Source Codes'!$A$6:$B$89,2,FALSE)</f>
        <v>On Line Journal Entries</v>
      </c>
      <c r="J378" s="146">
        <v>8176849.04</v>
      </c>
      <c r="K378" s="47">
        <v>44749.291666666664</v>
      </c>
      <c r="L378" s="49" t="s">
        <v>351</v>
      </c>
      <c r="M378" s="50">
        <v>44750.164988425924</v>
      </c>
      <c r="N378" s="48" t="s">
        <v>410</v>
      </c>
      <c r="O378" s="48" t="s">
        <v>415</v>
      </c>
    </row>
    <row r="379" spans="1:15" ht="48" hidden="1" customHeight="1" outlineLevel="1">
      <c r="B379" s="39">
        <v>2023</v>
      </c>
      <c r="C379" s="39">
        <v>1</v>
      </c>
      <c r="D379" s="46" t="s">
        <v>5</v>
      </c>
      <c r="E379" s="46" t="s">
        <v>6</v>
      </c>
      <c r="F379" s="46" t="s">
        <v>1013</v>
      </c>
      <c r="G379" s="47">
        <v>44749.291666666664</v>
      </c>
      <c r="H379" s="46" t="s">
        <v>9</v>
      </c>
      <c r="I379" s="56" t="str">
        <f>VLOOKUP(H379,'Source Codes'!$A$6:$B$89,2,FALSE)</f>
        <v>On Line Journal Entries</v>
      </c>
      <c r="J379" s="146">
        <v>61798863</v>
      </c>
      <c r="K379" s="47">
        <v>44749.291666666664</v>
      </c>
      <c r="L379" s="49" t="s">
        <v>359</v>
      </c>
      <c r="M379" s="50">
        <v>44750.164988425924</v>
      </c>
      <c r="N379" s="48" t="s">
        <v>430</v>
      </c>
      <c r="O379" s="48" t="s">
        <v>422</v>
      </c>
    </row>
    <row r="380" spans="1:15" ht="12.75" customHeight="1" collapsed="1">
      <c r="I380" s="56"/>
      <c r="J380" s="145">
        <f>SUM(J369:J379)</f>
        <v>394889640.81</v>
      </c>
    </row>
    <row r="381" spans="1:15" ht="12.75" customHeight="1">
      <c r="I381" s="56"/>
    </row>
    <row r="382" spans="1:15" ht="12.75" customHeight="1">
      <c r="A382" s="63" t="s">
        <v>1019</v>
      </c>
      <c r="I382" s="56"/>
    </row>
    <row r="383" spans="1:15" ht="28.5" hidden="1" customHeight="1" outlineLevel="1">
      <c r="B383" s="39">
        <v>2023</v>
      </c>
      <c r="C383" s="39">
        <v>1</v>
      </c>
      <c r="D383" s="46" t="s">
        <v>5</v>
      </c>
      <c r="E383" s="46" t="s">
        <v>6</v>
      </c>
      <c r="F383" s="46" t="s">
        <v>1020</v>
      </c>
      <c r="G383" s="47">
        <v>44754.291666666664</v>
      </c>
      <c r="H383" s="46" t="s">
        <v>14</v>
      </c>
      <c r="I383" s="56" t="str">
        <f>VLOOKUP(H383,'Source Codes'!$A$6:$B$89,2,FALSE)</f>
        <v>AP Warrant Issuance</v>
      </c>
      <c r="J383" s="146">
        <v>-1153600.46</v>
      </c>
      <c r="K383" s="47">
        <v>44750.291666666664</v>
      </c>
      <c r="L383" s="49" t="s">
        <v>1030</v>
      </c>
      <c r="M383" s="50">
        <v>44751.116585648146</v>
      </c>
      <c r="N383" s="48" t="s">
        <v>407</v>
      </c>
      <c r="O383" s="48" t="s">
        <v>419</v>
      </c>
    </row>
    <row r="384" spans="1:15" ht="28.5" hidden="1" customHeight="1" outlineLevel="1">
      <c r="B384" s="39">
        <v>2023</v>
      </c>
      <c r="C384" s="39">
        <v>1</v>
      </c>
      <c r="D384" s="46" t="s">
        <v>5</v>
      </c>
      <c r="E384" s="46" t="s">
        <v>6</v>
      </c>
      <c r="F384" s="46" t="s">
        <v>1021</v>
      </c>
      <c r="G384" s="47">
        <v>44743.291666666664</v>
      </c>
      <c r="H384" s="46" t="s">
        <v>13</v>
      </c>
      <c r="I384" s="56" t="str">
        <f>VLOOKUP(H384,'Source Codes'!$A$6:$B$89,2,FALSE)</f>
        <v>C-IV Voucher/Payments/EBT</v>
      </c>
      <c r="J384" s="146">
        <v>-11375475.699999999</v>
      </c>
      <c r="K384" s="47">
        <v>44750.291666666664</v>
      </c>
      <c r="L384" s="49" t="s">
        <v>1042</v>
      </c>
      <c r="M384" s="50">
        <v>44751.165312500001</v>
      </c>
      <c r="N384" s="48" t="s">
        <v>407</v>
      </c>
      <c r="O384" s="48" t="s">
        <v>415</v>
      </c>
    </row>
    <row r="385" spans="1:15" ht="28.5" hidden="1" customHeight="1" outlineLevel="1">
      <c r="B385" s="39">
        <v>2023</v>
      </c>
      <c r="C385" s="39">
        <v>1</v>
      </c>
      <c r="D385" s="46" t="s">
        <v>5</v>
      </c>
      <c r="E385" s="46" t="s">
        <v>6</v>
      </c>
      <c r="F385" s="46" t="s">
        <v>1022</v>
      </c>
      <c r="G385" s="47">
        <v>44743.291666666664</v>
      </c>
      <c r="H385" s="46" t="s">
        <v>13</v>
      </c>
      <c r="I385" s="56" t="str">
        <f>VLOOKUP(H385,'Source Codes'!$A$6:$B$89,2,FALSE)</f>
        <v>C-IV Voucher/Payments/EBT</v>
      </c>
      <c r="J385" s="146">
        <v>-9589185.2300000004</v>
      </c>
      <c r="K385" s="47">
        <v>44750.291666666664</v>
      </c>
      <c r="L385" s="49" t="s">
        <v>1043</v>
      </c>
      <c r="M385" s="50">
        <v>44751.165312500001</v>
      </c>
      <c r="N385" s="48" t="s">
        <v>407</v>
      </c>
      <c r="O385" s="48" t="s">
        <v>415</v>
      </c>
    </row>
    <row r="386" spans="1:15" ht="28.5" hidden="1" customHeight="1" outlineLevel="1">
      <c r="B386" s="39">
        <v>2023</v>
      </c>
      <c r="C386" s="39">
        <v>1</v>
      </c>
      <c r="D386" s="46" t="s">
        <v>5</v>
      </c>
      <c r="E386" s="46" t="s">
        <v>6</v>
      </c>
      <c r="F386" s="46" t="s">
        <v>1023</v>
      </c>
      <c r="G386" s="47">
        <v>44743.291666666664</v>
      </c>
      <c r="H386" s="46" t="s">
        <v>13</v>
      </c>
      <c r="I386" s="56" t="str">
        <f>VLOOKUP(H386,'Source Codes'!$A$6:$B$89,2,FALSE)</f>
        <v>C-IV Voucher/Payments/EBT</v>
      </c>
      <c r="J386" s="146">
        <v>-7450745.9100000001</v>
      </c>
      <c r="K386" s="47">
        <v>44750.291666666664</v>
      </c>
      <c r="L386" s="49" t="s">
        <v>523</v>
      </c>
      <c r="M386" s="50">
        <v>44751.165312500001</v>
      </c>
      <c r="N386" s="48" t="s">
        <v>407</v>
      </c>
      <c r="O386" s="48" t="s">
        <v>415</v>
      </c>
    </row>
    <row r="387" spans="1:15" ht="30" hidden="1" customHeight="1" outlineLevel="1">
      <c r="B387" s="39">
        <v>2022</v>
      </c>
      <c r="C387" s="39">
        <v>12</v>
      </c>
      <c r="D387" s="46" t="s">
        <v>5</v>
      </c>
      <c r="E387" s="46" t="s">
        <v>6</v>
      </c>
      <c r="F387" s="46" t="s">
        <v>1024</v>
      </c>
      <c r="G387" s="47">
        <v>44742.291666666664</v>
      </c>
      <c r="H387" s="46" t="s">
        <v>9</v>
      </c>
      <c r="I387" s="56" t="str">
        <f>VLOOKUP(H387,'Source Codes'!$A$6:$B$89,2,FALSE)</f>
        <v>On Line Journal Entries</v>
      </c>
      <c r="J387" s="146">
        <v>2503463</v>
      </c>
      <c r="K387" s="47">
        <v>44750.291666666664</v>
      </c>
      <c r="L387" s="49" t="s">
        <v>337</v>
      </c>
      <c r="M387" s="50">
        <v>44751.165300925924</v>
      </c>
      <c r="N387" s="48" t="s">
        <v>407</v>
      </c>
      <c r="O387" s="48" t="s">
        <v>453</v>
      </c>
    </row>
    <row r="388" spans="1:15" ht="59.25" hidden="1" customHeight="1" outlineLevel="1">
      <c r="B388" s="39">
        <v>2022</v>
      </c>
      <c r="C388" s="39">
        <v>12</v>
      </c>
      <c r="D388" s="46" t="s">
        <v>5</v>
      </c>
      <c r="E388" s="46" t="s">
        <v>6</v>
      </c>
      <c r="F388" s="46" t="s">
        <v>1025</v>
      </c>
      <c r="G388" s="47">
        <v>44739.291666666664</v>
      </c>
      <c r="H388" s="46" t="s">
        <v>9</v>
      </c>
      <c r="I388" s="56" t="str">
        <f>VLOOKUP(H388,'Source Codes'!$A$6:$B$89,2,FALSE)</f>
        <v>On Line Journal Entries</v>
      </c>
      <c r="J388" s="146">
        <v>3107730</v>
      </c>
      <c r="K388" s="47">
        <v>44750.291666666664</v>
      </c>
      <c r="L388" s="49" t="s">
        <v>363</v>
      </c>
      <c r="M388" s="50">
        <v>44750.671539351853</v>
      </c>
      <c r="N388" s="48" t="s">
        <v>412</v>
      </c>
      <c r="O388" s="48" t="s">
        <v>453</v>
      </c>
    </row>
    <row r="389" spans="1:15" ht="67.5" hidden="1" customHeight="1" outlineLevel="1">
      <c r="B389" s="39">
        <v>2022</v>
      </c>
      <c r="C389" s="39">
        <v>12</v>
      </c>
      <c r="D389" s="46" t="s">
        <v>5</v>
      </c>
      <c r="E389" s="46" t="s">
        <v>6</v>
      </c>
      <c r="F389" s="46" t="s">
        <v>1026</v>
      </c>
      <c r="G389" s="47">
        <v>44742.291666666664</v>
      </c>
      <c r="H389" s="46" t="s">
        <v>9</v>
      </c>
      <c r="I389" s="56" t="str">
        <f>VLOOKUP(H389,'Source Codes'!$A$6:$B$89,2,FALSE)</f>
        <v>On Line Journal Entries</v>
      </c>
      <c r="J389" s="146">
        <v>4075391.96</v>
      </c>
      <c r="K389" s="47">
        <v>44750.291666666664</v>
      </c>
      <c r="L389" s="49" t="s">
        <v>1027</v>
      </c>
      <c r="M389" s="50">
        <v>44750.688240740739</v>
      </c>
      <c r="N389" s="48" t="s">
        <v>407</v>
      </c>
      <c r="O389" s="48" t="s">
        <v>415</v>
      </c>
    </row>
    <row r="390" spans="1:15" ht="28.5" hidden="1" customHeight="1" outlineLevel="1">
      <c r="B390" s="39">
        <v>2022</v>
      </c>
      <c r="C390" s="39">
        <v>12</v>
      </c>
      <c r="D390" s="46" t="s">
        <v>5</v>
      </c>
      <c r="E390" s="46" t="s">
        <v>6</v>
      </c>
      <c r="F390" s="46" t="s">
        <v>1028</v>
      </c>
      <c r="G390" s="47">
        <v>44742.291666666664</v>
      </c>
      <c r="H390" s="46" t="s">
        <v>9</v>
      </c>
      <c r="I390" s="56" t="str">
        <f>VLOOKUP(H390,'Source Codes'!$A$6:$B$89,2,FALSE)</f>
        <v>On Line Journal Entries</v>
      </c>
      <c r="J390" s="146">
        <v>5000556.49</v>
      </c>
      <c r="K390" s="47">
        <v>44750.291666666664</v>
      </c>
      <c r="L390" s="49" t="s">
        <v>351</v>
      </c>
      <c r="M390" s="50">
        <v>44751.165300925924</v>
      </c>
      <c r="N390" s="48" t="s">
        <v>407</v>
      </c>
      <c r="O390" s="48" t="s">
        <v>415</v>
      </c>
    </row>
    <row r="391" spans="1:15" ht="28.5" hidden="1" customHeight="1" outlineLevel="1">
      <c r="B391" s="39">
        <v>2022</v>
      </c>
      <c r="C391" s="39">
        <v>12</v>
      </c>
      <c r="D391" s="46" t="s">
        <v>5</v>
      </c>
      <c r="E391" s="46" t="s">
        <v>6</v>
      </c>
      <c r="F391" s="46" t="s">
        <v>1029</v>
      </c>
      <c r="G391" s="47">
        <v>44742.291666666664</v>
      </c>
      <c r="H391" s="46" t="s">
        <v>9</v>
      </c>
      <c r="I391" s="56" t="str">
        <f>VLOOKUP(H391,'Source Codes'!$A$6:$B$89,2,FALSE)</f>
        <v>On Line Journal Entries</v>
      </c>
      <c r="J391" s="146">
        <v>6935388</v>
      </c>
      <c r="K391" s="47">
        <v>44750.291666666664</v>
      </c>
      <c r="L391" s="49" t="s">
        <v>351</v>
      </c>
      <c r="M391" s="50">
        <v>44750.684236111112</v>
      </c>
      <c r="N391" s="48" t="s">
        <v>407</v>
      </c>
      <c r="O391" s="48" t="s">
        <v>415</v>
      </c>
    </row>
    <row r="392" spans="1:15" ht="12.75" customHeight="1" collapsed="1">
      <c r="I392" s="56"/>
      <c r="J392" s="145">
        <f>SUM(J383:J391)</f>
        <v>-7946477.8499999996</v>
      </c>
    </row>
    <row r="393" spans="1:15" ht="12.75" customHeight="1">
      <c r="I393" s="56"/>
    </row>
    <row r="394" spans="1:15" ht="12.75" customHeight="1">
      <c r="A394" s="63" t="s">
        <v>1031</v>
      </c>
      <c r="I394" s="56"/>
    </row>
    <row r="395" spans="1:15" ht="59.25" hidden="1" customHeight="1" outlineLevel="1">
      <c r="B395" s="39">
        <v>2023</v>
      </c>
      <c r="C395" s="39">
        <v>1</v>
      </c>
      <c r="D395" s="46" t="s">
        <v>5</v>
      </c>
      <c r="E395" s="46" t="s">
        <v>6</v>
      </c>
      <c r="F395" s="46" t="s">
        <v>1032</v>
      </c>
      <c r="G395" s="47">
        <v>44750.291666666664</v>
      </c>
      <c r="H395" s="46" t="s">
        <v>11</v>
      </c>
      <c r="I395" s="56" t="str">
        <f>VLOOKUP(H395,'Source Codes'!$A$6:$B$89,2,FALSE)</f>
        <v>AR Payments</v>
      </c>
      <c r="J395" s="146">
        <v>1097785.1000000001</v>
      </c>
      <c r="K395" s="47">
        <v>44753.291666666664</v>
      </c>
      <c r="L395" s="49" t="s">
        <v>1044</v>
      </c>
      <c r="M395" s="50">
        <v>44754.045810185184</v>
      </c>
      <c r="N395" s="48" t="s">
        <v>407</v>
      </c>
      <c r="O395" s="48" t="s">
        <v>408</v>
      </c>
    </row>
    <row r="396" spans="1:15" ht="28.5" hidden="1" customHeight="1" outlineLevel="1">
      <c r="B396" s="39">
        <v>2022</v>
      </c>
      <c r="C396" s="39">
        <v>12</v>
      </c>
      <c r="D396" s="46" t="s">
        <v>5</v>
      </c>
      <c r="E396" s="46" t="s">
        <v>6</v>
      </c>
      <c r="F396" s="46" t="s">
        <v>1033</v>
      </c>
      <c r="G396" s="47">
        <v>44742.291666666664</v>
      </c>
      <c r="H396" s="46" t="s">
        <v>9</v>
      </c>
      <c r="I396" s="56" t="str">
        <f>VLOOKUP(H396,'Source Codes'!$A$6:$B$89,2,FALSE)</f>
        <v>On Line Journal Entries</v>
      </c>
      <c r="J396" s="146">
        <v>-4186785</v>
      </c>
      <c r="K396" s="47">
        <v>44753.291666666664</v>
      </c>
      <c r="L396" s="49" t="s">
        <v>1045</v>
      </c>
      <c r="M396" s="50">
        <v>44754.174745370372</v>
      </c>
      <c r="N396" s="48" t="s">
        <v>411</v>
      </c>
      <c r="O396" s="48" t="s">
        <v>503</v>
      </c>
    </row>
    <row r="397" spans="1:15" ht="40.5" hidden="1" customHeight="1" outlineLevel="1">
      <c r="B397" s="39">
        <v>2022</v>
      </c>
      <c r="C397" s="39">
        <v>12</v>
      </c>
      <c r="D397" s="46" t="s">
        <v>5</v>
      </c>
      <c r="E397" s="46" t="s">
        <v>6</v>
      </c>
      <c r="F397" s="46" t="s">
        <v>1034</v>
      </c>
      <c r="G397" s="47">
        <v>44713.291666666664</v>
      </c>
      <c r="H397" s="46" t="s">
        <v>9</v>
      </c>
      <c r="I397" s="56" t="str">
        <f>VLOOKUP(H397,'Source Codes'!$A$6:$B$89,2,FALSE)</f>
        <v>On Line Journal Entries</v>
      </c>
      <c r="J397" s="146">
        <v>-2559287.4900000002</v>
      </c>
      <c r="K397" s="47">
        <v>44753.291666666664</v>
      </c>
      <c r="L397" s="49" t="s">
        <v>1035</v>
      </c>
      <c r="M397" s="50">
        <v>44753.754699074074</v>
      </c>
      <c r="N397" s="48" t="s">
        <v>407</v>
      </c>
      <c r="O397" s="48" t="s">
        <v>422</v>
      </c>
    </row>
    <row r="398" spans="1:15" ht="40.5" hidden="1" customHeight="1" outlineLevel="1">
      <c r="B398" s="39">
        <v>2022</v>
      </c>
      <c r="C398" s="39">
        <v>12</v>
      </c>
      <c r="D398" s="46" t="s">
        <v>5</v>
      </c>
      <c r="E398" s="46" t="s">
        <v>6</v>
      </c>
      <c r="F398" s="46" t="s">
        <v>1036</v>
      </c>
      <c r="G398" s="47">
        <v>44739.291666666664</v>
      </c>
      <c r="H398" s="46" t="s">
        <v>9</v>
      </c>
      <c r="I398" s="56" t="str">
        <f>VLOOKUP(H398,'Source Codes'!$A$6:$B$89,2,FALSE)</f>
        <v>On Line Journal Entries</v>
      </c>
      <c r="J398" s="146">
        <v>-2382196.6</v>
      </c>
      <c r="K398" s="47">
        <v>44753.291666666664</v>
      </c>
      <c r="L398" s="49" t="s">
        <v>1037</v>
      </c>
      <c r="M398" s="50">
        <v>44753.755798611113</v>
      </c>
      <c r="N398" s="48" t="s">
        <v>407</v>
      </c>
      <c r="O398" s="48" t="s">
        <v>422</v>
      </c>
    </row>
    <row r="399" spans="1:15" ht="28.5" hidden="1" customHeight="1" outlineLevel="1">
      <c r="B399" s="39">
        <v>2022</v>
      </c>
      <c r="C399" s="39">
        <v>12</v>
      </c>
      <c r="D399" s="46" t="s">
        <v>5</v>
      </c>
      <c r="E399" s="46" t="s">
        <v>6</v>
      </c>
      <c r="F399" s="46" t="s">
        <v>1038</v>
      </c>
      <c r="G399" s="47">
        <v>44742.291666666664</v>
      </c>
      <c r="H399" s="46" t="s">
        <v>9</v>
      </c>
      <c r="I399" s="56" t="str">
        <f>VLOOKUP(H399,'Source Codes'!$A$6:$B$89,2,FALSE)</f>
        <v>On Line Journal Entries</v>
      </c>
      <c r="J399" s="146">
        <v>-1556071.58</v>
      </c>
      <c r="K399" s="47">
        <v>44753.291666666664</v>
      </c>
      <c r="L399" s="49" t="s">
        <v>1039</v>
      </c>
      <c r="M399" s="50">
        <v>44754.174745370372</v>
      </c>
      <c r="N399" s="48" t="s">
        <v>411</v>
      </c>
      <c r="O399" s="48" t="s">
        <v>408</v>
      </c>
    </row>
    <row r="400" spans="1:15" ht="28.5" hidden="1" customHeight="1" outlineLevel="1">
      <c r="B400" s="39">
        <v>2022</v>
      </c>
      <c r="C400" s="39">
        <v>12</v>
      </c>
      <c r="D400" s="46" t="s">
        <v>5</v>
      </c>
      <c r="E400" s="46" t="s">
        <v>6</v>
      </c>
      <c r="F400" s="46" t="s">
        <v>1040</v>
      </c>
      <c r="G400" s="47">
        <v>44738.291666666664</v>
      </c>
      <c r="H400" s="46" t="s">
        <v>340</v>
      </c>
      <c r="I400" s="56" t="str">
        <f>VLOOKUP(H400,'Source Codes'!$A$6:$B$89,2,FALSE)</f>
        <v>Facilities Mngmnt Intfc Jrnls</v>
      </c>
      <c r="J400" s="146">
        <v>-1125438.2</v>
      </c>
      <c r="K400" s="47">
        <v>44753.291666666664</v>
      </c>
      <c r="L400" s="49" t="s">
        <v>1046</v>
      </c>
      <c r="M400" s="50">
        <v>44754.174803240741</v>
      </c>
      <c r="N400" s="48" t="s">
        <v>407</v>
      </c>
      <c r="O400" s="48" t="s">
        <v>418</v>
      </c>
    </row>
    <row r="401" spans="1:15" ht="28.5" hidden="1" customHeight="1" outlineLevel="1">
      <c r="B401" s="39">
        <v>2022</v>
      </c>
      <c r="C401" s="39">
        <v>12</v>
      </c>
      <c r="D401" s="46" t="s">
        <v>5</v>
      </c>
      <c r="E401" s="46" t="s">
        <v>6</v>
      </c>
      <c r="F401" s="46" t="s">
        <v>1041</v>
      </c>
      <c r="G401" s="47">
        <v>44742.291666666664</v>
      </c>
      <c r="H401" s="46" t="s">
        <v>9</v>
      </c>
      <c r="I401" s="56" t="str">
        <f>VLOOKUP(H401,'Source Codes'!$A$6:$B$89,2,FALSE)</f>
        <v>On Line Journal Entries</v>
      </c>
      <c r="J401" s="146">
        <v>22608010</v>
      </c>
      <c r="K401" s="47">
        <v>44753.291666666664</v>
      </c>
      <c r="L401" s="49" t="s">
        <v>10</v>
      </c>
      <c r="M401" s="50">
        <v>44754.174745370372</v>
      </c>
      <c r="N401" s="48" t="s">
        <v>407</v>
      </c>
      <c r="O401" s="48" t="s">
        <v>415</v>
      </c>
    </row>
    <row r="402" spans="1:15" ht="12.75" customHeight="1" collapsed="1">
      <c r="I402" s="56"/>
      <c r="J402" s="145">
        <f>SUM(J395:J401)</f>
        <v>11896016.23</v>
      </c>
    </row>
    <row r="403" spans="1:15" ht="12.75" customHeight="1">
      <c r="I403" s="56"/>
    </row>
    <row r="404" spans="1:15" ht="12.75" customHeight="1">
      <c r="A404" s="63" t="s">
        <v>1047</v>
      </c>
      <c r="I404" s="56"/>
    </row>
    <row r="405" spans="1:15" ht="53.25" hidden="1" customHeight="1" outlineLevel="1">
      <c r="B405" s="39">
        <v>2023</v>
      </c>
      <c r="C405" s="39">
        <v>1</v>
      </c>
      <c r="D405" s="46" t="s">
        <v>5</v>
      </c>
      <c r="E405" s="46" t="s">
        <v>6</v>
      </c>
      <c r="F405" s="46" t="s">
        <v>1048</v>
      </c>
      <c r="G405" s="47">
        <v>44755.291666666664</v>
      </c>
      <c r="H405" s="46" t="s">
        <v>14</v>
      </c>
      <c r="I405" s="56" t="str">
        <f>VLOOKUP(H405,'Source Codes'!$A$6:$B$89,2,FALSE)</f>
        <v>AP Warrant Issuance</v>
      </c>
      <c r="J405" s="146">
        <v>-6113538.2800000003</v>
      </c>
      <c r="K405" s="47">
        <v>44755.291666666664</v>
      </c>
      <c r="L405" s="49" t="s">
        <v>1055</v>
      </c>
      <c r="M405" s="50">
        <v>44756.092812499999</v>
      </c>
      <c r="N405" s="48" t="s">
        <v>412</v>
      </c>
      <c r="O405" s="48" t="s">
        <v>414</v>
      </c>
    </row>
    <row r="406" spans="1:15" ht="28.5" hidden="1" customHeight="1" outlineLevel="1">
      <c r="B406" s="39">
        <v>2023</v>
      </c>
      <c r="C406" s="39">
        <v>1</v>
      </c>
      <c r="D406" s="46" t="s">
        <v>5</v>
      </c>
      <c r="E406" s="46" t="s">
        <v>6</v>
      </c>
      <c r="F406" s="46" t="s">
        <v>1049</v>
      </c>
      <c r="G406" s="47">
        <v>44754.291666666664</v>
      </c>
      <c r="H406" s="46" t="s">
        <v>11</v>
      </c>
      <c r="I406" s="56" t="str">
        <f>VLOOKUP(H406,'Source Codes'!$A$6:$B$89,2,FALSE)</f>
        <v>AR Payments</v>
      </c>
      <c r="J406" s="146">
        <v>3270951.09</v>
      </c>
      <c r="K406" s="47">
        <v>44755.291666666664</v>
      </c>
      <c r="L406" s="49" t="s">
        <v>1053</v>
      </c>
      <c r="M406" s="50">
        <v>44756.045636574076</v>
      </c>
      <c r="N406" s="48" t="s">
        <v>407</v>
      </c>
      <c r="O406" s="48" t="s">
        <v>408</v>
      </c>
    </row>
    <row r="407" spans="1:15" ht="28.5" hidden="1" customHeight="1" outlineLevel="1">
      <c r="B407" s="39">
        <v>2022</v>
      </c>
      <c r="C407" s="39">
        <v>12</v>
      </c>
      <c r="D407" s="46" t="s">
        <v>5</v>
      </c>
      <c r="E407" s="46" t="s">
        <v>6</v>
      </c>
      <c r="F407" s="46" t="s">
        <v>1050</v>
      </c>
      <c r="G407" s="47">
        <v>44741.291666666664</v>
      </c>
      <c r="H407" s="46" t="s">
        <v>7</v>
      </c>
      <c r="I407" s="56" t="str">
        <f>VLOOKUP(H407,'Source Codes'!$A$6:$B$89,2,FALSE)</f>
        <v>HRMS Interface Journals</v>
      </c>
      <c r="J407" s="146">
        <v>-49511298.5</v>
      </c>
      <c r="K407" s="47">
        <v>44755.291666666664</v>
      </c>
      <c r="L407" s="49" t="s">
        <v>355</v>
      </c>
      <c r="M407" s="50">
        <v>44755.962187500001</v>
      </c>
      <c r="N407" s="48" t="s">
        <v>438</v>
      </c>
      <c r="O407" s="48" t="s">
        <v>1054</v>
      </c>
    </row>
    <row r="408" spans="1:15" ht="28.5" hidden="1" customHeight="1" outlineLevel="1">
      <c r="B408" s="39">
        <v>2022</v>
      </c>
      <c r="C408" s="39">
        <v>12</v>
      </c>
      <c r="D408" s="46" t="s">
        <v>5</v>
      </c>
      <c r="E408" s="46" t="s">
        <v>6</v>
      </c>
      <c r="F408" s="46" t="s">
        <v>1051</v>
      </c>
      <c r="G408" s="47">
        <v>44741.291666666664</v>
      </c>
      <c r="H408" s="46" t="s">
        <v>7</v>
      </c>
      <c r="I408" s="56" t="str">
        <f>VLOOKUP(H408,'Source Codes'!$A$6:$B$89,2,FALSE)</f>
        <v>HRMS Interface Journals</v>
      </c>
      <c r="J408" s="146">
        <v>-8263274.7400000002</v>
      </c>
      <c r="K408" s="47">
        <v>44755.291666666664</v>
      </c>
      <c r="L408" s="49" t="s">
        <v>356</v>
      </c>
      <c r="M408" s="50">
        <v>44755.961412037039</v>
      </c>
      <c r="N408" s="48" t="s">
        <v>438</v>
      </c>
      <c r="O408" s="48" t="s">
        <v>1054</v>
      </c>
    </row>
    <row r="409" spans="1:15" ht="28.5" hidden="1" customHeight="1" outlineLevel="1">
      <c r="B409" s="39">
        <v>2022</v>
      </c>
      <c r="C409" s="39">
        <v>12</v>
      </c>
      <c r="D409" s="46" t="s">
        <v>5</v>
      </c>
      <c r="E409" s="46" t="s">
        <v>6</v>
      </c>
      <c r="F409" s="46" t="s">
        <v>1052</v>
      </c>
      <c r="G409" s="47">
        <v>44741.291666666664</v>
      </c>
      <c r="H409" s="46" t="s">
        <v>9</v>
      </c>
      <c r="I409" s="56" t="str">
        <f>VLOOKUP(H409,'Source Codes'!$A$6:$B$89,2,FALSE)</f>
        <v>On Line Journal Entries</v>
      </c>
      <c r="J409" s="146">
        <v>5000000</v>
      </c>
      <c r="K409" s="47">
        <v>44755.291666666664</v>
      </c>
      <c r="L409" s="49" t="s">
        <v>1056</v>
      </c>
      <c r="M409" s="50">
        <v>44755.621516203704</v>
      </c>
      <c r="N409" s="56" t="s">
        <v>434</v>
      </c>
      <c r="O409" s="48" t="s">
        <v>409</v>
      </c>
    </row>
    <row r="410" spans="1:15" ht="12.75" customHeight="1" collapsed="1">
      <c r="I410" s="56"/>
      <c r="J410" s="145">
        <f>SUM(J405:J409)</f>
        <v>-55617160.43</v>
      </c>
      <c r="K410" s="23"/>
      <c r="L410" s="24"/>
    </row>
    <row r="411" spans="1:15" ht="12.75" customHeight="1">
      <c r="I411" s="56"/>
    </row>
    <row r="412" spans="1:15" ht="12.75" customHeight="1">
      <c r="A412" s="63" t="s">
        <v>1057</v>
      </c>
      <c r="I412" s="56"/>
    </row>
    <row r="413" spans="1:15" ht="65.25" hidden="1" customHeight="1" outlineLevel="1">
      <c r="B413" s="39">
        <v>2023</v>
      </c>
      <c r="C413" s="39">
        <v>1</v>
      </c>
      <c r="D413" s="46" t="s">
        <v>5</v>
      </c>
      <c r="E413" s="46" t="s">
        <v>6</v>
      </c>
      <c r="F413" s="46" t="s">
        <v>1058</v>
      </c>
      <c r="G413" s="47">
        <v>44760.291666666664</v>
      </c>
      <c r="H413" s="46" t="s">
        <v>14</v>
      </c>
      <c r="I413" s="56" t="str">
        <f>VLOOKUP(H413,'Source Codes'!$A$6:$B$89,2,FALSE)</f>
        <v>AP Warrant Issuance</v>
      </c>
      <c r="J413" s="146">
        <v>-3050205.72</v>
      </c>
      <c r="K413" s="47">
        <v>44756.291666666664</v>
      </c>
      <c r="L413" s="49" t="s">
        <v>1068</v>
      </c>
      <c r="M413" s="50">
        <v>44757.094074074077</v>
      </c>
      <c r="N413" s="48" t="s">
        <v>407</v>
      </c>
      <c r="O413" s="48" t="s">
        <v>415</v>
      </c>
    </row>
    <row r="414" spans="1:15" ht="28.5" hidden="1" customHeight="1" outlineLevel="1">
      <c r="B414" s="39">
        <v>2023</v>
      </c>
      <c r="C414" s="39">
        <v>1</v>
      </c>
      <c r="D414" s="46" t="s">
        <v>5</v>
      </c>
      <c r="E414" s="46" t="s">
        <v>6</v>
      </c>
      <c r="F414" s="46" t="s">
        <v>1059</v>
      </c>
      <c r="G414" s="47">
        <v>44755.291666666664</v>
      </c>
      <c r="H414" s="46" t="s">
        <v>7</v>
      </c>
      <c r="I414" s="56" t="str">
        <f>VLOOKUP(H414,'Source Codes'!$A$6:$B$89,2,FALSE)</f>
        <v>HRMS Interface Journals</v>
      </c>
      <c r="J414" s="146">
        <v>-54015929.840000004</v>
      </c>
      <c r="K414" s="47">
        <v>44756.291666666664</v>
      </c>
      <c r="L414" s="49" t="s">
        <v>355</v>
      </c>
      <c r="M414" s="50">
        <v>44756.918263888889</v>
      </c>
      <c r="N414" s="48" t="s">
        <v>438</v>
      </c>
      <c r="O414" s="48" t="s">
        <v>1054</v>
      </c>
    </row>
    <row r="415" spans="1:15" ht="28.5" hidden="1" customHeight="1" outlineLevel="1">
      <c r="B415" s="39">
        <v>2023</v>
      </c>
      <c r="C415" s="39">
        <v>1</v>
      </c>
      <c r="D415" s="46" t="s">
        <v>5</v>
      </c>
      <c r="E415" s="46" t="s">
        <v>6</v>
      </c>
      <c r="F415" s="46" t="s">
        <v>1060</v>
      </c>
      <c r="G415" s="47">
        <v>44755.291666666664</v>
      </c>
      <c r="H415" s="46" t="s">
        <v>7</v>
      </c>
      <c r="I415" s="56" t="str">
        <f>VLOOKUP(H415,'Source Codes'!$A$6:$B$89,2,FALSE)</f>
        <v>HRMS Interface Journals</v>
      </c>
      <c r="J415" s="146">
        <v>-8198975.8200000003</v>
      </c>
      <c r="K415" s="47">
        <v>44756.291666666664</v>
      </c>
      <c r="L415" s="49" t="s">
        <v>356</v>
      </c>
      <c r="M415" s="50">
        <v>44756.892974537041</v>
      </c>
      <c r="N415" s="48" t="s">
        <v>438</v>
      </c>
      <c r="O415" s="48" t="s">
        <v>1054</v>
      </c>
    </row>
    <row r="416" spans="1:15" ht="28.5" hidden="1" customHeight="1" outlineLevel="1">
      <c r="B416" s="39">
        <v>2023</v>
      </c>
      <c r="C416" s="39">
        <v>1</v>
      </c>
      <c r="D416" s="46" t="s">
        <v>5</v>
      </c>
      <c r="E416" s="46" t="s">
        <v>6</v>
      </c>
      <c r="F416" s="46" t="s">
        <v>1061</v>
      </c>
      <c r="G416" s="47">
        <v>44743.291666666664</v>
      </c>
      <c r="H416" s="46" t="s">
        <v>340</v>
      </c>
      <c r="I416" s="56" t="str">
        <f>VLOOKUP(H416,'Source Codes'!$A$6:$B$89,2,FALSE)</f>
        <v>Facilities Mngmnt Intfc Jrnls</v>
      </c>
      <c r="J416" s="146">
        <v>-3885700.94</v>
      </c>
      <c r="K416" s="47">
        <v>44756.291666666664</v>
      </c>
      <c r="L416" s="49" t="s">
        <v>1069</v>
      </c>
      <c r="M416" s="50">
        <v>44757.164872685185</v>
      </c>
      <c r="N416" s="48" t="s">
        <v>407</v>
      </c>
      <c r="O416" s="48" t="s">
        <v>418</v>
      </c>
    </row>
    <row r="417" spans="1:15" ht="28.5" hidden="1" customHeight="1" outlineLevel="1">
      <c r="B417" s="39">
        <v>2023</v>
      </c>
      <c r="C417" s="39">
        <v>1</v>
      </c>
      <c r="D417" s="46" t="s">
        <v>5</v>
      </c>
      <c r="E417" s="46" t="s">
        <v>6</v>
      </c>
      <c r="F417" s="46" t="s">
        <v>1062</v>
      </c>
      <c r="G417" s="47">
        <v>44755.291666666664</v>
      </c>
      <c r="H417" s="46" t="s">
        <v>7</v>
      </c>
      <c r="I417" s="56" t="str">
        <f>VLOOKUP(H417,'Source Codes'!$A$6:$B$89,2,FALSE)</f>
        <v>HRMS Interface Journals</v>
      </c>
      <c r="J417" s="146">
        <v>-1827865.66</v>
      </c>
      <c r="K417" s="47">
        <v>44756.291666666664</v>
      </c>
      <c r="L417" s="49" t="s">
        <v>357</v>
      </c>
      <c r="M417" s="50">
        <v>44756.914918981478</v>
      </c>
      <c r="N417" s="48" t="s">
        <v>438</v>
      </c>
      <c r="O417" s="48" t="s">
        <v>1054</v>
      </c>
    </row>
    <row r="418" spans="1:15" ht="28.5" hidden="1" customHeight="1" outlineLevel="1">
      <c r="B418" s="39">
        <v>2023</v>
      </c>
      <c r="C418" s="39">
        <v>1</v>
      </c>
      <c r="D418" s="46" t="s">
        <v>5</v>
      </c>
      <c r="E418" s="46" t="s">
        <v>6</v>
      </c>
      <c r="F418" s="46" t="s">
        <v>1063</v>
      </c>
      <c r="G418" s="47">
        <v>44743.291666666664</v>
      </c>
      <c r="H418" s="46" t="s">
        <v>340</v>
      </c>
      <c r="I418" s="56" t="str">
        <f>VLOOKUP(H418,'Source Codes'!$A$6:$B$89,2,FALSE)</f>
        <v>Facilities Mngmnt Intfc Jrnls</v>
      </c>
      <c r="J418" s="146">
        <v>-1232549.6000000001</v>
      </c>
      <c r="K418" s="47">
        <v>44756.291666666664</v>
      </c>
      <c r="L418" s="49" t="s">
        <v>1070</v>
      </c>
      <c r="M418" s="50">
        <v>44757.164872685185</v>
      </c>
      <c r="N418" s="48" t="s">
        <v>518</v>
      </c>
      <c r="O418" s="48" t="s">
        <v>418</v>
      </c>
    </row>
    <row r="419" spans="1:15" ht="28.5" hidden="1" customHeight="1" outlineLevel="1">
      <c r="B419" s="39">
        <v>2022</v>
      </c>
      <c r="C419" s="39">
        <v>12</v>
      </c>
      <c r="D419" s="46" t="s">
        <v>5</v>
      </c>
      <c r="E419" s="46" t="s">
        <v>6</v>
      </c>
      <c r="F419" s="46" t="s">
        <v>1064</v>
      </c>
      <c r="G419" s="47">
        <v>44742.291666666664</v>
      </c>
      <c r="H419" s="46" t="s">
        <v>7</v>
      </c>
      <c r="I419" s="56" t="str">
        <f>VLOOKUP(H419,'Source Codes'!$A$6:$B$89,2,FALSE)</f>
        <v>HRMS Interface Journals</v>
      </c>
      <c r="J419" s="146">
        <v>-1099606.93</v>
      </c>
      <c r="K419" s="47">
        <v>44756.291666666664</v>
      </c>
      <c r="L419" s="49" t="s">
        <v>355</v>
      </c>
      <c r="M419" s="50">
        <v>44756.920590277776</v>
      </c>
      <c r="N419" s="48" t="s">
        <v>438</v>
      </c>
      <c r="O419" s="48" t="s">
        <v>1054</v>
      </c>
    </row>
    <row r="420" spans="1:15" ht="38.25" hidden="1" customHeight="1" outlineLevel="1">
      <c r="B420" s="39">
        <v>2022</v>
      </c>
      <c r="C420" s="39">
        <v>12</v>
      </c>
      <c r="D420" s="46" t="s">
        <v>5</v>
      </c>
      <c r="E420" s="46" t="s">
        <v>6</v>
      </c>
      <c r="F420" s="46" t="s">
        <v>1065</v>
      </c>
      <c r="G420" s="47">
        <v>44742.291666666664</v>
      </c>
      <c r="H420" s="46" t="s">
        <v>9</v>
      </c>
      <c r="I420" s="56" t="str">
        <f>VLOOKUP(H420,'Source Codes'!$A$6:$B$89,2,FALSE)</f>
        <v>On Line Journal Entries</v>
      </c>
      <c r="J420" s="146">
        <v>3836866</v>
      </c>
      <c r="K420" s="47">
        <v>44756.291666666664</v>
      </c>
      <c r="L420" s="49" t="s">
        <v>349</v>
      </c>
      <c r="M420" s="50">
        <v>44757.164861111109</v>
      </c>
      <c r="N420" s="48" t="s">
        <v>407</v>
      </c>
      <c r="O420" s="48" t="s">
        <v>453</v>
      </c>
    </row>
    <row r="421" spans="1:15" ht="40.5" hidden="1" customHeight="1" outlineLevel="1">
      <c r="B421" s="39">
        <v>2022</v>
      </c>
      <c r="C421" s="39">
        <v>12</v>
      </c>
      <c r="D421" s="46" t="s">
        <v>5</v>
      </c>
      <c r="E421" s="46" t="s">
        <v>6</v>
      </c>
      <c r="F421" s="46" t="s">
        <v>1066</v>
      </c>
      <c r="G421" s="47">
        <v>44742.291666666664</v>
      </c>
      <c r="H421" s="46" t="s">
        <v>9</v>
      </c>
      <c r="I421" s="56" t="str">
        <f>VLOOKUP(H421,'Source Codes'!$A$6:$B$89,2,FALSE)</f>
        <v>On Line Journal Entries</v>
      </c>
      <c r="J421" s="146">
        <v>4695840</v>
      </c>
      <c r="K421" s="47">
        <v>44756.291666666664</v>
      </c>
      <c r="L421" s="49" t="s">
        <v>363</v>
      </c>
      <c r="M421" s="50">
        <v>44757.164861111109</v>
      </c>
      <c r="N421" s="48" t="s">
        <v>412</v>
      </c>
      <c r="O421" s="48" t="s">
        <v>453</v>
      </c>
    </row>
    <row r="422" spans="1:15" ht="28.5" hidden="1" customHeight="1" outlineLevel="1">
      <c r="B422" s="39">
        <v>2022</v>
      </c>
      <c r="C422" s="39">
        <v>12</v>
      </c>
      <c r="D422" s="46" t="s">
        <v>5</v>
      </c>
      <c r="E422" s="46" t="s">
        <v>6</v>
      </c>
      <c r="F422" s="46" t="s">
        <v>1067</v>
      </c>
      <c r="G422" s="47">
        <v>44735.291666666664</v>
      </c>
      <c r="H422" s="46" t="s">
        <v>9</v>
      </c>
      <c r="I422" s="56" t="str">
        <f>VLOOKUP(H422,'Source Codes'!$A$6:$B$89,2,FALSE)</f>
        <v>On Line Journal Entries</v>
      </c>
      <c r="J422" s="146">
        <v>11256338</v>
      </c>
      <c r="K422" s="47">
        <v>44756.291666666664</v>
      </c>
      <c r="L422" s="49" t="s">
        <v>1071</v>
      </c>
      <c r="M422" s="50">
        <v>44756.95034722222</v>
      </c>
      <c r="N422" s="48" t="s">
        <v>412</v>
      </c>
      <c r="O422" s="48" t="s">
        <v>408</v>
      </c>
    </row>
    <row r="423" spans="1:15" ht="12.75" customHeight="1" collapsed="1">
      <c r="I423" s="56"/>
      <c r="J423" s="145">
        <f>SUM(J413:J422)</f>
        <v>-53521790.510000005</v>
      </c>
    </row>
    <row r="424" spans="1:15" ht="12.75" customHeight="1">
      <c r="I424" s="56"/>
    </row>
    <row r="425" spans="1:15" ht="12.75" customHeight="1">
      <c r="A425" s="63" t="s">
        <v>1072</v>
      </c>
      <c r="I425" s="56"/>
    </row>
    <row r="426" spans="1:15" ht="28.5" hidden="1" customHeight="1" outlineLevel="1">
      <c r="B426" s="39">
        <v>2023</v>
      </c>
      <c r="C426" s="39">
        <v>1</v>
      </c>
      <c r="D426" s="46" t="s">
        <v>5</v>
      </c>
      <c r="E426" s="46" t="s">
        <v>6</v>
      </c>
      <c r="F426" s="46" t="s">
        <v>1073</v>
      </c>
      <c r="G426" s="47">
        <v>44754.291666666664</v>
      </c>
      <c r="H426" s="46" t="s">
        <v>11</v>
      </c>
      <c r="I426" s="56" t="str">
        <f>VLOOKUP(H426,'Source Codes'!$A$6:$B$89,2,FALSE)</f>
        <v>AR Payments</v>
      </c>
      <c r="J426" s="146">
        <v>1173236.21</v>
      </c>
      <c r="K426" s="47">
        <v>44757.291666666664</v>
      </c>
      <c r="L426" s="49" t="s">
        <v>1074</v>
      </c>
      <c r="M426" s="50">
        <v>44758.046631944446</v>
      </c>
      <c r="N426" s="48" t="s">
        <v>407</v>
      </c>
      <c r="O426" s="48" t="s">
        <v>408</v>
      </c>
    </row>
    <row r="427" spans="1:15" ht="12.75" customHeight="1" collapsed="1">
      <c r="I427" s="56"/>
      <c r="J427" s="145">
        <f>SUM(J426)</f>
        <v>1173236.21</v>
      </c>
    </row>
    <row r="428" spans="1:15" ht="12.75" customHeight="1">
      <c r="I428" s="56"/>
    </row>
    <row r="429" spans="1:15" ht="12.75" customHeight="1">
      <c r="A429" s="63" t="s">
        <v>1075</v>
      </c>
      <c r="I429" s="56"/>
    </row>
    <row r="430" spans="1:15" ht="63.75" hidden="1" outlineLevel="1">
      <c r="B430" s="39">
        <v>2023</v>
      </c>
      <c r="C430" s="39">
        <v>1</v>
      </c>
      <c r="D430" s="46" t="s">
        <v>5</v>
      </c>
      <c r="E430" s="46" t="s">
        <v>6</v>
      </c>
      <c r="F430" s="46" t="s">
        <v>1076</v>
      </c>
      <c r="G430" s="47">
        <v>44760.291666666664</v>
      </c>
      <c r="H430" s="46" t="s">
        <v>12</v>
      </c>
      <c r="I430" s="56" t="str">
        <f>VLOOKUP(H430,'Source Codes'!$A$6:$B$89,2,FALSE)</f>
        <v>AR Direct Cash Journal</v>
      </c>
      <c r="J430" s="146">
        <v>-1373657.66</v>
      </c>
      <c r="K430" s="47">
        <v>44760.291666666664</v>
      </c>
      <c r="L430" s="49" t="s">
        <v>1088</v>
      </c>
      <c r="M430" s="50">
        <v>44761.046782407408</v>
      </c>
      <c r="N430" s="48" t="s">
        <v>586</v>
      </c>
      <c r="O430" s="48" t="s">
        <v>422</v>
      </c>
    </row>
    <row r="431" spans="1:15" ht="28.5" hidden="1" customHeight="1" outlineLevel="1">
      <c r="B431" s="39">
        <v>2022</v>
      </c>
      <c r="C431" s="39">
        <v>12</v>
      </c>
      <c r="D431" s="46" t="s">
        <v>5</v>
      </c>
      <c r="E431" s="46" t="s">
        <v>6</v>
      </c>
      <c r="F431" s="46" t="s">
        <v>1077</v>
      </c>
      <c r="G431" s="47">
        <v>44739.291666666664</v>
      </c>
      <c r="H431" s="46" t="s">
        <v>9</v>
      </c>
      <c r="I431" s="56" t="str">
        <f>VLOOKUP(H431,'Source Codes'!$A$6:$B$89,2,FALSE)</f>
        <v>On Line Journal Entries</v>
      </c>
      <c r="J431" s="146">
        <v>1719885.61</v>
      </c>
      <c r="K431" s="47">
        <v>44760.291666666664</v>
      </c>
      <c r="L431" s="49" t="s">
        <v>1085</v>
      </c>
      <c r="M431" s="50">
        <v>44760.649386574078</v>
      </c>
      <c r="N431" s="56" t="s">
        <v>407</v>
      </c>
      <c r="O431" s="48" t="s">
        <v>422</v>
      </c>
    </row>
    <row r="432" spans="1:15" ht="33" hidden="1" customHeight="1" outlineLevel="1">
      <c r="B432" s="39">
        <v>2022</v>
      </c>
      <c r="C432" s="39">
        <v>12</v>
      </c>
      <c r="D432" s="46" t="s">
        <v>5</v>
      </c>
      <c r="E432" s="46" t="s">
        <v>6</v>
      </c>
      <c r="F432" s="46" t="s">
        <v>1078</v>
      </c>
      <c r="G432" s="47">
        <v>44742.291666666664</v>
      </c>
      <c r="H432" s="46" t="s">
        <v>9</v>
      </c>
      <c r="I432" s="56" t="str">
        <f>VLOOKUP(H432,'Source Codes'!$A$6:$B$89,2,FALSE)</f>
        <v>On Line Journal Entries</v>
      </c>
      <c r="J432" s="146">
        <v>2545214</v>
      </c>
      <c r="K432" s="47">
        <v>44761.291666666664</v>
      </c>
      <c r="L432" s="49" t="s">
        <v>337</v>
      </c>
      <c r="M432" s="50">
        <v>44761.32402777778</v>
      </c>
      <c r="N432" s="56" t="s">
        <v>407</v>
      </c>
      <c r="O432" s="56" t="s">
        <v>453</v>
      </c>
    </row>
    <row r="433" spans="1:15" ht="63" hidden="1" customHeight="1" outlineLevel="1">
      <c r="B433" s="39">
        <v>2022</v>
      </c>
      <c r="C433" s="39">
        <v>12</v>
      </c>
      <c r="D433" s="46" t="s">
        <v>5</v>
      </c>
      <c r="E433" s="46" t="s">
        <v>6</v>
      </c>
      <c r="F433" s="46" t="s">
        <v>1079</v>
      </c>
      <c r="G433" s="47">
        <v>44739.291666666664</v>
      </c>
      <c r="H433" s="46" t="s">
        <v>9</v>
      </c>
      <c r="I433" s="56" t="str">
        <f>VLOOKUP(H433,'Source Codes'!$A$6:$B$89,2,FALSE)</f>
        <v>On Line Journal Entries</v>
      </c>
      <c r="J433" s="146">
        <v>3348859.09</v>
      </c>
      <c r="K433" s="47">
        <v>44760.291666666664</v>
      </c>
      <c r="L433" s="49" t="s">
        <v>1080</v>
      </c>
      <c r="M433" s="50">
        <v>44760.607349537036</v>
      </c>
      <c r="N433" s="48" t="s">
        <v>407</v>
      </c>
      <c r="O433" s="48" t="s">
        <v>422</v>
      </c>
    </row>
    <row r="434" spans="1:15" ht="39" hidden="1" customHeight="1" outlineLevel="1">
      <c r="B434" s="39">
        <v>2022</v>
      </c>
      <c r="C434" s="39">
        <v>12</v>
      </c>
      <c r="D434" s="46" t="s">
        <v>5</v>
      </c>
      <c r="E434" s="46" t="s">
        <v>6</v>
      </c>
      <c r="F434" s="46" t="s">
        <v>1081</v>
      </c>
      <c r="G434" s="47">
        <v>44742.291666666664</v>
      </c>
      <c r="H434" s="46" t="s">
        <v>9</v>
      </c>
      <c r="I434" s="56" t="str">
        <f>VLOOKUP(H434,'Source Codes'!$A$6:$B$89,2,FALSE)</f>
        <v>On Line Journal Entries</v>
      </c>
      <c r="J434" s="146">
        <v>4231997</v>
      </c>
      <c r="K434" s="47">
        <v>44761.291666666664</v>
      </c>
      <c r="L434" s="49" t="s">
        <v>1082</v>
      </c>
      <c r="M434" s="50">
        <v>44761.32402777778</v>
      </c>
      <c r="N434" s="48" t="s">
        <v>412</v>
      </c>
      <c r="O434" s="48" t="s">
        <v>453</v>
      </c>
    </row>
    <row r="435" spans="1:15" ht="40.5" hidden="1" customHeight="1" outlineLevel="1">
      <c r="B435" s="39">
        <v>2022</v>
      </c>
      <c r="C435" s="39">
        <v>12</v>
      </c>
      <c r="D435" s="46" t="s">
        <v>5</v>
      </c>
      <c r="E435" s="46" t="s">
        <v>6</v>
      </c>
      <c r="F435" s="46" t="s">
        <v>1083</v>
      </c>
      <c r="G435" s="47">
        <v>44739.291666666664</v>
      </c>
      <c r="H435" s="46" t="s">
        <v>9</v>
      </c>
      <c r="I435" s="56" t="str">
        <f>VLOOKUP(H435,'Source Codes'!$A$6:$B$89,2,FALSE)</f>
        <v>On Line Journal Entries</v>
      </c>
      <c r="J435" s="146">
        <v>8923595.7300000004</v>
      </c>
      <c r="K435" s="47">
        <v>44760.291666666664</v>
      </c>
      <c r="L435" s="49" t="s">
        <v>1086</v>
      </c>
      <c r="M435" s="50">
        <v>44760.642858796295</v>
      </c>
      <c r="N435" s="48" t="s">
        <v>407</v>
      </c>
      <c r="O435" s="48" t="s">
        <v>422</v>
      </c>
    </row>
    <row r="436" spans="1:15" ht="28.5" hidden="1" customHeight="1" outlineLevel="1">
      <c r="B436" s="39">
        <v>2022</v>
      </c>
      <c r="C436" s="39">
        <v>12</v>
      </c>
      <c r="D436" s="46" t="s">
        <v>5</v>
      </c>
      <c r="E436" s="46" t="s">
        <v>6</v>
      </c>
      <c r="F436" s="46" t="s">
        <v>1084</v>
      </c>
      <c r="G436" s="47">
        <v>44739.291666666664</v>
      </c>
      <c r="H436" s="46" t="s">
        <v>9</v>
      </c>
      <c r="I436" s="56" t="str">
        <f>VLOOKUP(H436,'Source Codes'!$A$6:$B$89,2,FALSE)</f>
        <v>On Line Journal Entries</v>
      </c>
      <c r="J436" s="146">
        <v>23253001.780000001</v>
      </c>
      <c r="K436" s="47">
        <v>44760.291666666664</v>
      </c>
      <c r="L436" s="49" t="s">
        <v>1087</v>
      </c>
      <c r="M436" s="50">
        <v>44760.64335648148</v>
      </c>
      <c r="N436" s="48" t="s">
        <v>407</v>
      </c>
      <c r="O436" s="48" t="s">
        <v>422</v>
      </c>
    </row>
    <row r="437" spans="1:15" ht="12.75" customHeight="1" collapsed="1">
      <c r="I437" s="56"/>
      <c r="J437" s="145">
        <f>SUM(J430:J436)</f>
        <v>42648895.549999997</v>
      </c>
    </row>
    <row r="438" spans="1:15" ht="12.75" customHeight="1">
      <c r="I438" s="56"/>
    </row>
    <row r="439" spans="1:15" ht="12.75" customHeight="1">
      <c r="A439" s="63" t="s">
        <v>1089</v>
      </c>
      <c r="I439" s="56"/>
    </row>
    <row r="440" spans="1:15" ht="63.75" hidden="1" outlineLevel="1">
      <c r="B440" s="39">
        <v>2023</v>
      </c>
      <c r="C440" s="39">
        <v>1</v>
      </c>
      <c r="D440" s="46" t="s">
        <v>5</v>
      </c>
      <c r="E440" s="46" t="s">
        <v>6</v>
      </c>
      <c r="F440" s="46" t="s">
        <v>1090</v>
      </c>
      <c r="G440" s="47">
        <v>44761.291666666664</v>
      </c>
      <c r="H440" s="46" t="s">
        <v>9</v>
      </c>
      <c r="I440" s="56" t="str">
        <f>VLOOKUP(H440,'Source Codes'!$A$6:$B$89,2,FALSE)</f>
        <v>On Line Journal Entries</v>
      </c>
      <c r="J440" s="146">
        <v>1373657.66</v>
      </c>
      <c r="K440" s="47">
        <v>44762.291666666664</v>
      </c>
      <c r="L440" s="49" t="s">
        <v>1091</v>
      </c>
      <c r="M440" s="50">
        <v>44762.307500000003</v>
      </c>
      <c r="N440" s="48" t="s">
        <v>411</v>
      </c>
      <c r="O440" s="48" t="s">
        <v>422</v>
      </c>
    </row>
    <row r="441" spans="1:15" ht="12.75" customHeight="1" collapsed="1">
      <c r="I441" s="56"/>
      <c r="J441" s="145">
        <f>SUM(J440)</f>
        <v>1373657.66</v>
      </c>
    </row>
    <row r="442" spans="1:15" ht="12.75" customHeight="1">
      <c r="I442" s="56"/>
    </row>
    <row r="443" spans="1:15" ht="12.75" customHeight="1">
      <c r="A443" s="63" t="s">
        <v>1092</v>
      </c>
      <c r="I443" s="56"/>
    </row>
    <row r="444" spans="1:15" ht="61.5" hidden="1" customHeight="1" outlineLevel="1">
      <c r="B444" s="39">
        <v>2023</v>
      </c>
      <c r="C444" s="39">
        <v>1</v>
      </c>
      <c r="D444" s="46" t="s">
        <v>5</v>
      </c>
      <c r="E444" s="46" t="s">
        <v>6</v>
      </c>
      <c r="F444" s="46" t="s">
        <v>1093</v>
      </c>
      <c r="G444" s="47">
        <v>44761.291666666664</v>
      </c>
      <c r="H444" s="46" t="s">
        <v>11</v>
      </c>
      <c r="I444" s="56" t="str">
        <f>VLOOKUP(H444,'Source Codes'!$A$6:$B$89,2,FALSE)</f>
        <v>AR Payments</v>
      </c>
      <c r="J444" s="146">
        <v>4835096.0999999996</v>
      </c>
      <c r="K444" s="47">
        <v>44762.291666666664</v>
      </c>
      <c r="L444" s="49" t="s">
        <v>1094</v>
      </c>
      <c r="M444" s="50">
        <v>44763.045810185184</v>
      </c>
      <c r="N444" s="48" t="s">
        <v>407</v>
      </c>
      <c r="O444" s="48" t="s">
        <v>408</v>
      </c>
    </row>
    <row r="445" spans="1:15" ht="61.5" hidden="1" customHeight="1" outlineLevel="1">
      <c r="B445" s="39">
        <v>2022</v>
      </c>
      <c r="C445" s="39">
        <v>12</v>
      </c>
      <c r="D445" s="46" t="s">
        <v>5</v>
      </c>
      <c r="E445" s="46" t="s">
        <v>6</v>
      </c>
      <c r="F445" s="46" t="s">
        <v>1303</v>
      </c>
      <c r="G445" s="47">
        <v>44742.291666666664</v>
      </c>
      <c r="H445" s="46" t="s">
        <v>9</v>
      </c>
      <c r="I445" s="56" t="str">
        <f>VLOOKUP(H445,'Source Codes'!$A$6:$B$89,2,FALSE)</f>
        <v>On Line Journal Entries</v>
      </c>
      <c r="J445" s="146">
        <v>-40687182.590000004</v>
      </c>
      <c r="K445" s="47">
        <v>44762.291666666664</v>
      </c>
      <c r="L445" s="49" t="s">
        <v>1304</v>
      </c>
      <c r="M445" s="50">
        <v>44762.307500000003</v>
      </c>
      <c r="N445" s="48" t="s">
        <v>411</v>
      </c>
      <c r="O445" s="48" t="s">
        <v>418</v>
      </c>
    </row>
    <row r="446" spans="1:15" ht="61.5" hidden="1" customHeight="1" outlineLevel="1">
      <c r="B446" s="39">
        <v>2023</v>
      </c>
      <c r="C446" s="39">
        <v>1</v>
      </c>
      <c r="D446" s="46" t="s">
        <v>5</v>
      </c>
      <c r="E446" s="46" t="s">
        <v>6</v>
      </c>
      <c r="F446" s="46" t="s">
        <v>1095</v>
      </c>
      <c r="G446" s="47">
        <v>44757.291666666664</v>
      </c>
      <c r="H446" s="46" t="s">
        <v>9</v>
      </c>
      <c r="I446" s="56" t="str">
        <f>VLOOKUP(H446,'Source Codes'!$A$6:$B$89,2,FALSE)</f>
        <v>On Line Journal Entries</v>
      </c>
      <c r="J446" s="146">
        <v>4175517</v>
      </c>
      <c r="K446" s="47">
        <v>44762.291666666664</v>
      </c>
      <c r="L446" s="49" t="s">
        <v>1096</v>
      </c>
      <c r="M446" s="50">
        <v>44762.705254629633</v>
      </c>
      <c r="N446" s="48" t="s">
        <v>407</v>
      </c>
      <c r="O446" s="48" t="s">
        <v>420</v>
      </c>
    </row>
    <row r="447" spans="1:15" ht="12.75" customHeight="1" collapsed="1">
      <c r="I447" s="56"/>
      <c r="J447" s="145">
        <f>SUM(J444:J446)</f>
        <v>-31676569.490000002</v>
      </c>
    </row>
    <row r="448" spans="1:15" ht="12.75" customHeight="1">
      <c r="I448" s="56"/>
    </row>
    <row r="449" spans="1:15" ht="12.75" customHeight="1">
      <c r="A449" s="63" t="s">
        <v>1097</v>
      </c>
      <c r="I449" s="56"/>
    </row>
    <row r="450" spans="1:15" ht="73.5" hidden="1" customHeight="1" outlineLevel="1">
      <c r="B450" s="39">
        <v>2023</v>
      </c>
      <c r="C450" s="39">
        <v>1</v>
      </c>
      <c r="D450" s="46" t="s">
        <v>5</v>
      </c>
      <c r="E450" s="46" t="s">
        <v>6</v>
      </c>
      <c r="F450" s="46" t="s">
        <v>1098</v>
      </c>
      <c r="G450" s="47">
        <v>44763.291666666664</v>
      </c>
      <c r="H450" s="46" t="s">
        <v>14</v>
      </c>
      <c r="I450" s="56" t="str">
        <f>VLOOKUP(H450,'Source Codes'!$A$6:$B$89,2,FALSE)</f>
        <v>AP Warrant Issuance</v>
      </c>
      <c r="J450" s="146">
        <v>-1803882.08</v>
      </c>
      <c r="K450" s="47">
        <v>44763.291666666664</v>
      </c>
      <c r="L450" s="49" t="s">
        <v>1108</v>
      </c>
      <c r="M450" s="50">
        <v>44764.093055555553</v>
      </c>
      <c r="N450" s="48" t="s">
        <v>412</v>
      </c>
      <c r="O450" s="48" t="s">
        <v>426</v>
      </c>
    </row>
    <row r="451" spans="1:15" ht="33.75" hidden="1" customHeight="1" outlineLevel="1">
      <c r="B451" s="39">
        <v>2023</v>
      </c>
      <c r="C451" s="39">
        <v>1</v>
      </c>
      <c r="D451" s="46" t="s">
        <v>5</v>
      </c>
      <c r="E451" s="46" t="s">
        <v>6</v>
      </c>
      <c r="F451" s="46" t="s">
        <v>1099</v>
      </c>
      <c r="G451" s="47">
        <v>44749.291666666664</v>
      </c>
      <c r="H451" s="46" t="s">
        <v>12</v>
      </c>
      <c r="I451" s="56" t="str">
        <f>VLOOKUP(H451,'Source Codes'!$A$6:$B$89,2,FALSE)</f>
        <v>AR Direct Cash Journal</v>
      </c>
      <c r="J451" s="146">
        <v>2283913.8199999998</v>
      </c>
      <c r="K451" s="47">
        <v>44763.291666666664</v>
      </c>
      <c r="L451" s="49" t="s">
        <v>1104</v>
      </c>
      <c r="M451" s="50">
        <v>44764.045613425929</v>
      </c>
      <c r="N451" s="48" t="s">
        <v>407</v>
      </c>
      <c r="O451" s="48" t="s">
        <v>421</v>
      </c>
    </row>
    <row r="452" spans="1:15" ht="18.75" hidden="1" customHeight="1" outlineLevel="1">
      <c r="B452" s="39">
        <v>2023</v>
      </c>
      <c r="C452" s="39">
        <v>1</v>
      </c>
      <c r="D452" s="46" t="s">
        <v>5</v>
      </c>
      <c r="E452" s="46" t="s">
        <v>6</v>
      </c>
      <c r="F452" s="46" t="s">
        <v>1100</v>
      </c>
      <c r="G452" s="47">
        <v>44761.291666666664</v>
      </c>
      <c r="H452" s="46" t="s">
        <v>12</v>
      </c>
      <c r="I452" s="56" t="str">
        <f>VLOOKUP(H452,'Source Codes'!$A$6:$B$89,2,FALSE)</f>
        <v>AR Direct Cash Journal</v>
      </c>
      <c r="J452" s="146">
        <v>4811215.95</v>
      </c>
      <c r="K452" s="47">
        <v>44763.291666666664</v>
      </c>
      <c r="L452" s="49" t="s">
        <v>361</v>
      </c>
      <c r="M452" s="50">
        <v>44764.045613425929</v>
      </c>
      <c r="N452" s="48" t="s">
        <v>407</v>
      </c>
      <c r="O452" s="48" t="s">
        <v>421</v>
      </c>
    </row>
    <row r="453" spans="1:15" ht="61.5" hidden="1" customHeight="1" outlineLevel="1">
      <c r="B453" s="39">
        <v>2023</v>
      </c>
      <c r="C453" s="39">
        <v>1</v>
      </c>
      <c r="D453" s="46" t="s">
        <v>5</v>
      </c>
      <c r="E453" s="46" t="s">
        <v>6</v>
      </c>
      <c r="F453" s="46" t="s">
        <v>1101</v>
      </c>
      <c r="G453" s="47">
        <v>44762.291666666664</v>
      </c>
      <c r="H453" s="46" t="s">
        <v>12</v>
      </c>
      <c r="I453" s="56" t="str">
        <f>VLOOKUP(H453,'Source Codes'!$A$6:$B$89,2,FALSE)</f>
        <v>AR Direct Cash Journal</v>
      </c>
      <c r="J453" s="146">
        <v>1241700</v>
      </c>
      <c r="K453" s="47">
        <v>44763.291666666664</v>
      </c>
      <c r="L453" s="49" t="s">
        <v>1107</v>
      </c>
      <c r="M453" s="50">
        <v>44764.045613425929</v>
      </c>
      <c r="N453" s="48" t="s">
        <v>411</v>
      </c>
      <c r="O453" s="48" t="s">
        <v>408</v>
      </c>
    </row>
    <row r="454" spans="1:15" ht="61.5" hidden="1" customHeight="1" outlineLevel="1">
      <c r="B454" s="39">
        <v>2023</v>
      </c>
      <c r="C454" s="39">
        <v>1</v>
      </c>
      <c r="D454" s="46" t="s">
        <v>5</v>
      </c>
      <c r="E454" s="46" t="s">
        <v>6</v>
      </c>
      <c r="F454" s="46" t="s">
        <v>1102</v>
      </c>
      <c r="G454" s="47">
        <v>44761.291666666664</v>
      </c>
      <c r="H454" s="46" t="s">
        <v>11</v>
      </c>
      <c r="I454" s="56" t="str">
        <f>VLOOKUP(H454,'Source Codes'!$A$6:$B$89,2,FALSE)</f>
        <v>AR Payments</v>
      </c>
      <c r="J454" s="146">
        <v>1627389.9</v>
      </c>
      <c r="K454" s="47">
        <v>44763.291666666664</v>
      </c>
      <c r="L454" s="49" t="s">
        <v>1105</v>
      </c>
      <c r="M454" s="50">
        <v>44764.045613425929</v>
      </c>
      <c r="N454" s="48" t="s">
        <v>407</v>
      </c>
      <c r="O454" s="48" t="s">
        <v>408</v>
      </c>
    </row>
    <row r="455" spans="1:15" ht="25.5" hidden="1" outlineLevel="1">
      <c r="B455" s="39">
        <v>2023</v>
      </c>
      <c r="C455" s="39">
        <v>1</v>
      </c>
      <c r="D455" s="46" t="s">
        <v>5</v>
      </c>
      <c r="E455" s="46" t="s">
        <v>6</v>
      </c>
      <c r="F455" s="46" t="s">
        <v>1103</v>
      </c>
      <c r="G455" s="47">
        <v>44762.291666666664</v>
      </c>
      <c r="H455" s="46" t="s">
        <v>340</v>
      </c>
      <c r="I455" s="56" t="str">
        <f>VLOOKUP(H455,'Source Codes'!$A$6:$B$89,2,FALSE)</f>
        <v>Facilities Mngmnt Intfc Jrnls</v>
      </c>
      <c r="J455" s="146">
        <v>-3906178.82</v>
      </c>
      <c r="K455" s="47">
        <v>44764.291666666664</v>
      </c>
      <c r="L455" s="49" t="s">
        <v>1106</v>
      </c>
      <c r="M455" s="50">
        <v>44764.296701388892</v>
      </c>
      <c r="N455" s="48" t="s">
        <v>407</v>
      </c>
      <c r="O455" s="48" t="s">
        <v>418</v>
      </c>
    </row>
    <row r="456" spans="1:15" ht="12.75" customHeight="1" collapsed="1">
      <c r="B456" s="52"/>
      <c r="C456" s="52"/>
      <c r="D456" s="52"/>
      <c r="E456" s="52"/>
      <c r="F456" s="52"/>
      <c r="G456" s="52"/>
      <c r="H456" s="52"/>
      <c r="I456" s="56"/>
      <c r="J456" s="152">
        <f>SUM(J450:J455)</f>
        <v>4254158.7699999996</v>
      </c>
      <c r="K456" s="138"/>
      <c r="L456" s="52"/>
      <c r="M456" s="52"/>
      <c r="N456" s="52"/>
      <c r="O456" s="52"/>
    </row>
    <row r="457" spans="1:15" ht="12.75" customHeight="1">
      <c r="B457" s="52"/>
      <c r="C457" s="52"/>
      <c r="D457" s="52"/>
      <c r="E457" s="52"/>
      <c r="F457" s="52"/>
      <c r="G457" s="52"/>
      <c r="H457" s="52"/>
      <c r="I457" s="56"/>
      <c r="J457" s="153"/>
      <c r="K457" s="138"/>
      <c r="L457" s="52"/>
      <c r="M457" s="52"/>
      <c r="N457" s="52"/>
      <c r="O457" s="52"/>
    </row>
    <row r="458" spans="1:15" ht="12.75" customHeight="1">
      <c r="A458" s="63" t="s">
        <v>1109</v>
      </c>
      <c r="B458" s="52"/>
      <c r="C458" s="52"/>
      <c r="D458" s="52"/>
      <c r="E458" s="52"/>
      <c r="F458" s="52"/>
      <c r="G458" s="52"/>
      <c r="H458" s="52"/>
      <c r="I458" s="56"/>
      <c r="J458" s="153"/>
      <c r="K458" s="138"/>
      <c r="L458" s="52"/>
      <c r="M458" s="52"/>
      <c r="N458" s="52"/>
      <c r="O458" s="52"/>
    </row>
    <row r="459" spans="1:15" ht="66" hidden="1" customHeight="1" outlineLevel="1">
      <c r="B459" s="39">
        <v>2023</v>
      </c>
      <c r="C459" s="39">
        <v>1</v>
      </c>
      <c r="D459" s="46" t="s">
        <v>5</v>
      </c>
      <c r="E459" s="46" t="s">
        <v>6</v>
      </c>
      <c r="F459" s="46" t="s">
        <v>1110</v>
      </c>
      <c r="G459" s="47">
        <v>44748.291666666664</v>
      </c>
      <c r="H459" s="46" t="s">
        <v>11</v>
      </c>
      <c r="I459" s="56" t="str">
        <f>VLOOKUP(H459,'Source Codes'!$A$6:$B$89,2,FALSE)</f>
        <v>AR Payments</v>
      </c>
      <c r="J459" s="146">
        <v>3261846.84</v>
      </c>
      <c r="K459" s="47">
        <v>44764.291666666664</v>
      </c>
      <c r="L459" s="49" t="s">
        <v>1116</v>
      </c>
      <c r="M459" s="50">
        <v>44765.048113425924</v>
      </c>
      <c r="N459" s="48" t="s">
        <v>407</v>
      </c>
      <c r="O459" s="48" t="s">
        <v>408</v>
      </c>
    </row>
    <row r="460" spans="1:15" ht="43.5" hidden="1" customHeight="1" outlineLevel="1">
      <c r="B460" s="39">
        <v>2023</v>
      </c>
      <c r="C460" s="39">
        <v>1</v>
      </c>
      <c r="D460" s="46" t="s">
        <v>5</v>
      </c>
      <c r="E460" s="46" t="s">
        <v>6</v>
      </c>
      <c r="F460" s="46" t="s">
        <v>1111</v>
      </c>
      <c r="G460" s="47">
        <v>44760.291666666664</v>
      </c>
      <c r="H460" s="46" t="s">
        <v>11</v>
      </c>
      <c r="I460" s="56" t="str">
        <f>VLOOKUP(H460,'Source Codes'!$A$6:$B$89,2,FALSE)</f>
        <v>AR Payments</v>
      </c>
      <c r="J460" s="146">
        <v>1292401.8899999999</v>
      </c>
      <c r="K460" s="47">
        <v>44764.291666666664</v>
      </c>
      <c r="L460" s="49" t="s">
        <v>1117</v>
      </c>
      <c r="M460" s="50">
        <v>44765.048113425924</v>
      </c>
      <c r="N460" s="48" t="s">
        <v>407</v>
      </c>
      <c r="O460" s="48" t="s">
        <v>408</v>
      </c>
    </row>
    <row r="461" spans="1:15" ht="27.75" hidden="1" customHeight="1" outlineLevel="1">
      <c r="B461" s="39">
        <v>2023</v>
      </c>
      <c r="C461" s="39">
        <v>1</v>
      </c>
      <c r="D461" s="46" t="s">
        <v>5</v>
      </c>
      <c r="E461" s="46" t="s">
        <v>6</v>
      </c>
      <c r="F461" s="46" t="s">
        <v>1112</v>
      </c>
      <c r="G461" s="47">
        <v>44762.291666666664</v>
      </c>
      <c r="H461" s="46" t="s">
        <v>11</v>
      </c>
      <c r="I461" s="56" t="str">
        <f>VLOOKUP(H461,'Source Codes'!$A$6:$B$89,2,FALSE)</f>
        <v>AR Payments</v>
      </c>
      <c r="J461" s="146">
        <v>5196146.63</v>
      </c>
      <c r="K461" s="47">
        <v>44764.291666666664</v>
      </c>
      <c r="L461" s="49" t="s">
        <v>1118</v>
      </c>
      <c r="M461" s="50">
        <v>44765.048113425924</v>
      </c>
      <c r="N461" s="48" t="s">
        <v>407</v>
      </c>
      <c r="O461" s="48" t="s">
        <v>408</v>
      </c>
    </row>
    <row r="462" spans="1:15" ht="27.75" hidden="1" customHeight="1" outlineLevel="1">
      <c r="B462" s="39">
        <v>2023</v>
      </c>
      <c r="C462" s="39">
        <v>1</v>
      </c>
      <c r="D462" s="46" t="s">
        <v>5</v>
      </c>
      <c r="E462" s="46" t="s">
        <v>6</v>
      </c>
      <c r="F462" s="46" t="s">
        <v>1113</v>
      </c>
      <c r="G462" s="47">
        <v>44762.291666666664</v>
      </c>
      <c r="H462" s="46" t="s">
        <v>9</v>
      </c>
      <c r="I462" s="56" t="str">
        <f>VLOOKUP(H462,'Source Codes'!$A$6:$B$89,2,FALSE)</f>
        <v>On Line Journal Entries</v>
      </c>
      <c r="J462" s="146">
        <v>1279323</v>
      </c>
      <c r="K462" s="47">
        <v>44765.291666666664</v>
      </c>
      <c r="L462" s="49" t="s">
        <v>1119</v>
      </c>
      <c r="M462" s="50">
        <v>44765.798981481479</v>
      </c>
      <c r="N462" s="48" t="s">
        <v>407</v>
      </c>
      <c r="O462" s="48" t="s">
        <v>415</v>
      </c>
    </row>
    <row r="463" spans="1:15" ht="27.75" hidden="1" customHeight="1" outlineLevel="1">
      <c r="B463" s="39">
        <v>2023</v>
      </c>
      <c r="C463" s="39">
        <v>1</v>
      </c>
      <c r="D463" s="46" t="s">
        <v>5</v>
      </c>
      <c r="E463" s="46" t="s">
        <v>6</v>
      </c>
      <c r="F463" s="46" t="s">
        <v>1114</v>
      </c>
      <c r="G463" s="47">
        <v>44762.291666666664</v>
      </c>
      <c r="H463" s="46" t="s">
        <v>9</v>
      </c>
      <c r="I463" s="56" t="str">
        <f>VLOOKUP(H463,'Source Codes'!$A$6:$B$89,2,FALSE)</f>
        <v>On Line Journal Entries</v>
      </c>
      <c r="J463" s="146">
        <v>1880730</v>
      </c>
      <c r="K463" s="47">
        <v>44765.291666666664</v>
      </c>
      <c r="L463" s="49" t="s">
        <v>1119</v>
      </c>
      <c r="M463" s="50">
        <v>44765.798981481479</v>
      </c>
      <c r="N463" s="48" t="s">
        <v>407</v>
      </c>
      <c r="O463" s="48" t="s">
        <v>415</v>
      </c>
    </row>
    <row r="464" spans="1:15" ht="27.75" hidden="1" customHeight="1" outlineLevel="1">
      <c r="B464" s="39">
        <v>2023</v>
      </c>
      <c r="C464" s="39">
        <v>1</v>
      </c>
      <c r="D464" s="46" t="s">
        <v>5</v>
      </c>
      <c r="E464" s="46" t="s">
        <v>6</v>
      </c>
      <c r="F464" s="46" t="s">
        <v>1115</v>
      </c>
      <c r="G464" s="47">
        <v>44762.291666666664</v>
      </c>
      <c r="H464" s="46" t="s">
        <v>9</v>
      </c>
      <c r="I464" s="56" t="str">
        <f>VLOOKUP(H464,'Source Codes'!$A$6:$B$89,2,FALSE)</f>
        <v>On Line Journal Entries</v>
      </c>
      <c r="J464" s="146">
        <v>2692636</v>
      </c>
      <c r="K464" s="47">
        <v>44765.291666666664</v>
      </c>
      <c r="L464" s="49" t="s">
        <v>1119</v>
      </c>
      <c r="M464" s="50">
        <v>44765.798981481479</v>
      </c>
      <c r="N464" s="48" t="s">
        <v>407</v>
      </c>
      <c r="O464" s="48" t="s">
        <v>415</v>
      </c>
    </row>
    <row r="465" spans="1:15" ht="12.75" customHeight="1" collapsed="1">
      <c r="I465" s="56"/>
      <c r="J465" s="145">
        <f>SUM(J459:J464)</f>
        <v>15603084.359999999</v>
      </c>
    </row>
    <row r="466" spans="1:15" ht="12.75" customHeight="1">
      <c r="I466" s="56"/>
    </row>
    <row r="467" spans="1:15" ht="12.75" customHeight="1">
      <c r="A467" s="63" t="s">
        <v>1120</v>
      </c>
      <c r="I467" s="56"/>
    </row>
    <row r="468" spans="1:15" ht="144" hidden="1" customHeight="1" outlineLevel="1">
      <c r="B468" s="39">
        <v>2023</v>
      </c>
      <c r="C468" s="39">
        <v>1</v>
      </c>
      <c r="D468" s="46" t="s">
        <v>5</v>
      </c>
      <c r="E468" s="46" t="s">
        <v>6</v>
      </c>
      <c r="F468" s="46" t="s">
        <v>1121</v>
      </c>
      <c r="G468" s="47">
        <v>44769.291666666664</v>
      </c>
      <c r="H468" s="46" t="s">
        <v>14</v>
      </c>
      <c r="I468" s="56" t="str">
        <f>VLOOKUP(H468,'Source Codes'!$A$6:$B$89,2,FALSE)</f>
        <v>AP Warrant Issuance</v>
      </c>
      <c r="J468" s="146">
        <v>-205996864.37</v>
      </c>
      <c r="K468" s="47">
        <v>44767.291666666664</v>
      </c>
      <c r="L468" s="49" t="s">
        <v>1125</v>
      </c>
      <c r="M468" s="50">
        <v>44768.096168981479</v>
      </c>
      <c r="N468" s="48" t="s">
        <v>518</v>
      </c>
      <c r="O468" s="48" t="s">
        <v>409</v>
      </c>
    </row>
    <row r="469" spans="1:15" ht="34.5" hidden="1" customHeight="1" outlineLevel="1">
      <c r="B469" s="39">
        <v>2023</v>
      </c>
      <c r="C469" s="39">
        <v>1</v>
      </c>
      <c r="D469" s="46" t="s">
        <v>5</v>
      </c>
      <c r="E469" s="46" t="s">
        <v>6</v>
      </c>
      <c r="F469" s="46" t="s">
        <v>1122</v>
      </c>
      <c r="G469" s="47">
        <v>44767.291666666664</v>
      </c>
      <c r="H469" s="46" t="s">
        <v>12</v>
      </c>
      <c r="I469" s="56" t="str">
        <f>VLOOKUP(H469,'Source Codes'!$A$6:$B$89,2,FALSE)</f>
        <v>AR Direct Cash Journal</v>
      </c>
      <c r="J469" s="146">
        <v>4011683.62</v>
      </c>
      <c r="K469" s="47">
        <v>44767.291666666664</v>
      </c>
      <c r="L469" s="49" t="s">
        <v>1126</v>
      </c>
      <c r="M469" s="50">
        <v>44768.046527777777</v>
      </c>
      <c r="N469" s="48" t="s">
        <v>407</v>
      </c>
      <c r="O469" s="48" t="s">
        <v>422</v>
      </c>
    </row>
    <row r="470" spans="1:15" ht="28.5" hidden="1" customHeight="1" outlineLevel="1">
      <c r="B470" s="39">
        <v>2023</v>
      </c>
      <c r="C470" s="39">
        <v>1</v>
      </c>
      <c r="D470" s="46" t="s">
        <v>5</v>
      </c>
      <c r="E470" s="46" t="s">
        <v>6</v>
      </c>
      <c r="F470" s="46" t="s">
        <v>1123</v>
      </c>
      <c r="G470" s="47">
        <v>44748.291666666664</v>
      </c>
      <c r="H470" s="46" t="s">
        <v>11</v>
      </c>
      <c r="I470" s="56" t="str">
        <f>VLOOKUP(H470,'Source Codes'!$A$6:$B$89,2,FALSE)</f>
        <v>AR Payments</v>
      </c>
      <c r="J470" s="146">
        <v>1229065.48</v>
      </c>
      <c r="K470" s="47">
        <v>44767.291666666664</v>
      </c>
      <c r="L470" s="49" t="s">
        <v>1127</v>
      </c>
      <c r="M470" s="50">
        <v>44768.046527777777</v>
      </c>
      <c r="N470" s="48" t="s">
        <v>407</v>
      </c>
      <c r="O470" s="48" t="s">
        <v>408</v>
      </c>
    </row>
    <row r="471" spans="1:15" ht="34.5" hidden="1" customHeight="1" outlineLevel="1">
      <c r="B471" s="39">
        <v>2023</v>
      </c>
      <c r="C471" s="39">
        <v>1</v>
      </c>
      <c r="D471" s="46" t="s">
        <v>5</v>
      </c>
      <c r="E471" s="46" t="s">
        <v>6</v>
      </c>
      <c r="F471" s="46" t="s">
        <v>1124</v>
      </c>
      <c r="G471" s="47">
        <v>44756.291666666664</v>
      </c>
      <c r="H471" s="46" t="s">
        <v>11</v>
      </c>
      <c r="I471" s="56" t="str">
        <f>VLOOKUP(H471,'Source Codes'!$A$6:$B$89,2,FALSE)</f>
        <v>AR Payments</v>
      </c>
      <c r="J471" s="146">
        <v>1523888.97</v>
      </c>
      <c r="K471" s="47">
        <v>44767.291666666664</v>
      </c>
      <c r="L471" s="49" t="s">
        <v>1128</v>
      </c>
      <c r="M471" s="50">
        <v>44768.046527777777</v>
      </c>
      <c r="N471" s="48" t="s">
        <v>407</v>
      </c>
      <c r="O471" s="48" t="s">
        <v>408</v>
      </c>
    </row>
    <row r="472" spans="1:15" ht="12.75" customHeight="1" collapsed="1">
      <c r="I472" s="56"/>
      <c r="J472" s="145">
        <f>SUM(J468:J471)</f>
        <v>-199232226.30000001</v>
      </c>
    </row>
    <row r="473" spans="1:15" ht="12.75" customHeight="1">
      <c r="I473" s="56"/>
    </row>
    <row r="474" spans="1:15" ht="12.75" customHeight="1">
      <c r="A474" s="63" t="s">
        <v>1129</v>
      </c>
      <c r="I474" s="56"/>
    </row>
    <row r="475" spans="1:15" ht="27.75" hidden="1" customHeight="1" outlineLevel="1">
      <c r="B475" s="39">
        <v>2023</v>
      </c>
      <c r="C475" s="39">
        <v>1</v>
      </c>
      <c r="D475" s="46" t="s">
        <v>5</v>
      </c>
      <c r="E475" s="46" t="s">
        <v>6</v>
      </c>
      <c r="F475" s="46" t="s">
        <v>1130</v>
      </c>
      <c r="G475" s="47">
        <v>44768.291666666664</v>
      </c>
      <c r="H475" s="46" t="s">
        <v>12</v>
      </c>
      <c r="I475" s="56" t="str">
        <f>VLOOKUP(H475,'Source Codes'!$A$6:$B$89,2,FALSE)</f>
        <v>AR Direct Cash Journal</v>
      </c>
      <c r="J475" s="146">
        <v>3478780.1</v>
      </c>
      <c r="K475" s="47">
        <v>44769.291666666664</v>
      </c>
      <c r="L475" s="49" t="s">
        <v>944</v>
      </c>
      <c r="M475" s="50">
        <v>44770.046759259261</v>
      </c>
      <c r="N475" s="48" t="s">
        <v>412</v>
      </c>
      <c r="O475" s="48" t="s">
        <v>413</v>
      </c>
    </row>
    <row r="476" spans="1:15" ht="48.75" hidden="1" customHeight="1" outlineLevel="1">
      <c r="B476" s="39">
        <v>2023</v>
      </c>
      <c r="C476" s="39">
        <v>1</v>
      </c>
      <c r="D476" s="46" t="s">
        <v>5</v>
      </c>
      <c r="E476" s="46" t="s">
        <v>6</v>
      </c>
      <c r="F476" s="46" t="s">
        <v>1131</v>
      </c>
      <c r="G476" s="47">
        <v>44764.291666666664</v>
      </c>
      <c r="H476" s="46" t="s">
        <v>11</v>
      </c>
      <c r="I476" s="56" t="str">
        <f>VLOOKUP(H476,'Source Codes'!$A$6:$B$89,2,FALSE)</f>
        <v>AR Payments</v>
      </c>
      <c r="J476" s="146">
        <v>1264603.3400000001</v>
      </c>
      <c r="K476" s="47">
        <v>44769.291666666664</v>
      </c>
      <c r="L476" s="49" t="s">
        <v>1134</v>
      </c>
      <c r="M476" s="50">
        <v>44770.046759259261</v>
      </c>
      <c r="N476" s="48" t="s">
        <v>407</v>
      </c>
      <c r="O476" s="48" t="s">
        <v>408</v>
      </c>
    </row>
    <row r="477" spans="1:15" ht="34.5" hidden="1" customHeight="1" outlineLevel="1">
      <c r="B477" s="39">
        <v>2022</v>
      </c>
      <c r="C477" s="39">
        <v>12</v>
      </c>
      <c r="D477" s="46" t="s">
        <v>5</v>
      </c>
      <c r="E477" s="46" t="s">
        <v>6</v>
      </c>
      <c r="F477" s="46" t="s">
        <v>1132</v>
      </c>
      <c r="G477" s="47">
        <v>44742.291666666664</v>
      </c>
      <c r="H477" s="46" t="s">
        <v>9</v>
      </c>
      <c r="I477" s="56" t="str">
        <f>VLOOKUP(H477,'Source Codes'!$A$6:$B$89,2,FALSE)</f>
        <v>On Line Journal Entries</v>
      </c>
      <c r="J477" s="146">
        <v>1104994.67</v>
      </c>
      <c r="K477" s="47">
        <v>44770.291666666664</v>
      </c>
      <c r="L477" s="49" t="s">
        <v>1133</v>
      </c>
      <c r="M477" s="50">
        <v>44770.581493055557</v>
      </c>
      <c r="N477" s="48" t="s">
        <v>411</v>
      </c>
      <c r="O477" s="48" t="s">
        <v>409</v>
      </c>
    </row>
    <row r="478" spans="1:15" ht="12.75" customHeight="1" collapsed="1">
      <c r="I478" s="56"/>
      <c r="J478" s="145">
        <f>SUM(J475:J477)</f>
        <v>5848378.1100000003</v>
      </c>
    </row>
    <row r="479" spans="1:15" ht="12.75" customHeight="1">
      <c r="I479" s="56"/>
    </row>
    <row r="480" spans="1:15" ht="12.75" customHeight="1">
      <c r="A480" s="63" t="s">
        <v>1135</v>
      </c>
      <c r="I480" s="56"/>
    </row>
    <row r="481" spans="1:15" ht="34.5" hidden="1" customHeight="1" outlineLevel="1">
      <c r="B481" s="39">
        <v>2023</v>
      </c>
      <c r="C481" s="39">
        <v>1</v>
      </c>
      <c r="D481" s="46" t="s">
        <v>5</v>
      </c>
      <c r="E481" s="46" t="s">
        <v>6</v>
      </c>
      <c r="F481" s="46" t="s">
        <v>1136</v>
      </c>
      <c r="G481" s="47">
        <v>44769.291666666664</v>
      </c>
      <c r="H481" s="46" t="s">
        <v>11</v>
      </c>
      <c r="I481" s="56" t="str">
        <f>VLOOKUP(H481,'Source Codes'!$A$6:$B$89,2,FALSE)</f>
        <v>AR Payments</v>
      </c>
      <c r="J481" s="146">
        <v>1309485.1499999999</v>
      </c>
      <c r="K481" s="47">
        <v>44770.291666666664</v>
      </c>
      <c r="L481" s="49" t="s">
        <v>1137</v>
      </c>
      <c r="M481" s="50">
        <v>44771.076585648145</v>
      </c>
      <c r="N481" s="48" t="s">
        <v>411</v>
      </c>
      <c r="O481" s="48" t="s">
        <v>408</v>
      </c>
    </row>
    <row r="482" spans="1:15" ht="12.75" customHeight="1" collapsed="1">
      <c r="I482" s="56"/>
      <c r="J482" s="145">
        <f>SUM(J481)</f>
        <v>1309485.1499999999</v>
      </c>
    </row>
    <row r="483" spans="1:15" ht="12.75" customHeight="1">
      <c r="I483" s="56"/>
    </row>
    <row r="484" spans="1:15" ht="12.75" customHeight="1">
      <c r="A484" s="63" t="s">
        <v>1138</v>
      </c>
      <c r="I484" s="56"/>
    </row>
    <row r="485" spans="1:15" ht="67.5" hidden="1" customHeight="1" outlineLevel="1">
      <c r="B485" s="39">
        <v>2023</v>
      </c>
      <c r="C485" s="39">
        <v>1</v>
      </c>
      <c r="D485" s="46" t="s">
        <v>5</v>
      </c>
      <c r="E485" s="46" t="s">
        <v>6</v>
      </c>
      <c r="F485" s="46" t="s">
        <v>1139</v>
      </c>
      <c r="G485" s="47">
        <v>44763.291666666664</v>
      </c>
      <c r="H485" s="46" t="s">
        <v>12</v>
      </c>
      <c r="I485" s="56" t="str">
        <f>VLOOKUP(H485,'Source Codes'!$A$6:$B$89,2,FALSE)</f>
        <v>AR Direct Cash Journal</v>
      </c>
      <c r="J485" s="146">
        <v>3408226.3</v>
      </c>
      <c r="K485" s="47">
        <v>44771.291666666664</v>
      </c>
      <c r="L485" s="49" t="s">
        <v>1143</v>
      </c>
      <c r="M485" s="50">
        <v>44772.046516203707</v>
      </c>
      <c r="N485" s="48" t="s">
        <v>407</v>
      </c>
      <c r="O485" s="48" t="s">
        <v>421</v>
      </c>
    </row>
    <row r="486" spans="1:15" ht="27.75" hidden="1" customHeight="1" outlineLevel="1">
      <c r="B486" s="39">
        <v>2023</v>
      </c>
      <c r="C486" s="39">
        <v>1</v>
      </c>
      <c r="D486" s="46" t="s">
        <v>5</v>
      </c>
      <c r="E486" s="46" t="s">
        <v>6</v>
      </c>
      <c r="F486" s="46" t="s">
        <v>1140</v>
      </c>
      <c r="G486" s="47">
        <v>44771.291666666664</v>
      </c>
      <c r="H486" s="46" t="s">
        <v>12</v>
      </c>
      <c r="I486" s="56" t="str">
        <f>VLOOKUP(H486,'Source Codes'!$A$6:$B$89,2,FALSE)</f>
        <v>AR Direct Cash Journal</v>
      </c>
      <c r="J486" s="146">
        <v>2979733.3</v>
      </c>
      <c r="K486" s="47">
        <v>44771.291666666664</v>
      </c>
      <c r="L486" s="49" t="s">
        <v>1142</v>
      </c>
      <c r="M486" s="50">
        <v>44772.046516203707</v>
      </c>
      <c r="N486" s="48" t="s">
        <v>407</v>
      </c>
      <c r="O486" s="48" t="s">
        <v>421</v>
      </c>
    </row>
    <row r="487" spans="1:15" ht="27.75" hidden="1" customHeight="1" outlineLevel="1">
      <c r="B487" s="39">
        <v>2023</v>
      </c>
      <c r="C487" s="39">
        <v>1</v>
      </c>
      <c r="D487" s="46" t="s">
        <v>5</v>
      </c>
      <c r="E487" s="46" t="s">
        <v>6</v>
      </c>
      <c r="F487" s="46" t="s">
        <v>1141</v>
      </c>
      <c r="G487" s="47">
        <v>44770.291666666664</v>
      </c>
      <c r="H487" s="46" t="s">
        <v>12</v>
      </c>
      <c r="I487" s="56" t="str">
        <f>VLOOKUP(H487,'Source Codes'!$A$6:$B$89,2,FALSE)</f>
        <v>AR Direct Cash Journal</v>
      </c>
      <c r="J487" s="146">
        <v>3042889.32</v>
      </c>
      <c r="K487" s="47">
        <v>44771.291666666664</v>
      </c>
      <c r="L487" s="49" t="s">
        <v>1145</v>
      </c>
      <c r="M487" s="50">
        <v>44772.046516203707</v>
      </c>
      <c r="N487" s="48" t="s">
        <v>411</v>
      </c>
      <c r="O487" s="48" t="s">
        <v>1144</v>
      </c>
    </row>
    <row r="488" spans="1:15" ht="12.75" customHeight="1" collapsed="1">
      <c r="I488" s="56"/>
      <c r="J488" s="145">
        <f>SUM(J485:J487)</f>
        <v>9430848.9199999999</v>
      </c>
    </row>
    <row r="489" spans="1:15" ht="12.75" customHeight="1">
      <c r="I489" s="56"/>
    </row>
    <row r="490" spans="1:15" ht="12.75" customHeight="1">
      <c r="A490" s="63" t="s">
        <v>1146</v>
      </c>
      <c r="I490" s="56"/>
    </row>
    <row r="491" spans="1:15" ht="27.75" hidden="1" customHeight="1" outlineLevel="1">
      <c r="B491" s="39">
        <v>2023</v>
      </c>
      <c r="C491" s="39">
        <v>1</v>
      </c>
      <c r="D491" s="46" t="s">
        <v>5</v>
      </c>
      <c r="E491" s="46" t="s">
        <v>6</v>
      </c>
      <c r="F491" s="46" t="s">
        <v>1147</v>
      </c>
      <c r="G491" s="47">
        <v>44757.291666666664</v>
      </c>
      <c r="H491" s="46" t="s">
        <v>12</v>
      </c>
      <c r="I491" s="56" t="str">
        <f>VLOOKUP(H491,'Source Codes'!$A$6:$B$89,2,FALSE)</f>
        <v>AR Direct Cash Journal</v>
      </c>
      <c r="J491" s="146">
        <v>1190918.44</v>
      </c>
      <c r="K491" s="47">
        <v>44774.291666666664</v>
      </c>
      <c r="L491" s="49" t="s">
        <v>1157</v>
      </c>
      <c r="M491" s="50">
        <v>44775.046990740739</v>
      </c>
      <c r="N491" s="48" t="s">
        <v>407</v>
      </c>
      <c r="O491" s="48" t="s">
        <v>421</v>
      </c>
    </row>
    <row r="492" spans="1:15" ht="67.5" hidden="1" customHeight="1" outlineLevel="1">
      <c r="B492" s="39">
        <v>2023</v>
      </c>
      <c r="C492" s="39">
        <v>1</v>
      </c>
      <c r="D492" s="46" t="s">
        <v>5</v>
      </c>
      <c r="E492" s="46" t="s">
        <v>6</v>
      </c>
      <c r="F492" s="46" t="s">
        <v>1148</v>
      </c>
      <c r="G492" s="47">
        <v>44768.291666666664</v>
      </c>
      <c r="H492" s="46" t="s">
        <v>12</v>
      </c>
      <c r="I492" s="56" t="str">
        <f>VLOOKUP(H492,'Source Codes'!$A$6:$B$89,2,FALSE)</f>
        <v>AR Direct Cash Journal</v>
      </c>
      <c r="J492" s="146">
        <v>1901018.72</v>
      </c>
      <c r="K492" s="47">
        <v>44774.291666666664</v>
      </c>
      <c r="L492" s="49" t="s">
        <v>1158</v>
      </c>
      <c r="M492" s="50">
        <v>44775.046990740739</v>
      </c>
      <c r="N492" s="48" t="s">
        <v>407</v>
      </c>
      <c r="O492" s="48" t="s">
        <v>421</v>
      </c>
    </row>
    <row r="493" spans="1:15" ht="27.75" hidden="1" customHeight="1" outlineLevel="1">
      <c r="B493" s="39">
        <v>2023</v>
      </c>
      <c r="C493" s="39">
        <v>1</v>
      </c>
      <c r="D493" s="46" t="s">
        <v>5</v>
      </c>
      <c r="E493" s="46" t="s">
        <v>6</v>
      </c>
      <c r="F493" s="46" t="s">
        <v>1149</v>
      </c>
      <c r="G493" s="47">
        <v>44761.291666666664</v>
      </c>
      <c r="H493" s="46" t="s">
        <v>12</v>
      </c>
      <c r="I493" s="56" t="str">
        <f>VLOOKUP(H493,'Source Codes'!$A$6:$B$89,2,FALSE)</f>
        <v>AR Direct Cash Journal</v>
      </c>
      <c r="J493" s="146">
        <v>4000000</v>
      </c>
      <c r="K493" s="47">
        <v>44774.291666666664</v>
      </c>
      <c r="L493" s="49" t="s">
        <v>1159</v>
      </c>
      <c r="M493" s="50">
        <v>44775.046990740739</v>
      </c>
      <c r="N493" s="48" t="s">
        <v>411</v>
      </c>
      <c r="O493" s="48" t="s">
        <v>419</v>
      </c>
    </row>
    <row r="494" spans="1:15" ht="27.75" hidden="1" customHeight="1" outlineLevel="1">
      <c r="B494" s="39">
        <v>2023</v>
      </c>
      <c r="C494" s="39">
        <v>1</v>
      </c>
      <c r="D494" s="46" t="s">
        <v>5</v>
      </c>
      <c r="E494" s="46" t="s">
        <v>6</v>
      </c>
      <c r="F494" s="46" t="s">
        <v>1150</v>
      </c>
      <c r="G494" s="47">
        <v>44771.291666666664</v>
      </c>
      <c r="H494" s="46" t="s">
        <v>11</v>
      </c>
      <c r="I494" s="56" t="str">
        <f>VLOOKUP(H494,'Source Codes'!$A$6:$B$89,2,FALSE)</f>
        <v>AR Payments</v>
      </c>
      <c r="J494" s="146">
        <v>1414999.2</v>
      </c>
      <c r="K494" s="47">
        <v>44774.291666666664</v>
      </c>
      <c r="L494" s="49" t="s">
        <v>1160</v>
      </c>
      <c r="M494" s="50">
        <v>44775.046990740739</v>
      </c>
      <c r="N494" s="48" t="s">
        <v>407</v>
      </c>
      <c r="O494" s="48" t="s">
        <v>408</v>
      </c>
    </row>
    <row r="495" spans="1:15" ht="27.75" hidden="1" customHeight="1" outlineLevel="1">
      <c r="B495" s="39">
        <v>2023</v>
      </c>
      <c r="C495" s="39">
        <v>1</v>
      </c>
      <c r="D495" s="46" t="s">
        <v>5</v>
      </c>
      <c r="E495" s="46" t="s">
        <v>6</v>
      </c>
      <c r="F495" s="46" t="s">
        <v>1151</v>
      </c>
      <c r="G495" s="47">
        <v>44763.291666666664</v>
      </c>
      <c r="H495" s="46" t="s">
        <v>9</v>
      </c>
      <c r="I495" s="56" t="str">
        <f>VLOOKUP(H495,'Source Codes'!$A$6:$B$89,2,FALSE)</f>
        <v>On Line Journal Entries</v>
      </c>
      <c r="J495" s="146">
        <v>-1542083</v>
      </c>
      <c r="K495" s="47">
        <v>44775.291666666664</v>
      </c>
      <c r="L495" s="49" t="s">
        <v>1161</v>
      </c>
      <c r="M495" s="50">
        <v>44775.555868055555</v>
      </c>
      <c r="N495" s="48" t="s">
        <v>407</v>
      </c>
      <c r="O495" s="48" t="s">
        <v>419</v>
      </c>
    </row>
    <row r="496" spans="1:15" ht="27.75" hidden="1" customHeight="1" outlineLevel="1">
      <c r="B496" s="39">
        <v>2023</v>
      </c>
      <c r="C496" s="39">
        <v>1</v>
      </c>
      <c r="D496" s="46" t="s">
        <v>5</v>
      </c>
      <c r="E496" s="46" t="s">
        <v>6</v>
      </c>
      <c r="F496" s="46" t="s">
        <v>1152</v>
      </c>
      <c r="G496" s="47">
        <v>44762.291666666664</v>
      </c>
      <c r="H496" s="46" t="s">
        <v>9</v>
      </c>
      <c r="I496" s="56" t="str">
        <f>VLOOKUP(H496,'Source Codes'!$A$6:$B$89,2,FALSE)</f>
        <v>On Line Journal Entries</v>
      </c>
      <c r="J496" s="146">
        <v>7176379.1500000004</v>
      </c>
      <c r="K496" s="47">
        <v>44774.291666666664</v>
      </c>
      <c r="L496" s="49" t="s">
        <v>1162</v>
      </c>
      <c r="M496" s="50">
        <v>44774.665763888886</v>
      </c>
      <c r="N496" s="48" t="s">
        <v>407</v>
      </c>
      <c r="O496" s="48" t="s">
        <v>419</v>
      </c>
    </row>
    <row r="497" spans="1:15" ht="27.75" hidden="1" customHeight="1" outlineLevel="1">
      <c r="B497" s="39">
        <v>2023</v>
      </c>
      <c r="C497" s="39">
        <v>1</v>
      </c>
      <c r="D497" s="46" t="s">
        <v>5</v>
      </c>
      <c r="E497" s="46" t="s">
        <v>6</v>
      </c>
      <c r="F497" s="46" t="s">
        <v>1153</v>
      </c>
      <c r="G497" s="47">
        <v>44762.291666666664</v>
      </c>
      <c r="H497" s="46" t="s">
        <v>9</v>
      </c>
      <c r="I497" s="56" t="str">
        <f>VLOOKUP(H497,'Source Codes'!$A$6:$B$89,2,FALSE)</f>
        <v>On Line Journal Entries</v>
      </c>
      <c r="J497" s="146">
        <v>2546761.96</v>
      </c>
      <c r="K497" s="47">
        <v>44775.291666666664</v>
      </c>
      <c r="L497" s="49" t="s">
        <v>1163</v>
      </c>
      <c r="M497" s="50">
        <v>44775.555868055555</v>
      </c>
      <c r="N497" s="48" t="s">
        <v>410</v>
      </c>
      <c r="O497" s="48" t="s">
        <v>419</v>
      </c>
    </row>
    <row r="498" spans="1:15" ht="49.5" hidden="1" customHeight="1" outlineLevel="1">
      <c r="B498" s="39">
        <v>2023</v>
      </c>
      <c r="C498" s="39">
        <v>1</v>
      </c>
      <c r="D498" s="46" t="s">
        <v>5</v>
      </c>
      <c r="E498" s="46" t="s">
        <v>6</v>
      </c>
      <c r="F498" s="46" t="s">
        <v>1154</v>
      </c>
      <c r="G498" s="47">
        <v>44769.291666666664</v>
      </c>
      <c r="H498" s="46" t="s">
        <v>9</v>
      </c>
      <c r="I498" s="56" t="str">
        <f>VLOOKUP(H498,'Source Codes'!$A$6:$B$89,2,FALSE)</f>
        <v>On Line Journal Entries</v>
      </c>
      <c r="J498" s="146">
        <v>3348859.09</v>
      </c>
      <c r="K498" s="47">
        <v>44775.291666666664</v>
      </c>
      <c r="L498" s="49" t="s">
        <v>1155</v>
      </c>
      <c r="M498" s="50">
        <v>44775.555868055555</v>
      </c>
      <c r="N498" s="48" t="s">
        <v>407</v>
      </c>
      <c r="O498" s="48" t="s">
        <v>422</v>
      </c>
    </row>
    <row r="499" spans="1:15" ht="27.75" hidden="1" customHeight="1" outlineLevel="1">
      <c r="B499" s="39">
        <v>2023</v>
      </c>
      <c r="C499" s="39">
        <v>1</v>
      </c>
      <c r="D499" s="46" t="s">
        <v>5</v>
      </c>
      <c r="E499" s="46" t="s">
        <v>6</v>
      </c>
      <c r="F499" s="46" t="s">
        <v>1156</v>
      </c>
      <c r="G499" s="47">
        <v>44769.291666666664</v>
      </c>
      <c r="H499" s="46" t="s">
        <v>9</v>
      </c>
      <c r="I499" s="56" t="str">
        <f>VLOOKUP(H499,'Source Codes'!$A$6:$B$89,2,FALSE)</f>
        <v>On Line Journal Entries</v>
      </c>
      <c r="J499" s="146">
        <v>10250604.789999999</v>
      </c>
      <c r="K499" s="47">
        <v>44775.291666666664</v>
      </c>
      <c r="L499" s="49" t="s">
        <v>1164</v>
      </c>
      <c r="M499" s="50">
        <v>44775.555868055555</v>
      </c>
      <c r="N499" s="48" t="s">
        <v>407</v>
      </c>
      <c r="O499" s="48" t="s">
        <v>422</v>
      </c>
    </row>
    <row r="500" spans="1:15" ht="12.75" customHeight="1" collapsed="1">
      <c r="I500" s="56"/>
      <c r="J500" s="145">
        <f>SUM(J491:J499)</f>
        <v>30287458.349999998</v>
      </c>
    </row>
    <row r="501" spans="1:15" ht="12.75" customHeight="1">
      <c r="I501" s="56"/>
    </row>
    <row r="502" spans="1:15" ht="12.75" customHeight="1">
      <c r="A502" s="63" t="s">
        <v>1165</v>
      </c>
      <c r="I502" s="56"/>
    </row>
    <row r="503" spans="1:15" ht="49.5" hidden="1" customHeight="1" outlineLevel="1">
      <c r="B503" s="39">
        <v>2023</v>
      </c>
      <c r="C503" s="39">
        <v>2</v>
      </c>
      <c r="D503" s="46" t="s">
        <v>5</v>
      </c>
      <c r="E503" s="46" t="s">
        <v>6</v>
      </c>
      <c r="F503" s="46" t="s">
        <v>1166</v>
      </c>
      <c r="G503" s="47">
        <v>44775.291666666664</v>
      </c>
      <c r="H503" s="46" t="s">
        <v>14</v>
      </c>
      <c r="I503" s="56" t="str">
        <f>VLOOKUP(H503,'Source Codes'!$A$6:$B$89,2,FALSE)</f>
        <v>AP Warrant Issuance</v>
      </c>
      <c r="J503" s="146">
        <v>-2156254.0499999998</v>
      </c>
      <c r="K503" s="47">
        <v>44775.291666666664</v>
      </c>
      <c r="L503" s="49" t="s">
        <v>1171</v>
      </c>
      <c r="M503" s="50">
        <v>44776.09443287037</v>
      </c>
      <c r="N503" s="48" t="s">
        <v>407</v>
      </c>
      <c r="O503" s="48" t="s">
        <v>419</v>
      </c>
    </row>
    <row r="504" spans="1:15" ht="49.5" hidden="1" customHeight="1" outlineLevel="1">
      <c r="B504" s="39">
        <v>2023</v>
      </c>
      <c r="C504" s="39">
        <v>2</v>
      </c>
      <c r="D504" s="46" t="s">
        <v>5</v>
      </c>
      <c r="E504" s="46" t="s">
        <v>6</v>
      </c>
      <c r="F504" s="46" t="s">
        <v>1167</v>
      </c>
      <c r="G504" s="47">
        <v>44777.291666666664</v>
      </c>
      <c r="H504" s="46" t="s">
        <v>14</v>
      </c>
      <c r="I504" s="56" t="str">
        <f>VLOOKUP(H504,'Source Codes'!$A$6:$B$89,2,FALSE)</f>
        <v>AP Warrant Issuance</v>
      </c>
      <c r="J504" s="146">
        <v>-2336735.65</v>
      </c>
      <c r="K504" s="47">
        <v>44775.291666666664</v>
      </c>
      <c r="L504" s="49" t="s">
        <v>1172</v>
      </c>
      <c r="M504" s="50">
        <v>44776.09443287037</v>
      </c>
      <c r="N504" s="48" t="s">
        <v>407</v>
      </c>
      <c r="O504" s="48" t="s">
        <v>419</v>
      </c>
    </row>
    <row r="505" spans="1:15" ht="49.5" hidden="1" customHeight="1" outlineLevel="1">
      <c r="B505" s="39">
        <v>2023</v>
      </c>
      <c r="C505" s="39">
        <v>1</v>
      </c>
      <c r="D505" s="46" t="s">
        <v>5</v>
      </c>
      <c r="E505" s="46" t="s">
        <v>6</v>
      </c>
      <c r="F505" s="46" t="s">
        <v>1168</v>
      </c>
      <c r="G505" s="47">
        <v>44756.291666666664</v>
      </c>
      <c r="H505" s="46" t="s">
        <v>12</v>
      </c>
      <c r="I505" s="56" t="str">
        <f>VLOOKUP(H505,'Source Codes'!$A$6:$B$89,2,FALSE)</f>
        <v>AR Direct Cash Journal</v>
      </c>
      <c r="J505" s="146">
        <v>1377244.23</v>
      </c>
      <c r="K505" s="47">
        <v>44775.291666666664</v>
      </c>
      <c r="L505" s="49" t="s">
        <v>1173</v>
      </c>
      <c r="M505" s="50">
        <v>44776.04546296296</v>
      </c>
      <c r="N505" s="48" t="s">
        <v>407</v>
      </c>
      <c r="O505" s="48" t="s">
        <v>421</v>
      </c>
    </row>
    <row r="506" spans="1:15" ht="30.75" hidden="1" customHeight="1" outlineLevel="1">
      <c r="B506" s="39">
        <v>2023</v>
      </c>
      <c r="C506" s="39">
        <v>1</v>
      </c>
      <c r="D506" s="46" t="s">
        <v>5</v>
      </c>
      <c r="E506" s="46" t="s">
        <v>6</v>
      </c>
      <c r="F506" s="46" t="s">
        <v>1169</v>
      </c>
      <c r="G506" s="47">
        <v>44762.291666666664</v>
      </c>
      <c r="H506" s="46" t="s">
        <v>9</v>
      </c>
      <c r="I506" s="56" t="str">
        <f>VLOOKUP(H506,'Source Codes'!$A$6:$B$89,2,FALSE)</f>
        <v>On Line Journal Entries</v>
      </c>
      <c r="J506" s="146">
        <v>9596425</v>
      </c>
      <c r="K506" s="47">
        <v>44775.291666666664</v>
      </c>
      <c r="L506" s="49" t="s">
        <v>351</v>
      </c>
      <c r="M506" s="50">
        <v>44775.983900462961</v>
      </c>
      <c r="N506" s="48" t="s">
        <v>407</v>
      </c>
      <c r="O506" s="48" t="s">
        <v>415</v>
      </c>
    </row>
    <row r="507" spans="1:15" ht="30.75" hidden="1" customHeight="1" outlineLevel="1">
      <c r="B507" s="39">
        <v>2023</v>
      </c>
      <c r="C507" s="39">
        <v>1</v>
      </c>
      <c r="D507" s="46" t="s">
        <v>5</v>
      </c>
      <c r="E507" s="46" t="s">
        <v>6</v>
      </c>
      <c r="F507" s="46" t="s">
        <v>1170</v>
      </c>
      <c r="G507" s="47">
        <v>44761.291666666664</v>
      </c>
      <c r="H507" s="46" t="s">
        <v>9</v>
      </c>
      <c r="I507" s="56" t="str">
        <f>VLOOKUP(H507,'Source Codes'!$A$6:$B$89,2,FALSE)</f>
        <v>On Line Journal Entries</v>
      </c>
      <c r="J507" s="146">
        <v>11042561</v>
      </c>
      <c r="K507" s="47">
        <v>44775.291666666664</v>
      </c>
      <c r="L507" s="49" t="s">
        <v>351</v>
      </c>
      <c r="M507" s="50">
        <v>44775.98646990741</v>
      </c>
      <c r="N507" s="48" t="s">
        <v>407</v>
      </c>
      <c r="O507" s="48" t="s">
        <v>415</v>
      </c>
    </row>
    <row r="508" spans="1:15" ht="12.75" customHeight="1" collapsed="1">
      <c r="I508" s="56"/>
      <c r="J508" s="154">
        <f>SUM(J503:J507)</f>
        <v>17523240.530000001</v>
      </c>
    </row>
    <row r="509" spans="1:15" ht="12.75" customHeight="1">
      <c r="I509" s="56"/>
    </row>
    <row r="510" spans="1:15" ht="12.75" customHeight="1">
      <c r="A510" s="63" t="s">
        <v>1174</v>
      </c>
      <c r="I510" s="56"/>
    </row>
    <row r="511" spans="1:15" ht="30.75" hidden="1" customHeight="1" outlineLevel="1">
      <c r="B511" s="39">
        <v>2023</v>
      </c>
      <c r="C511" s="39">
        <v>2</v>
      </c>
      <c r="D511" s="46" t="s">
        <v>5</v>
      </c>
      <c r="E511" s="46" t="s">
        <v>6</v>
      </c>
      <c r="F511" s="46" t="s">
        <v>1175</v>
      </c>
      <c r="G511" s="47">
        <v>44776.291666666664</v>
      </c>
      <c r="H511" s="46" t="s">
        <v>14</v>
      </c>
      <c r="I511" s="56" t="str">
        <f>VLOOKUP(H511,'Source Codes'!$A$6:$B$89,2,FALSE)</f>
        <v>AP Warrant Issuance</v>
      </c>
      <c r="J511" s="146">
        <v>-4206856.75</v>
      </c>
      <c r="K511" s="47">
        <v>44776.291666666664</v>
      </c>
      <c r="L511" s="49" t="s">
        <v>1180</v>
      </c>
      <c r="M511" s="50">
        <v>44777.0937962963</v>
      </c>
      <c r="N511" s="48" t="s">
        <v>407</v>
      </c>
      <c r="O511" s="48" t="s">
        <v>419</v>
      </c>
    </row>
    <row r="512" spans="1:15" ht="30.75" hidden="1" customHeight="1" outlineLevel="1">
      <c r="B512" s="39">
        <v>2023</v>
      </c>
      <c r="C512" s="39">
        <v>2</v>
      </c>
      <c r="D512" s="46" t="s">
        <v>5</v>
      </c>
      <c r="E512" s="46" t="s">
        <v>6</v>
      </c>
      <c r="F512" s="46" t="s">
        <v>1176</v>
      </c>
      <c r="G512" s="47">
        <v>44778.291666666664</v>
      </c>
      <c r="H512" s="46" t="s">
        <v>14</v>
      </c>
      <c r="I512" s="56" t="str">
        <f>VLOOKUP(H512,'Source Codes'!$A$6:$B$89,2,FALSE)</f>
        <v>AP Warrant Issuance</v>
      </c>
      <c r="J512" s="146">
        <v>-4158011.09</v>
      </c>
      <c r="K512" s="47">
        <v>44776.291666666664</v>
      </c>
      <c r="L512" s="49" t="s">
        <v>1181</v>
      </c>
      <c r="M512" s="50">
        <v>44777.0937962963</v>
      </c>
      <c r="N512" s="48" t="s">
        <v>407</v>
      </c>
      <c r="O512" s="48" t="s">
        <v>419</v>
      </c>
    </row>
    <row r="513" spans="1:16" ht="54.75" hidden="1" customHeight="1" outlineLevel="1">
      <c r="B513" s="39">
        <v>2023</v>
      </c>
      <c r="C513" s="39">
        <v>2</v>
      </c>
      <c r="D513" s="46" t="s">
        <v>5</v>
      </c>
      <c r="E513" s="46" t="s">
        <v>6</v>
      </c>
      <c r="F513" s="46" t="s">
        <v>1177</v>
      </c>
      <c r="G513" s="47">
        <v>44776.291666666664</v>
      </c>
      <c r="H513" s="46" t="s">
        <v>12</v>
      </c>
      <c r="I513" s="56" t="str">
        <f>VLOOKUP(H513,'Source Codes'!$A$6:$B$89,2,FALSE)</f>
        <v>AR Direct Cash Journal</v>
      </c>
      <c r="J513" s="146">
        <v>1370655.4</v>
      </c>
      <c r="K513" s="47">
        <v>44776.291666666664</v>
      </c>
      <c r="L513" s="49" t="s">
        <v>1182</v>
      </c>
      <c r="M513" s="50">
        <v>44777.045185185183</v>
      </c>
      <c r="N513" s="48" t="s">
        <v>407</v>
      </c>
      <c r="O513" s="48" t="s">
        <v>421</v>
      </c>
    </row>
    <row r="514" spans="1:16" ht="30.75" hidden="1" customHeight="1" outlineLevel="1">
      <c r="B514" s="39">
        <v>2023</v>
      </c>
      <c r="C514" s="39">
        <v>1</v>
      </c>
      <c r="D514" s="46" t="s">
        <v>5</v>
      </c>
      <c r="E514" s="46" t="s">
        <v>6</v>
      </c>
      <c r="F514" s="46" t="s">
        <v>1178</v>
      </c>
      <c r="G514" s="47">
        <v>44743.291666666664</v>
      </c>
      <c r="H514" s="46" t="s">
        <v>9</v>
      </c>
      <c r="I514" s="56" t="str">
        <f>VLOOKUP(H514,'Source Codes'!$A$6:$B$89,2,FALSE)</f>
        <v>On Line Journal Entries</v>
      </c>
      <c r="J514" s="146">
        <v>-4626569.1100000003</v>
      </c>
      <c r="K514" s="47">
        <v>44776.291666666664</v>
      </c>
      <c r="L514" s="49" t="s">
        <v>1183</v>
      </c>
      <c r="M514" s="50">
        <v>44776.607777777775</v>
      </c>
      <c r="N514" s="48" t="s">
        <v>407</v>
      </c>
      <c r="O514" s="48" t="s">
        <v>425</v>
      </c>
      <c r="P514" s="139"/>
    </row>
    <row r="515" spans="1:16" ht="65.25" hidden="1" customHeight="1" outlineLevel="1">
      <c r="B515" s="39">
        <v>2022</v>
      </c>
      <c r="C515" s="39">
        <v>12</v>
      </c>
      <c r="D515" s="46" t="s">
        <v>5</v>
      </c>
      <c r="E515" s="46" t="s">
        <v>6</v>
      </c>
      <c r="F515" s="46" t="s">
        <v>1179</v>
      </c>
      <c r="G515" s="47">
        <v>44742.291666666664</v>
      </c>
      <c r="H515" s="46" t="s">
        <v>16</v>
      </c>
      <c r="I515" s="56" t="str">
        <f>VLOOKUP(H515,'Source Codes'!$A$6:$B$89,2,FALSE)</f>
        <v>Property Tax Interface</v>
      </c>
      <c r="J515" s="146">
        <v>7986367.2800000003</v>
      </c>
      <c r="K515" s="47">
        <v>44776.291666666664</v>
      </c>
      <c r="L515" s="49" t="s">
        <v>1184</v>
      </c>
      <c r="M515" s="50">
        <v>44776.675324074073</v>
      </c>
      <c r="N515" s="48" t="s">
        <v>412</v>
      </c>
      <c r="O515" s="48" t="s">
        <v>471</v>
      </c>
    </row>
    <row r="516" spans="1:16" ht="12.75" customHeight="1" collapsed="1">
      <c r="I516" s="56"/>
      <c r="J516" s="145">
        <f>SUM(J511:J515)</f>
        <v>-3634414.2700000005</v>
      </c>
    </row>
    <row r="517" spans="1:16" ht="12.75" customHeight="1">
      <c r="I517" s="56"/>
    </row>
    <row r="518" spans="1:16" ht="12.75" customHeight="1">
      <c r="A518" s="63" t="s">
        <v>1185</v>
      </c>
      <c r="I518" s="56"/>
    </row>
    <row r="519" spans="1:16" ht="41.25" hidden="1" customHeight="1" outlineLevel="1">
      <c r="B519" s="39">
        <v>2023</v>
      </c>
      <c r="C519" s="39">
        <v>2</v>
      </c>
      <c r="D519" s="46" t="s">
        <v>5</v>
      </c>
      <c r="E519" s="46" t="s">
        <v>6</v>
      </c>
      <c r="F519" s="46" t="s">
        <v>1186</v>
      </c>
      <c r="G519" s="47">
        <v>44774.291666666664</v>
      </c>
      <c r="H519" s="46" t="s">
        <v>11</v>
      </c>
      <c r="I519" s="56" t="str">
        <f>VLOOKUP(H519,'Source Codes'!$A$6:$B$89,2,FALSE)</f>
        <v>AR Payments</v>
      </c>
      <c r="J519" s="146">
        <v>1608271.63</v>
      </c>
      <c r="K519" s="47">
        <v>44777.291666666664</v>
      </c>
      <c r="L519" s="49" t="s">
        <v>1188</v>
      </c>
      <c r="M519" s="50">
        <v>44778.045416666668</v>
      </c>
      <c r="N519" s="48" t="s">
        <v>407</v>
      </c>
      <c r="O519" s="48" t="s">
        <v>408</v>
      </c>
      <c r="P519" s="139"/>
    </row>
    <row r="520" spans="1:16" ht="89.25" hidden="1" customHeight="1" outlineLevel="1">
      <c r="B520" s="39">
        <v>2023</v>
      </c>
      <c r="C520" s="39">
        <v>2</v>
      </c>
      <c r="D520" s="46" t="s">
        <v>5</v>
      </c>
      <c r="E520" s="46" t="s">
        <v>6</v>
      </c>
      <c r="F520" s="46" t="s">
        <v>1187</v>
      </c>
      <c r="G520" s="47">
        <v>44775.291666666664</v>
      </c>
      <c r="H520" s="46" t="s">
        <v>11</v>
      </c>
      <c r="I520" s="56" t="str">
        <f>VLOOKUP(H520,'Source Codes'!$A$6:$B$89,2,FALSE)</f>
        <v>AR Payments</v>
      </c>
      <c r="J520" s="146">
        <v>5219900.3600000003</v>
      </c>
      <c r="K520" s="47">
        <v>44777.291666666664</v>
      </c>
      <c r="L520" s="49" t="s">
        <v>1189</v>
      </c>
      <c r="M520" s="50">
        <v>44778.045416666668</v>
      </c>
      <c r="N520" s="48" t="s">
        <v>407</v>
      </c>
      <c r="O520" s="48" t="s">
        <v>408</v>
      </c>
    </row>
    <row r="521" spans="1:16" ht="12.75" customHeight="1" collapsed="1">
      <c r="I521" s="56"/>
      <c r="J521" s="145">
        <f>SUM(J519:J520)</f>
        <v>6828171.9900000002</v>
      </c>
    </row>
    <row r="522" spans="1:16" ht="12.75" customHeight="1">
      <c r="I522" s="56"/>
    </row>
    <row r="523" spans="1:16" ht="12.75" customHeight="1">
      <c r="A523" s="63" t="s">
        <v>1190</v>
      </c>
      <c r="I523" s="56"/>
    </row>
    <row r="524" spans="1:16" ht="69" hidden="1" customHeight="1" outlineLevel="1">
      <c r="B524" s="39">
        <v>2023</v>
      </c>
      <c r="C524" s="39">
        <v>2</v>
      </c>
      <c r="D524" s="46" t="s">
        <v>5</v>
      </c>
      <c r="E524" s="46" t="s">
        <v>6</v>
      </c>
      <c r="F524" s="46" t="s">
        <v>1191</v>
      </c>
      <c r="G524" s="47">
        <v>44782.291666666664</v>
      </c>
      <c r="H524" s="46" t="s">
        <v>14</v>
      </c>
      <c r="I524" s="56" t="str">
        <f>VLOOKUP(H524,'Source Codes'!$A$6:$B$89,2,FALSE)</f>
        <v>AP Warrant Issuance</v>
      </c>
      <c r="J524" s="146">
        <v>-2866934.17</v>
      </c>
      <c r="K524" s="47">
        <v>44778.291666666664</v>
      </c>
      <c r="L524" s="49" t="s">
        <v>1204</v>
      </c>
      <c r="M524" s="50">
        <v>44779.09134259259</v>
      </c>
      <c r="N524" s="48" t="s">
        <v>407</v>
      </c>
      <c r="O524" s="48" t="s">
        <v>415</v>
      </c>
    </row>
    <row r="525" spans="1:16" ht="30.75" hidden="1" customHeight="1" outlineLevel="1">
      <c r="B525" s="39">
        <v>2023</v>
      </c>
      <c r="C525" s="39">
        <v>2</v>
      </c>
      <c r="D525" s="46" t="s">
        <v>5</v>
      </c>
      <c r="E525" s="46" t="s">
        <v>6</v>
      </c>
      <c r="F525" s="46" t="s">
        <v>1192</v>
      </c>
      <c r="G525" s="47">
        <v>44778.291666666664</v>
      </c>
      <c r="H525" s="46" t="s">
        <v>14</v>
      </c>
      <c r="I525" s="56" t="str">
        <f>VLOOKUP(H525,'Source Codes'!$A$6:$B$89,2,FALSE)</f>
        <v>AP Warrant Issuance</v>
      </c>
      <c r="J525" s="146">
        <v>-1086581.1000000001</v>
      </c>
      <c r="K525" s="47">
        <v>44778.291666666664</v>
      </c>
      <c r="L525" s="49" t="s">
        <v>1201</v>
      </c>
      <c r="M525" s="50">
        <v>44779.09134259259</v>
      </c>
      <c r="N525" s="48" t="s">
        <v>407</v>
      </c>
      <c r="O525" s="48" t="s">
        <v>419</v>
      </c>
      <c r="P525" s="139"/>
    </row>
    <row r="526" spans="1:16" ht="72.75" hidden="1" customHeight="1" outlineLevel="1">
      <c r="B526" s="39">
        <v>2023</v>
      </c>
      <c r="C526" s="39">
        <v>2</v>
      </c>
      <c r="D526" s="46" t="s">
        <v>5</v>
      </c>
      <c r="E526" s="46" t="s">
        <v>6</v>
      </c>
      <c r="F526" s="46" t="s">
        <v>1193</v>
      </c>
      <c r="G526" s="47">
        <v>44774.291666666664</v>
      </c>
      <c r="H526" s="46" t="s">
        <v>11</v>
      </c>
      <c r="I526" s="56" t="str">
        <f>VLOOKUP(H526,'Source Codes'!$A$6:$B$89,2,FALSE)</f>
        <v>AR Payments</v>
      </c>
      <c r="J526" s="146">
        <v>2789082.89</v>
      </c>
      <c r="K526" s="47">
        <v>44778.291666666664</v>
      </c>
      <c r="L526" s="49" t="s">
        <v>1200</v>
      </c>
      <c r="M526" s="50">
        <v>44779.045902777776</v>
      </c>
      <c r="N526" s="48" t="s">
        <v>407</v>
      </c>
      <c r="O526" s="48" t="s">
        <v>408</v>
      </c>
      <c r="P526" s="139"/>
    </row>
    <row r="527" spans="1:16" ht="30.75" hidden="1" customHeight="1" outlineLevel="1">
      <c r="B527" s="39">
        <v>2023</v>
      </c>
      <c r="C527" s="39">
        <v>1</v>
      </c>
      <c r="D527" s="46" t="s">
        <v>5</v>
      </c>
      <c r="E527" s="46" t="s">
        <v>6</v>
      </c>
      <c r="F527" s="46" t="s">
        <v>1194</v>
      </c>
      <c r="G527" s="47">
        <v>44769.291666666664</v>
      </c>
      <c r="H527" s="46" t="s">
        <v>7</v>
      </c>
      <c r="I527" s="56" t="str">
        <f>VLOOKUP(H527,'Source Codes'!$A$6:$B$89,2,FALSE)</f>
        <v>HRMS Interface Journals</v>
      </c>
      <c r="J527" s="146">
        <v>-3551815.15</v>
      </c>
      <c r="K527" s="47">
        <v>44778.291666666664</v>
      </c>
      <c r="L527" s="49" t="s">
        <v>357</v>
      </c>
      <c r="M527" s="50">
        <v>44778.948587962965</v>
      </c>
      <c r="N527" s="48" t="s">
        <v>416</v>
      </c>
      <c r="O527" s="48" t="s">
        <v>417</v>
      </c>
      <c r="P527" s="139"/>
    </row>
    <row r="528" spans="1:16" ht="30.75" hidden="1" customHeight="1" outlineLevel="1">
      <c r="B528" s="39">
        <v>2023</v>
      </c>
      <c r="C528" s="39">
        <v>1</v>
      </c>
      <c r="D528" s="46" t="s">
        <v>5</v>
      </c>
      <c r="E528" s="46" t="s">
        <v>6</v>
      </c>
      <c r="F528" s="46" t="s">
        <v>1195</v>
      </c>
      <c r="G528" s="47">
        <v>44769.291666666664</v>
      </c>
      <c r="H528" s="46" t="s">
        <v>7</v>
      </c>
      <c r="I528" s="56" t="str">
        <f>VLOOKUP(H528,'Source Codes'!$A$6:$B$89,2,FALSE)</f>
        <v>HRMS Interface Journals</v>
      </c>
      <c r="J528" s="146">
        <v>-1058607.4099999999</v>
      </c>
      <c r="K528" s="47">
        <v>44778.291666666664</v>
      </c>
      <c r="L528" s="49" t="s">
        <v>1202</v>
      </c>
      <c r="M528" s="50">
        <v>44778.945740740739</v>
      </c>
      <c r="N528" s="48" t="s">
        <v>416</v>
      </c>
      <c r="O528" s="48" t="s">
        <v>417</v>
      </c>
      <c r="P528" s="139"/>
    </row>
    <row r="529" spans="1:16" ht="30.75" hidden="1" customHeight="1" outlineLevel="1">
      <c r="B529" s="39">
        <v>2023</v>
      </c>
      <c r="C529" s="39">
        <v>1</v>
      </c>
      <c r="D529" s="46" t="s">
        <v>5</v>
      </c>
      <c r="E529" s="46" t="s">
        <v>6</v>
      </c>
      <c r="F529" s="46" t="s">
        <v>1196</v>
      </c>
      <c r="G529" s="47">
        <v>44769.291666666664</v>
      </c>
      <c r="H529" s="46" t="s">
        <v>7</v>
      </c>
      <c r="I529" s="56" t="str">
        <f>VLOOKUP(H529,'Source Codes'!$A$6:$B$89,2,FALSE)</f>
        <v>HRMS Interface Journals</v>
      </c>
      <c r="J529" s="146">
        <v>1712464.61</v>
      </c>
      <c r="K529" s="47">
        <v>44778.291666666664</v>
      </c>
      <c r="L529" s="49" t="s">
        <v>357</v>
      </c>
      <c r="M529" s="50">
        <v>44778.967210648145</v>
      </c>
      <c r="N529" s="48" t="s">
        <v>416</v>
      </c>
      <c r="O529" s="48" t="s">
        <v>417</v>
      </c>
      <c r="P529" s="139"/>
    </row>
    <row r="530" spans="1:16" ht="87" hidden="1" customHeight="1" outlineLevel="1">
      <c r="B530" s="39">
        <v>2022</v>
      </c>
      <c r="C530" s="39">
        <v>12</v>
      </c>
      <c r="D530" s="46" t="s">
        <v>5</v>
      </c>
      <c r="E530" s="46" t="s">
        <v>6</v>
      </c>
      <c r="F530" s="46" t="s">
        <v>1197</v>
      </c>
      <c r="G530" s="47">
        <v>44742.291666666664</v>
      </c>
      <c r="H530" s="46" t="s">
        <v>9</v>
      </c>
      <c r="I530" s="56" t="str">
        <f>VLOOKUP(H530,'Source Codes'!$A$6:$B$89,2,FALSE)</f>
        <v>On Line Journal Entries</v>
      </c>
      <c r="J530" s="146">
        <v>4500000</v>
      </c>
      <c r="K530" s="47">
        <v>44778.291666666664</v>
      </c>
      <c r="L530" s="49" t="s">
        <v>1203</v>
      </c>
      <c r="M530" s="50">
        <v>44778.742546296293</v>
      </c>
      <c r="N530" s="48" t="s">
        <v>411</v>
      </c>
      <c r="O530" s="48" t="s">
        <v>409</v>
      </c>
    </row>
    <row r="531" spans="1:16" ht="30.75" hidden="1" customHeight="1" outlineLevel="1">
      <c r="B531" s="39">
        <v>2023</v>
      </c>
      <c r="C531" s="39">
        <v>1</v>
      </c>
      <c r="D531" s="46" t="s">
        <v>5</v>
      </c>
      <c r="E531" s="46" t="s">
        <v>6</v>
      </c>
      <c r="F531" s="46" t="s">
        <v>1198</v>
      </c>
      <c r="G531" s="47">
        <v>44769.291666666664</v>
      </c>
      <c r="H531" s="46" t="s">
        <v>7</v>
      </c>
      <c r="I531" s="56" t="str">
        <f>VLOOKUP(H531,'Source Codes'!$A$6:$B$89,2,FALSE)</f>
        <v>HRMS Interface Journals</v>
      </c>
      <c r="J531" s="146">
        <v>5556089.1200000001</v>
      </c>
      <c r="K531" s="47">
        <v>44778.291666666664</v>
      </c>
      <c r="L531" s="49" t="s">
        <v>356</v>
      </c>
      <c r="M531" s="50">
        <v>44778.961238425924</v>
      </c>
      <c r="N531" s="48" t="s">
        <v>416</v>
      </c>
      <c r="O531" s="48" t="s">
        <v>417</v>
      </c>
      <c r="P531" s="139"/>
    </row>
    <row r="532" spans="1:16" ht="30.75" hidden="1" customHeight="1" outlineLevel="1">
      <c r="B532" s="39">
        <v>2023</v>
      </c>
      <c r="C532" s="39">
        <v>1</v>
      </c>
      <c r="D532" s="46" t="s">
        <v>5</v>
      </c>
      <c r="E532" s="46" t="s">
        <v>6</v>
      </c>
      <c r="F532" s="46" t="s">
        <v>1199</v>
      </c>
      <c r="G532" s="47">
        <v>44769.291666666664</v>
      </c>
      <c r="H532" s="46" t="s">
        <v>7</v>
      </c>
      <c r="I532" s="56" t="str">
        <f>VLOOKUP(H532,'Source Codes'!$A$6:$B$89,2,FALSE)</f>
        <v>HRMS Interface Journals</v>
      </c>
      <c r="J532" s="146">
        <v>30394477.350000001</v>
      </c>
      <c r="K532" s="47">
        <v>44778.291666666664</v>
      </c>
      <c r="L532" s="49" t="s">
        <v>355</v>
      </c>
      <c r="M532" s="50">
        <v>44778.963587962964</v>
      </c>
      <c r="N532" s="48" t="s">
        <v>416</v>
      </c>
      <c r="O532" s="48" t="s">
        <v>417</v>
      </c>
      <c r="P532" s="139"/>
    </row>
    <row r="533" spans="1:16" ht="12.75" customHeight="1" collapsed="1">
      <c r="J533" s="145">
        <f>SUM(J524:J532)</f>
        <v>36388176.140000001</v>
      </c>
    </row>
    <row r="536" spans="1:16" ht="12.75" customHeight="1">
      <c r="A536" s="63" t="s">
        <v>1210</v>
      </c>
      <c r="I536" s="56"/>
    </row>
    <row r="537" spans="1:16" ht="30.75" hidden="1" customHeight="1" outlineLevel="1">
      <c r="B537" s="39">
        <v>2023</v>
      </c>
      <c r="C537" s="39">
        <v>1</v>
      </c>
      <c r="D537" s="46" t="s">
        <v>5</v>
      </c>
      <c r="E537" s="46" t="s">
        <v>6</v>
      </c>
      <c r="F537" s="46" t="s">
        <v>1205</v>
      </c>
      <c r="G537" s="47">
        <v>44769.291666666664</v>
      </c>
      <c r="H537" s="46" t="s">
        <v>7</v>
      </c>
      <c r="I537" s="56" t="str">
        <f>VLOOKUP(H537,'Source Codes'!$A$6:$B$89,2,FALSE)</f>
        <v>HRMS Interface Journals</v>
      </c>
      <c r="J537" s="146">
        <v>-13116426.039999999</v>
      </c>
      <c r="K537" s="47">
        <v>44781.291666666664</v>
      </c>
      <c r="L537" s="49" t="s">
        <v>356</v>
      </c>
      <c r="M537" s="50">
        <v>44781.844490740739</v>
      </c>
      <c r="N537" s="48" t="s">
        <v>407</v>
      </c>
      <c r="O537" s="48" t="s">
        <v>417</v>
      </c>
      <c r="P537" s="139"/>
    </row>
    <row r="538" spans="1:16" ht="30.75" hidden="1" customHeight="1" outlineLevel="1">
      <c r="B538" s="39">
        <v>2023</v>
      </c>
      <c r="C538" s="39">
        <v>2</v>
      </c>
      <c r="D538" s="46" t="s">
        <v>5</v>
      </c>
      <c r="E538" s="46" t="s">
        <v>6</v>
      </c>
      <c r="F538" s="46" t="s">
        <v>1206</v>
      </c>
      <c r="G538" s="47">
        <v>44774.291666666664</v>
      </c>
      <c r="H538" s="46" t="s">
        <v>13</v>
      </c>
      <c r="I538" s="56" t="str">
        <f>VLOOKUP(H538,'Source Codes'!$A$6:$B$89,2,FALSE)</f>
        <v>C-IV Voucher/Payments/EBT</v>
      </c>
      <c r="J538" s="146">
        <v>-11399825.08</v>
      </c>
      <c r="K538" s="47">
        <v>44781.291666666664</v>
      </c>
      <c r="L538" s="49" t="s">
        <v>1301</v>
      </c>
      <c r="M538" s="50">
        <v>44782.164826388886</v>
      </c>
      <c r="N538" s="48" t="s">
        <v>407</v>
      </c>
      <c r="O538" s="48" t="s">
        <v>453</v>
      </c>
      <c r="P538" s="139"/>
    </row>
    <row r="539" spans="1:16" ht="30.75" hidden="1" customHeight="1" outlineLevel="1">
      <c r="B539" s="39">
        <v>2023</v>
      </c>
      <c r="C539" s="39">
        <v>2</v>
      </c>
      <c r="D539" s="46" t="s">
        <v>5</v>
      </c>
      <c r="E539" s="46" t="s">
        <v>6</v>
      </c>
      <c r="F539" s="46" t="s">
        <v>1207</v>
      </c>
      <c r="G539" s="47">
        <v>44774.291666666664</v>
      </c>
      <c r="H539" s="46" t="s">
        <v>13</v>
      </c>
      <c r="I539" s="56" t="str">
        <f>VLOOKUP(H539,'Source Codes'!$A$6:$B$89,2,FALSE)</f>
        <v>C-IV Voucher/Payments/EBT</v>
      </c>
      <c r="J539" s="146">
        <v>-9543899</v>
      </c>
      <c r="K539" s="47">
        <v>44781.291666666664</v>
      </c>
      <c r="L539" s="49" t="s">
        <v>1302</v>
      </c>
      <c r="M539" s="50">
        <v>44782.164826388886</v>
      </c>
      <c r="N539" s="48" t="s">
        <v>407</v>
      </c>
      <c r="O539" s="48" t="s">
        <v>453</v>
      </c>
      <c r="P539" s="139"/>
    </row>
    <row r="540" spans="1:16" ht="30.75" hidden="1" customHeight="1" outlineLevel="1">
      <c r="B540" s="39">
        <v>2023</v>
      </c>
      <c r="C540" s="39">
        <v>2</v>
      </c>
      <c r="D540" s="46" t="s">
        <v>5</v>
      </c>
      <c r="E540" s="46" t="s">
        <v>6</v>
      </c>
      <c r="F540" s="46" t="s">
        <v>1208</v>
      </c>
      <c r="G540" s="47">
        <v>44774.291666666664</v>
      </c>
      <c r="H540" s="46" t="s">
        <v>13</v>
      </c>
      <c r="I540" s="56" t="str">
        <f>VLOOKUP(H540,'Source Codes'!$A$6:$B$89,2,FALSE)</f>
        <v>C-IV Voucher/Payments/EBT</v>
      </c>
      <c r="J540" s="146">
        <v>-7515515.5599999996</v>
      </c>
      <c r="K540" s="47">
        <v>44781.291666666664</v>
      </c>
      <c r="L540" s="49" t="s">
        <v>523</v>
      </c>
      <c r="M540" s="50">
        <v>44782.164826388886</v>
      </c>
      <c r="N540" s="48" t="s">
        <v>407</v>
      </c>
      <c r="O540" s="48" t="s">
        <v>453</v>
      </c>
      <c r="P540" s="139"/>
    </row>
    <row r="541" spans="1:16" ht="51" hidden="1" outlineLevel="1">
      <c r="B541" s="39">
        <v>2022</v>
      </c>
      <c r="C541" s="39">
        <v>12</v>
      </c>
      <c r="D541" s="46" t="s">
        <v>5</v>
      </c>
      <c r="E541" s="46" t="s">
        <v>6</v>
      </c>
      <c r="F541" s="46" t="s">
        <v>1209</v>
      </c>
      <c r="G541" s="47">
        <v>44742.291666666664</v>
      </c>
      <c r="H541" s="46" t="s">
        <v>9</v>
      </c>
      <c r="I541" s="56" t="str">
        <f>VLOOKUP(H541,'Source Codes'!$A$6:$B$89,2,FALSE)</f>
        <v>On Line Journal Entries</v>
      </c>
      <c r="J541" s="146">
        <v>47776010.240000002</v>
      </c>
      <c r="K541" s="47">
        <v>44781.291666666664</v>
      </c>
      <c r="L541" s="49" t="s">
        <v>363</v>
      </c>
      <c r="M541" s="50">
        <v>44781.704409722224</v>
      </c>
      <c r="N541" s="48" t="s">
        <v>407</v>
      </c>
      <c r="O541" s="48" t="s">
        <v>453</v>
      </c>
      <c r="P541" s="139"/>
    </row>
    <row r="542" spans="1:16" ht="12.75" customHeight="1" collapsed="1">
      <c r="I542" s="56"/>
      <c r="J542" s="145">
        <f>SUM(J537:J541)</f>
        <v>6200344.5600000024</v>
      </c>
    </row>
    <row r="543" spans="1:16" ht="12.75" customHeight="1">
      <c r="I543" s="56"/>
    </row>
    <row r="544" spans="1:16" ht="12.75" customHeight="1">
      <c r="A544" s="63" t="s">
        <v>1211</v>
      </c>
      <c r="I544" s="56"/>
    </row>
    <row r="545" spans="1:16" ht="38.25" hidden="1" outlineLevel="1">
      <c r="B545" s="39">
        <v>2022</v>
      </c>
      <c r="C545" s="39">
        <v>12</v>
      </c>
      <c r="D545" s="46" t="s">
        <v>5</v>
      </c>
      <c r="E545" s="46" t="s">
        <v>6</v>
      </c>
      <c r="F545" s="46" t="s">
        <v>1212</v>
      </c>
      <c r="G545" s="47">
        <v>44742.291666666664</v>
      </c>
      <c r="H545" s="46" t="s">
        <v>9</v>
      </c>
      <c r="I545" s="56" t="str">
        <f>VLOOKUP(H545,'Source Codes'!$A$6:$B$89,2,FALSE)</f>
        <v>On Line Journal Entries</v>
      </c>
      <c r="J545" s="146">
        <v>1884920.39</v>
      </c>
      <c r="K545" s="47">
        <v>44782.291666666664</v>
      </c>
      <c r="L545" s="49" t="s">
        <v>1215</v>
      </c>
      <c r="M545" s="50">
        <v>44782.968912037039</v>
      </c>
      <c r="N545" s="48" t="s">
        <v>518</v>
      </c>
      <c r="O545" s="48" t="s">
        <v>429</v>
      </c>
      <c r="P545" s="139"/>
    </row>
    <row r="546" spans="1:16" ht="25.5" hidden="1" outlineLevel="1">
      <c r="B546" s="39">
        <v>2022</v>
      </c>
      <c r="C546" s="39">
        <v>12</v>
      </c>
      <c r="D546" s="46" t="s">
        <v>5</v>
      </c>
      <c r="E546" s="46" t="s">
        <v>6</v>
      </c>
      <c r="F546" s="46" t="s">
        <v>1213</v>
      </c>
      <c r="G546" s="47">
        <v>44742.291666666664</v>
      </c>
      <c r="H546" s="46" t="s">
        <v>9</v>
      </c>
      <c r="I546" s="56" t="str">
        <f>VLOOKUP(H546,'Source Codes'!$A$6:$B$89,2,FALSE)</f>
        <v>On Line Journal Entries</v>
      </c>
      <c r="J546" s="146">
        <v>6500000</v>
      </c>
      <c r="K546" s="47">
        <v>44782.291666666664</v>
      </c>
      <c r="L546" s="49" t="s">
        <v>1214</v>
      </c>
      <c r="M546" s="50">
        <v>44782.63616898148</v>
      </c>
      <c r="N546" s="48" t="s">
        <v>2575</v>
      </c>
      <c r="O546" s="48" t="s">
        <v>422</v>
      </c>
      <c r="P546" s="139"/>
    </row>
    <row r="547" spans="1:16" ht="12.75" customHeight="1" collapsed="1">
      <c r="I547" s="56"/>
      <c r="J547" s="145">
        <f>SUM(J545:J546)</f>
        <v>8384920.3899999997</v>
      </c>
    </row>
    <row r="548" spans="1:16" ht="12.75" customHeight="1">
      <c r="I548" s="56"/>
    </row>
    <row r="549" spans="1:16" ht="12.75" customHeight="1">
      <c r="A549" s="63" t="s">
        <v>1216</v>
      </c>
      <c r="I549" s="56"/>
    </row>
    <row r="550" spans="1:16" ht="30.75" hidden="1" customHeight="1" outlineLevel="1">
      <c r="B550" s="39">
        <v>2023</v>
      </c>
      <c r="C550" s="39">
        <v>1</v>
      </c>
      <c r="D550" s="46" t="s">
        <v>5</v>
      </c>
      <c r="E550" s="46" t="s">
        <v>6</v>
      </c>
      <c r="F550" s="46" t="s">
        <v>1217</v>
      </c>
      <c r="G550" s="47">
        <v>44769.291666666664</v>
      </c>
      <c r="H550" s="46" t="s">
        <v>7</v>
      </c>
      <c r="I550" s="56" t="str">
        <f>VLOOKUP(H550,'Source Codes'!$A$6:$B$89,2,FALSE)</f>
        <v>HRMS Interface Journals</v>
      </c>
      <c r="J550" s="146">
        <v>-85105684.159999996</v>
      </c>
      <c r="K550" s="47">
        <v>44783.291666666664</v>
      </c>
      <c r="L550" s="49" t="s">
        <v>355</v>
      </c>
      <c r="M550" s="50">
        <v>44783.587361111109</v>
      </c>
      <c r="N550" s="48" t="s">
        <v>416</v>
      </c>
      <c r="O550" s="48" t="s">
        <v>417</v>
      </c>
      <c r="P550" s="139"/>
    </row>
    <row r="551" spans="1:16" ht="30.75" hidden="1" customHeight="1" outlineLevel="1">
      <c r="B551" s="39">
        <v>2023</v>
      </c>
      <c r="C551" s="39">
        <v>2</v>
      </c>
      <c r="D551" s="46" t="s">
        <v>5</v>
      </c>
      <c r="E551" s="46" t="s">
        <v>6</v>
      </c>
      <c r="F551" s="46" t="s">
        <v>1218</v>
      </c>
      <c r="G551" s="47">
        <v>44783.291666666664</v>
      </c>
      <c r="H551" s="46" t="s">
        <v>7</v>
      </c>
      <c r="I551" s="56" t="str">
        <f>VLOOKUP(H551,'Source Codes'!$A$6:$B$89,2,FALSE)</f>
        <v>HRMS Interface Journals</v>
      </c>
      <c r="J551" s="146">
        <v>-7502204.7400000002</v>
      </c>
      <c r="K551" s="47">
        <v>44783.291666666664</v>
      </c>
      <c r="L551" s="49" t="s">
        <v>356</v>
      </c>
      <c r="M551" s="50">
        <v>44783.982071759259</v>
      </c>
      <c r="N551" s="48" t="s">
        <v>416</v>
      </c>
      <c r="O551" s="48" t="s">
        <v>417</v>
      </c>
      <c r="P551" s="139"/>
    </row>
    <row r="552" spans="1:16" ht="30.75" hidden="1" customHeight="1" outlineLevel="1">
      <c r="B552" s="39">
        <v>2023</v>
      </c>
      <c r="C552" s="39">
        <v>2</v>
      </c>
      <c r="D552" s="46" t="s">
        <v>5</v>
      </c>
      <c r="E552" s="46" t="s">
        <v>6</v>
      </c>
      <c r="F552" s="46" t="s">
        <v>1219</v>
      </c>
      <c r="G552" s="47">
        <v>44783.291666666664</v>
      </c>
      <c r="H552" s="46" t="s">
        <v>7</v>
      </c>
      <c r="I552" s="56" t="str">
        <f>VLOOKUP(H552,'Source Codes'!$A$6:$B$89,2,FALSE)</f>
        <v>HRMS Interface Journals</v>
      </c>
      <c r="J552" s="146">
        <v>-1858547.23</v>
      </c>
      <c r="K552" s="47">
        <v>44783.291666666664</v>
      </c>
      <c r="L552" s="49" t="s">
        <v>357</v>
      </c>
      <c r="M552" s="50">
        <v>44783.984699074077</v>
      </c>
      <c r="N552" s="48" t="s">
        <v>416</v>
      </c>
      <c r="O552" s="48" t="s">
        <v>417</v>
      </c>
      <c r="P552" s="139"/>
    </row>
    <row r="553" spans="1:16" ht="12.75" customHeight="1" collapsed="1">
      <c r="I553" s="56"/>
      <c r="J553" s="145">
        <f>SUM(J550:J552)</f>
        <v>-94466436.129999995</v>
      </c>
    </row>
    <row r="554" spans="1:16" ht="12.75" customHeight="1">
      <c r="I554" s="56"/>
    </row>
    <row r="555" spans="1:16" ht="12.75" customHeight="1">
      <c r="A555" s="63" t="s">
        <v>1220</v>
      </c>
      <c r="I555" s="56"/>
    </row>
    <row r="556" spans="1:16" ht="72" hidden="1" customHeight="1" outlineLevel="1">
      <c r="B556" s="39">
        <v>2023</v>
      </c>
      <c r="C556" s="39">
        <v>2</v>
      </c>
      <c r="D556" s="46" t="s">
        <v>5</v>
      </c>
      <c r="E556" s="46" t="s">
        <v>6</v>
      </c>
      <c r="F556" s="46" t="s">
        <v>1221</v>
      </c>
      <c r="G556" s="47">
        <v>44782.291666666664</v>
      </c>
      <c r="H556" s="46" t="s">
        <v>11</v>
      </c>
      <c r="I556" s="56" t="str">
        <f>VLOOKUP(H556,'Source Codes'!$A$6:$B$89,2,FALSE)</f>
        <v>AR Payments</v>
      </c>
      <c r="J556" s="146">
        <v>7293458.0999999996</v>
      </c>
      <c r="K556" s="47">
        <v>44784.291666666664</v>
      </c>
      <c r="L556" s="49" t="s">
        <v>1223</v>
      </c>
      <c r="M556" s="50">
        <v>44785.045763888891</v>
      </c>
      <c r="N556" s="48" t="s">
        <v>407</v>
      </c>
      <c r="O556" s="48" t="s">
        <v>408</v>
      </c>
      <c r="P556" s="139"/>
    </row>
    <row r="557" spans="1:16" ht="26.25" hidden="1" customHeight="1" outlineLevel="1">
      <c r="B557" s="39">
        <v>2023</v>
      </c>
      <c r="C557" s="39">
        <v>2</v>
      </c>
      <c r="D557" s="46" t="s">
        <v>5</v>
      </c>
      <c r="E557" s="46" t="s">
        <v>6</v>
      </c>
      <c r="F557" s="46" t="s">
        <v>1222</v>
      </c>
      <c r="G557" s="47">
        <v>44784.291666666664</v>
      </c>
      <c r="H557" s="46" t="s">
        <v>7</v>
      </c>
      <c r="I557" s="56" t="str">
        <f>VLOOKUP(H557,'Source Codes'!$A$6:$B$89,2,FALSE)</f>
        <v>HRMS Interface Journals</v>
      </c>
      <c r="J557" s="146">
        <v>-1292327.02</v>
      </c>
      <c r="K557" s="47">
        <v>44784.291666666664</v>
      </c>
      <c r="L557" s="49" t="s">
        <v>355</v>
      </c>
      <c r="M557" s="50">
        <v>44784.796689814815</v>
      </c>
      <c r="N557" s="48" t="s">
        <v>416</v>
      </c>
      <c r="O557" s="48" t="s">
        <v>417</v>
      </c>
      <c r="P557" s="139"/>
    </row>
    <row r="558" spans="1:16" ht="12.75" customHeight="1" collapsed="1">
      <c r="I558" s="56"/>
      <c r="J558" s="145">
        <f>SUM(J556:J557)</f>
        <v>6001131.0800000001</v>
      </c>
    </row>
    <row r="559" spans="1:16" ht="12.75" customHeight="1">
      <c r="I559" s="56"/>
    </row>
    <row r="560" spans="1:16" ht="12.75" customHeight="1">
      <c r="A560" s="63" t="s">
        <v>1224</v>
      </c>
      <c r="I560" s="56"/>
    </row>
    <row r="561" spans="1:16" ht="26.25" hidden="1" customHeight="1" outlineLevel="1">
      <c r="B561" s="39">
        <v>2023</v>
      </c>
      <c r="C561" s="39">
        <v>2</v>
      </c>
      <c r="D561" s="46" t="s">
        <v>5</v>
      </c>
      <c r="E561" s="46" t="s">
        <v>6</v>
      </c>
      <c r="F561" s="46" t="s">
        <v>1225</v>
      </c>
      <c r="G561" s="47">
        <v>44788.291666666664</v>
      </c>
      <c r="H561" s="46" t="s">
        <v>14</v>
      </c>
      <c r="I561" s="56" t="str">
        <f>VLOOKUP(H561,'Source Codes'!$A$6:$B$89,2,FALSE)</f>
        <v>AP Warrant Issuance</v>
      </c>
      <c r="J561" s="146">
        <v>-2409919.9500000002</v>
      </c>
      <c r="K561" s="47">
        <v>44788.291666666664</v>
      </c>
      <c r="L561" s="49" t="s">
        <v>1234</v>
      </c>
      <c r="M561" s="50">
        <v>44789.086331018516</v>
      </c>
      <c r="N561" s="48" t="s">
        <v>407</v>
      </c>
      <c r="O561" s="48" t="s">
        <v>419</v>
      </c>
      <c r="P561" s="139"/>
    </row>
    <row r="562" spans="1:16" ht="26.25" hidden="1" customHeight="1" outlineLevel="1">
      <c r="B562" s="39">
        <v>2023</v>
      </c>
      <c r="C562" s="39">
        <v>2</v>
      </c>
      <c r="D562" s="46" t="s">
        <v>5</v>
      </c>
      <c r="E562" s="46" t="s">
        <v>6</v>
      </c>
      <c r="F562" s="46" t="s">
        <v>1226</v>
      </c>
      <c r="G562" s="47">
        <v>44790.291666666664</v>
      </c>
      <c r="H562" s="46" t="s">
        <v>14</v>
      </c>
      <c r="I562" s="56" t="str">
        <f>VLOOKUP(H562,'Source Codes'!$A$6:$B$89,2,FALSE)</f>
        <v>AP Warrant Issuance</v>
      </c>
      <c r="J562" s="146">
        <v>-4435925.7</v>
      </c>
      <c r="K562" s="47">
        <v>44788.291666666664</v>
      </c>
      <c r="L562" s="49" t="s">
        <v>1235</v>
      </c>
      <c r="M562" s="50">
        <v>44789.086331018516</v>
      </c>
      <c r="N562" s="48" t="s">
        <v>407</v>
      </c>
      <c r="O562" s="48" t="s">
        <v>419</v>
      </c>
      <c r="P562" s="139"/>
    </row>
    <row r="563" spans="1:16" ht="45" hidden="1" customHeight="1" outlineLevel="1">
      <c r="B563" s="39">
        <v>2023</v>
      </c>
      <c r="C563" s="39">
        <v>2</v>
      </c>
      <c r="D563" s="46" t="s">
        <v>5</v>
      </c>
      <c r="E563" s="46" t="s">
        <v>6</v>
      </c>
      <c r="F563" s="46" t="s">
        <v>1227</v>
      </c>
      <c r="G563" s="47">
        <v>44778.291666666664</v>
      </c>
      <c r="H563" s="46" t="s">
        <v>11</v>
      </c>
      <c r="I563" s="56" t="str">
        <f>VLOOKUP(H563,'Source Codes'!$A$6:$B$89,2,FALSE)</f>
        <v>AR Payments</v>
      </c>
      <c r="J563" s="146">
        <v>2565212.84</v>
      </c>
      <c r="K563" s="47">
        <v>44788.291666666664</v>
      </c>
      <c r="L563" s="49" t="s">
        <v>1236</v>
      </c>
      <c r="M563" s="50">
        <v>44789.04414351852</v>
      </c>
      <c r="N563" s="48" t="s">
        <v>407</v>
      </c>
      <c r="O563" s="48" t="s">
        <v>408</v>
      </c>
      <c r="P563" s="139"/>
    </row>
    <row r="564" spans="1:16" ht="26.25" hidden="1" customHeight="1" outlineLevel="1">
      <c r="B564" s="39">
        <v>2022</v>
      </c>
      <c r="C564" s="39">
        <v>12</v>
      </c>
      <c r="D564" s="46" t="s">
        <v>5</v>
      </c>
      <c r="E564" s="46" t="s">
        <v>6</v>
      </c>
      <c r="F564" s="46" t="s">
        <v>1228</v>
      </c>
      <c r="G564" s="47">
        <v>44742.291666666664</v>
      </c>
      <c r="H564" s="46" t="s">
        <v>9</v>
      </c>
      <c r="I564" s="56" t="str">
        <f>VLOOKUP(H564,'Source Codes'!$A$6:$B$89,2,FALSE)</f>
        <v>On Line Journal Entries</v>
      </c>
      <c r="J564" s="146">
        <v>-8722809</v>
      </c>
      <c r="K564" s="47">
        <v>44788.291666666664</v>
      </c>
      <c r="L564" s="49" t="s">
        <v>1237</v>
      </c>
      <c r="M564" s="50">
        <v>44789.165254629632</v>
      </c>
      <c r="N564" s="48" t="s">
        <v>411</v>
      </c>
      <c r="O564" s="48" t="s">
        <v>419</v>
      </c>
      <c r="P564" s="139"/>
    </row>
    <row r="565" spans="1:16" ht="25.5" hidden="1" outlineLevel="1">
      <c r="B565" s="39">
        <v>2023</v>
      </c>
      <c r="C565" s="39">
        <v>2</v>
      </c>
      <c r="D565" s="46" t="s">
        <v>5</v>
      </c>
      <c r="E565" s="46" t="s">
        <v>6</v>
      </c>
      <c r="F565" s="46" t="s">
        <v>1229</v>
      </c>
      <c r="G565" s="47">
        <v>44777.291666666664</v>
      </c>
      <c r="H565" s="46" t="s">
        <v>360</v>
      </c>
      <c r="I565" s="56" t="s">
        <v>346</v>
      </c>
      <c r="J565" s="146">
        <v>1565380.59</v>
      </c>
      <c r="K565" s="47">
        <v>44788.291666666664</v>
      </c>
      <c r="L565" s="49" t="s">
        <v>1238</v>
      </c>
      <c r="M565" s="50">
        <v>44789.165312500001</v>
      </c>
      <c r="N565" s="48" t="s">
        <v>412</v>
      </c>
      <c r="O565" s="48" t="s">
        <v>448</v>
      </c>
      <c r="P565" s="139"/>
    </row>
    <row r="566" spans="1:16" ht="26.25" hidden="1" customHeight="1" outlineLevel="1">
      <c r="B566" s="39">
        <v>2022</v>
      </c>
      <c r="C566" s="39">
        <v>12</v>
      </c>
      <c r="D566" s="46" t="s">
        <v>5</v>
      </c>
      <c r="E566" s="46" t="s">
        <v>6</v>
      </c>
      <c r="F566" s="140" t="s">
        <v>1230</v>
      </c>
      <c r="G566" s="47">
        <v>44742.291666666664</v>
      </c>
      <c r="H566" s="46" t="s">
        <v>9</v>
      </c>
      <c r="I566" s="56" t="str">
        <f>VLOOKUP(H566,'Source Codes'!$A$6:$B$89,2,FALSE)</f>
        <v>On Line Journal Entries</v>
      </c>
      <c r="J566" s="146">
        <v>3112143.16</v>
      </c>
      <c r="K566" s="47">
        <v>44788.291666666664</v>
      </c>
      <c r="L566" s="49" t="s">
        <v>1239</v>
      </c>
      <c r="M566" s="50">
        <v>44789.165254629632</v>
      </c>
      <c r="N566" s="48" t="s">
        <v>411</v>
      </c>
      <c r="O566" s="48" t="s">
        <v>408</v>
      </c>
      <c r="P566" s="139"/>
    </row>
    <row r="567" spans="1:16" ht="26.25" hidden="1" customHeight="1" outlineLevel="1">
      <c r="B567" s="39">
        <v>2022</v>
      </c>
      <c r="C567" s="39">
        <v>12</v>
      </c>
      <c r="D567" s="46" t="s">
        <v>5</v>
      </c>
      <c r="E567" s="46" t="s">
        <v>6</v>
      </c>
      <c r="F567" s="46" t="s">
        <v>1231</v>
      </c>
      <c r="G567" s="47">
        <v>44742.291666666664</v>
      </c>
      <c r="H567" s="46" t="s">
        <v>9</v>
      </c>
      <c r="I567" s="56" t="str">
        <f>VLOOKUP(H567,'Source Codes'!$A$6:$B$89,2,FALSE)</f>
        <v>On Line Journal Entries</v>
      </c>
      <c r="J567" s="146">
        <v>8800000</v>
      </c>
      <c r="K567" s="47">
        <v>44788.291666666664</v>
      </c>
      <c r="L567" s="49" t="s">
        <v>1214</v>
      </c>
      <c r="M567" s="50">
        <v>44789.165254629632</v>
      </c>
      <c r="N567" s="48" t="s">
        <v>2575</v>
      </c>
      <c r="O567" s="48" t="s">
        <v>422</v>
      </c>
      <c r="P567" s="139"/>
    </row>
    <row r="568" spans="1:16" ht="26.25" hidden="1" customHeight="1" outlineLevel="1">
      <c r="B568" s="39">
        <v>2022</v>
      </c>
      <c r="C568" s="39">
        <v>12</v>
      </c>
      <c r="D568" s="46" t="s">
        <v>5</v>
      </c>
      <c r="E568" s="46" t="s">
        <v>6</v>
      </c>
      <c r="F568" s="46" t="s">
        <v>1232</v>
      </c>
      <c r="G568" s="47">
        <v>44742.291666666664</v>
      </c>
      <c r="H568" s="46" t="s">
        <v>9</v>
      </c>
      <c r="I568" s="56" t="str">
        <f>VLOOKUP(H568,'Source Codes'!$A$6:$B$89,2,FALSE)</f>
        <v>On Line Journal Entries</v>
      </c>
      <c r="J568" s="146">
        <v>30000000</v>
      </c>
      <c r="K568" s="47">
        <v>44788.291666666664</v>
      </c>
      <c r="L568" s="49" t="s">
        <v>1233</v>
      </c>
      <c r="M568" s="50">
        <v>44788.717199074075</v>
      </c>
      <c r="N568" s="48" t="s">
        <v>430</v>
      </c>
      <c r="O568" s="48" t="s">
        <v>421</v>
      </c>
      <c r="P568" s="139"/>
    </row>
    <row r="569" spans="1:16" ht="12.75" customHeight="1" collapsed="1">
      <c r="I569" s="56"/>
      <c r="J569" s="145">
        <f>SUM(J561:J568)</f>
        <v>30474081.939999998</v>
      </c>
    </row>
    <row r="570" spans="1:16" ht="12.75" customHeight="1">
      <c r="I570" s="56"/>
    </row>
    <row r="571" spans="1:16" ht="12.75" customHeight="1">
      <c r="A571" s="63" t="s">
        <v>1240</v>
      </c>
      <c r="I571" s="56"/>
    </row>
    <row r="572" spans="1:16" ht="66" hidden="1" customHeight="1" outlineLevel="1">
      <c r="B572" s="39">
        <v>2023</v>
      </c>
      <c r="C572" s="39">
        <v>2</v>
      </c>
      <c r="D572" s="46" t="s">
        <v>5</v>
      </c>
      <c r="E572" s="46" t="s">
        <v>6</v>
      </c>
      <c r="F572" s="46" t="s">
        <v>1241</v>
      </c>
      <c r="G572" s="47">
        <v>44789.291666666664</v>
      </c>
      <c r="H572" s="46" t="s">
        <v>14</v>
      </c>
      <c r="I572" s="56" t="str">
        <f>VLOOKUP(H572,'Source Codes'!$A$6:$B$89,2,FALSE)</f>
        <v>AP Warrant Issuance</v>
      </c>
      <c r="J572" s="146">
        <v>-4105824.66</v>
      </c>
      <c r="K572" s="47">
        <v>44789.291666666664</v>
      </c>
      <c r="L572" s="49" t="s">
        <v>1244</v>
      </c>
      <c r="M572" s="50">
        <v>44790.086180555554</v>
      </c>
      <c r="N572" s="48" t="s">
        <v>407</v>
      </c>
      <c r="O572" s="48" t="s">
        <v>419</v>
      </c>
      <c r="P572" s="139"/>
    </row>
    <row r="573" spans="1:16" ht="26.25" hidden="1" customHeight="1" outlineLevel="1">
      <c r="B573" s="39">
        <v>2023</v>
      </c>
      <c r="C573" s="39">
        <v>2</v>
      </c>
      <c r="D573" s="46" t="s">
        <v>5</v>
      </c>
      <c r="E573" s="46" t="s">
        <v>6</v>
      </c>
      <c r="F573" s="46" t="s">
        <v>1242</v>
      </c>
      <c r="G573" s="47">
        <v>44791.291666666664</v>
      </c>
      <c r="H573" s="46" t="s">
        <v>14</v>
      </c>
      <c r="I573" s="56" t="str">
        <f>VLOOKUP(H573,'Source Codes'!$A$6:$B$89,2,FALSE)</f>
        <v>AP Warrant Issuance</v>
      </c>
      <c r="J573" s="146">
        <v>-2456596.85</v>
      </c>
      <c r="K573" s="47">
        <v>44789.291666666664</v>
      </c>
      <c r="L573" s="49" t="s">
        <v>1245</v>
      </c>
      <c r="M573" s="50">
        <v>44790.086180555554</v>
      </c>
      <c r="N573" s="48" t="s">
        <v>407</v>
      </c>
      <c r="O573" s="48" t="s">
        <v>419</v>
      </c>
      <c r="P573" s="139"/>
    </row>
    <row r="574" spans="1:16" ht="26.25" hidden="1" customHeight="1" outlineLevel="1">
      <c r="B574" s="39">
        <v>2023</v>
      </c>
      <c r="C574" s="39">
        <v>2</v>
      </c>
      <c r="D574" s="46" t="s">
        <v>5</v>
      </c>
      <c r="E574" s="46" t="s">
        <v>6</v>
      </c>
      <c r="F574" s="46" t="s">
        <v>1243</v>
      </c>
      <c r="G574" s="47">
        <v>44783.291666666664</v>
      </c>
      <c r="H574" s="46" t="s">
        <v>7</v>
      </c>
      <c r="I574" s="56" t="str">
        <f>VLOOKUP(H574,'Source Codes'!$A$6:$B$89,2,FALSE)</f>
        <v>HRMS Interface Journals</v>
      </c>
      <c r="J574" s="146">
        <v>-54779729.909999996</v>
      </c>
      <c r="K574" s="47">
        <v>44789.291666666664</v>
      </c>
      <c r="L574" s="49" t="s">
        <v>355</v>
      </c>
      <c r="M574" s="50">
        <v>44789.612361111111</v>
      </c>
      <c r="N574" s="48" t="s">
        <v>438</v>
      </c>
      <c r="O574" s="48" t="s">
        <v>439</v>
      </c>
      <c r="P574" s="139"/>
    </row>
    <row r="575" spans="1:16" ht="12.75" customHeight="1" collapsed="1">
      <c r="I575" s="56"/>
      <c r="J575" s="145">
        <f>SUM(J572:J574)</f>
        <v>-61342151.419999994</v>
      </c>
    </row>
    <row r="576" spans="1:16" ht="12.75" customHeight="1">
      <c r="I576" s="56"/>
    </row>
    <row r="577" spans="1:16" ht="12.75" customHeight="1">
      <c r="A577" s="63" t="s">
        <v>1246</v>
      </c>
      <c r="I577" s="56"/>
    </row>
    <row r="578" spans="1:16" ht="26.25" hidden="1" customHeight="1" outlineLevel="1">
      <c r="B578" s="39">
        <v>2023</v>
      </c>
      <c r="C578" s="39">
        <v>2</v>
      </c>
      <c r="D578" s="46" t="s">
        <v>5</v>
      </c>
      <c r="E578" s="46" t="s">
        <v>6</v>
      </c>
      <c r="F578" s="46" t="s">
        <v>1247</v>
      </c>
      <c r="G578" s="47">
        <v>44790.291666666664</v>
      </c>
      <c r="H578" s="46" t="s">
        <v>14</v>
      </c>
      <c r="I578" s="56" t="str">
        <f>VLOOKUP(H578,'Source Codes'!$A$6:$B$89,2,FALSE)</f>
        <v>AP Warrant Issuance</v>
      </c>
      <c r="J578" s="146">
        <v>-1782616.5</v>
      </c>
      <c r="K578" s="47">
        <v>44790.291666666664</v>
      </c>
      <c r="L578" s="49" t="s">
        <v>1254</v>
      </c>
      <c r="M578" s="50">
        <v>44791.086273148147</v>
      </c>
      <c r="N578" s="48" t="s">
        <v>407</v>
      </c>
      <c r="O578" s="48" t="s">
        <v>419</v>
      </c>
      <c r="P578" s="139"/>
    </row>
    <row r="579" spans="1:16" ht="26.25" hidden="1" customHeight="1" outlineLevel="1">
      <c r="B579" s="39">
        <v>2023</v>
      </c>
      <c r="C579" s="39">
        <v>2</v>
      </c>
      <c r="D579" s="46" t="s">
        <v>5</v>
      </c>
      <c r="E579" s="46" t="s">
        <v>6</v>
      </c>
      <c r="F579" s="46" t="s">
        <v>1248</v>
      </c>
      <c r="G579" s="47">
        <v>44792.291666666664</v>
      </c>
      <c r="H579" s="46" t="s">
        <v>14</v>
      </c>
      <c r="I579" s="56" t="str">
        <f>VLOOKUP(H579,'Source Codes'!$A$6:$B$89,2,FALSE)</f>
        <v>AP Warrant Issuance</v>
      </c>
      <c r="J579" s="146">
        <v>-3192546.82</v>
      </c>
      <c r="K579" s="47">
        <v>44790.291666666664</v>
      </c>
      <c r="L579" s="49" t="s">
        <v>1255</v>
      </c>
      <c r="M579" s="50">
        <v>44791.086273148147</v>
      </c>
      <c r="N579" s="48" t="s">
        <v>407</v>
      </c>
      <c r="O579" s="48" t="s">
        <v>419</v>
      </c>
      <c r="P579" s="139"/>
    </row>
    <row r="580" spans="1:16" ht="26.25" hidden="1" customHeight="1" outlineLevel="1">
      <c r="B580" s="39">
        <v>2023</v>
      </c>
      <c r="C580" s="39">
        <v>2</v>
      </c>
      <c r="D580" s="46" t="s">
        <v>5</v>
      </c>
      <c r="E580" s="46" t="s">
        <v>6</v>
      </c>
      <c r="F580" s="46" t="s">
        <v>1249</v>
      </c>
      <c r="G580" s="47">
        <v>44785.291666666664</v>
      </c>
      <c r="H580" s="46" t="s">
        <v>12</v>
      </c>
      <c r="I580" s="56" t="str">
        <f>VLOOKUP(H580,'Source Codes'!$A$6:$B$89,2,FALSE)</f>
        <v>AR Direct Cash Journal</v>
      </c>
      <c r="J580" s="146">
        <v>1141610.99</v>
      </c>
      <c r="K580" s="47">
        <v>44790.291666666664</v>
      </c>
      <c r="L580" s="49" t="s">
        <v>1260</v>
      </c>
      <c r="M580" s="50">
        <v>44791.043969907405</v>
      </c>
      <c r="N580" s="48" t="s">
        <v>407</v>
      </c>
      <c r="O580" s="48" t="s">
        <v>421</v>
      </c>
      <c r="P580" s="139"/>
    </row>
    <row r="581" spans="1:16" ht="26.25" hidden="1" customHeight="1" outlineLevel="1">
      <c r="B581" s="39">
        <v>2022</v>
      </c>
      <c r="C581" s="39">
        <v>12</v>
      </c>
      <c r="D581" s="46" t="s">
        <v>5</v>
      </c>
      <c r="E581" s="46" t="s">
        <v>6</v>
      </c>
      <c r="F581" s="46" t="s">
        <v>1250</v>
      </c>
      <c r="G581" s="47">
        <v>44742.291666666664</v>
      </c>
      <c r="H581" s="46" t="s">
        <v>9</v>
      </c>
      <c r="I581" s="56" t="str">
        <f>VLOOKUP(H581,'Source Codes'!$A$6:$B$89,2,FALSE)</f>
        <v>On Line Journal Entries</v>
      </c>
      <c r="J581" s="146">
        <v>1875723</v>
      </c>
      <c r="K581" s="47">
        <v>44790.291666666664</v>
      </c>
      <c r="L581" s="49" t="s">
        <v>1259</v>
      </c>
      <c r="M581" s="50">
        <v>44791.164872685185</v>
      </c>
      <c r="N581" s="48" t="s">
        <v>518</v>
      </c>
      <c r="O581" s="48" t="s">
        <v>424</v>
      </c>
      <c r="P581" s="139"/>
    </row>
    <row r="582" spans="1:16" ht="26.25" hidden="1" customHeight="1" outlineLevel="1">
      <c r="B582" s="39">
        <v>2022</v>
      </c>
      <c r="C582" s="39">
        <v>12</v>
      </c>
      <c r="D582" s="46" t="s">
        <v>5</v>
      </c>
      <c r="E582" s="46" t="s">
        <v>6</v>
      </c>
      <c r="F582" s="46" t="s">
        <v>1251</v>
      </c>
      <c r="G582" s="47">
        <v>44742.291666666664</v>
      </c>
      <c r="H582" s="46" t="s">
        <v>16</v>
      </c>
      <c r="I582" s="56" t="str">
        <f>VLOOKUP(H582,'Source Codes'!$A$6:$B$89,2,FALSE)</f>
        <v>Property Tax Interface</v>
      </c>
      <c r="J582" s="146">
        <v>2849059.36</v>
      </c>
      <c r="K582" s="47">
        <v>44790.291666666664</v>
      </c>
      <c r="L582" s="49" t="s">
        <v>1258</v>
      </c>
      <c r="M582" s="50">
        <v>44790.915578703702</v>
      </c>
      <c r="N582" s="48" t="s">
        <v>518</v>
      </c>
      <c r="O582" s="48" t="s">
        <v>422</v>
      </c>
      <c r="P582" s="139"/>
    </row>
    <row r="583" spans="1:16" ht="51" hidden="1" customHeight="1" outlineLevel="1">
      <c r="B583" s="39">
        <v>2022</v>
      </c>
      <c r="C583" s="39">
        <v>12</v>
      </c>
      <c r="D583" s="46" t="s">
        <v>5</v>
      </c>
      <c r="E583" s="46" t="s">
        <v>6</v>
      </c>
      <c r="F583" s="46" t="s">
        <v>1252</v>
      </c>
      <c r="G583" s="47">
        <v>44742.291666666664</v>
      </c>
      <c r="H583" s="46" t="s">
        <v>9</v>
      </c>
      <c r="I583" s="56" t="str">
        <f>VLOOKUP(H583,'Source Codes'!$A$6:$B$89,2,FALSE)</f>
        <v>On Line Journal Entries</v>
      </c>
      <c r="J583" s="146">
        <v>3944007.97</v>
      </c>
      <c r="K583" s="47">
        <v>44790.291666666664</v>
      </c>
      <c r="L583" s="49" t="s">
        <v>1257</v>
      </c>
      <c r="M583" s="50">
        <v>44790.895254629628</v>
      </c>
      <c r="N583" s="48" t="s">
        <v>411</v>
      </c>
      <c r="O583" s="48" t="s">
        <v>419</v>
      </c>
      <c r="P583" s="139"/>
    </row>
    <row r="584" spans="1:16" ht="43.5" hidden="1" customHeight="1" outlineLevel="1">
      <c r="B584" s="39">
        <v>2022</v>
      </c>
      <c r="C584" s="39">
        <v>12</v>
      </c>
      <c r="D584" s="46" t="s">
        <v>5</v>
      </c>
      <c r="E584" s="46" t="s">
        <v>6</v>
      </c>
      <c r="F584" s="46" t="s">
        <v>1253</v>
      </c>
      <c r="G584" s="47">
        <v>44742.291666666664</v>
      </c>
      <c r="H584" s="46" t="s">
        <v>9</v>
      </c>
      <c r="I584" s="56" t="str">
        <f>VLOOKUP(H584,'Source Codes'!$A$6:$B$89,2,FALSE)</f>
        <v>On Line Journal Entries</v>
      </c>
      <c r="J584" s="146">
        <v>6323128</v>
      </c>
      <c r="K584" s="47">
        <v>44790.291666666664</v>
      </c>
      <c r="L584" s="49" t="s">
        <v>1256</v>
      </c>
      <c r="M584" s="50">
        <v>44791.164872685185</v>
      </c>
      <c r="N584" s="48" t="s">
        <v>411</v>
      </c>
      <c r="O584" s="48" t="s">
        <v>424</v>
      </c>
      <c r="P584" s="139"/>
    </row>
    <row r="585" spans="1:16" ht="12.75" customHeight="1" collapsed="1">
      <c r="I585" s="56"/>
      <c r="J585" s="145">
        <f>SUM(J578:J584)</f>
        <v>11158366</v>
      </c>
    </row>
    <row r="586" spans="1:16" ht="12.75" customHeight="1">
      <c r="I586" s="56"/>
    </row>
    <row r="587" spans="1:16" ht="12.75" customHeight="1">
      <c r="A587" s="63" t="s">
        <v>1261</v>
      </c>
      <c r="I587" s="56"/>
    </row>
    <row r="588" spans="1:16" ht="43.5" hidden="1" customHeight="1" outlineLevel="1">
      <c r="B588" s="39">
        <v>2023</v>
      </c>
      <c r="C588" s="39">
        <v>2</v>
      </c>
      <c r="D588" s="46" t="s">
        <v>5</v>
      </c>
      <c r="E588" s="46" t="s">
        <v>6</v>
      </c>
      <c r="F588" s="46" t="s">
        <v>1262</v>
      </c>
      <c r="G588" s="47">
        <v>44789.291666666664</v>
      </c>
      <c r="H588" s="46" t="s">
        <v>11</v>
      </c>
      <c r="I588" s="56" t="str">
        <f>VLOOKUP(H588,'Source Codes'!$A$6:$B$89,2,FALSE)</f>
        <v>AR Payments</v>
      </c>
      <c r="J588" s="146">
        <v>2950098.7</v>
      </c>
      <c r="K588" s="47">
        <v>44791.291666666664</v>
      </c>
      <c r="L588" s="49" t="s">
        <v>1263</v>
      </c>
      <c r="M588" s="50">
        <v>44792.044189814813</v>
      </c>
      <c r="N588" s="48" t="s">
        <v>407</v>
      </c>
      <c r="O588" s="48" t="s">
        <v>408</v>
      </c>
      <c r="P588" s="139"/>
    </row>
    <row r="589" spans="1:16" ht="12.75" customHeight="1" collapsed="1">
      <c r="I589" s="56"/>
      <c r="J589" s="145">
        <f>SUM(J588)</f>
        <v>2950098.7</v>
      </c>
    </row>
    <row r="590" spans="1:16" ht="12.75" customHeight="1">
      <c r="I590" s="56"/>
    </row>
    <row r="591" spans="1:16" ht="12.75" customHeight="1">
      <c r="A591" s="63" t="s">
        <v>1264</v>
      </c>
      <c r="I591" s="56"/>
    </row>
    <row r="592" spans="1:16" ht="56.25" hidden="1" customHeight="1" outlineLevel="1">
      <c r="B592" s="39">
        <v>2023</v>
      </c>
      <c r="C592" s="39">
        <v>2</v>
      </c>
      <c r="D592" s="46" t="s">
        <v>5</v>
      </c>
      <c r="E592" s="46" t="s">
        <v>6</v>
      </c>
      <c r="F592" s="46" t="s">
        <v>1265</v>
      </c>
      <c r="G592" s="47">
        <v>44790.291666666664</v>
      </c>
      <c r="H592" s="46" t="s">
        <v>12</v>
      </c>
      <c r="I592" s="56" t="str">
        <f>VLOOKUP(H592,'Source Codes'!$A$6:$B$89,2,FALSE)</f>
        <v>AR Direct Cash Journal</v>
      </c>
      <c r="J592" s="146">
        <v>3588982.2</v>
      </c>
      <c r="K592" s="47">
        <v>44792.291666666664</v>
      </c>
      <c r="L592" s="49" t="s">
        <v>1266</v>
      </c>
      <c r="M592" s="50">
        <v>44793.044849537036</v>
      </c>
      <c r="N592" s="48" t="s">
        <v>407</v>
      </c>
      <c r="O592" s="48" t="s">
        <v>421</v>
      </c>
      <c r="P592" s="139"/>
    </row>
    <row r="593" spans="1:16" ht="12.75" customHeight="1" collapsed="1">
      <c r="I593" s="56"/>
      <c r="J593" s="145">
        <f>SUM(J592)</f>
        <v>3588982.2</v>
      </c>
    </row>
    <row r="594" spans="1:16" ht="12.75" customHeight="1">
      <c r="I594" s="56"/>
    </row>
    <row r="595" spans="1:16" ht="12.75" customHeight="1">
      <c r="A595" s="63" t="s">
        <v>1267</v>
      </c>
      <c r="I595" s="56"/>
    </row>
    <row r="596" spans="1:16" ht="35.25" hidden="1" customHeight="1" outlineLevel="1">
      <c r="B596" s="39">
        <v>2023</v>
      </c>
      <c r="C596" s="39">
        <v>2</v>
      </c>
      <c r="D596" s="46" t="s">
        <v>5</v>
      </c>
      <c r="E596" s="46" t="s">
        <v>6</v>
      </c>
      <c r="F596" s="46" t="s">
        <v>1268</v>
      </c>
      <c r="G596" s="47">
        <v>44785.291666666664</v>
      </c>
      <c r="H596" s="46" t="s">
        <v>11</v>
      </c>
      <c r="I596" s="56" t="str">
        <f>VLOOKUP(H596,'Source Codes'!$A$6:$B$89,2,FALSE)</f>
        <v>AR Payments</v>
      </c>
      <c r="J596" s="146">
        <v>1219539.02</v>
      </c>
      <c r="K596" s="47">
        <v>44795.291666666664</v>
      </c>
      <c r="L596" s="49" t="s">
        <v>1269</v>
      </c>
      <c r="M596" s="50">
        <v>44796.044166666667</v>
      </c>
      <c r="N596" s="48" t="s">
        <v>407</v>
      </c>
      <c r="O596" s="48" t="s">
        <v>408</v>
      </c>
      <c r="P596" s="139"/>
    </row>
    <row r="597" spans="1:16" ht="35.25" hidden="1" customHeight="1" outlineLevel="1">
      <c r="B597" s="39">
        <v>2022</v>
      </c>
      <c r="C597" s="39">
        <v>12</v>
      </c>
      <c r="D597" s="46" t="s">
        <v>5</v>
      </c>
      <c r="E597" s="46" t="s">
        <v>6</v>
      </c>
      <c r="F597" s="46" t="s">
        <v>1270</v>
      </c>
      <c r="G597" s="47">
        <v>44741.291666666664</v>
      </c>
      <c r="H597" s="46" t="s">
        <v>9</v>
      </c>
      <c r="I597" s="56" t="str">
        <f>VLOOKUP(H597,'Source Codes'!$A$6:$B$89,2,FALSE)</f>
        <v>On Line Journal Entries</v>
      </c>
      <c r="J597" s="146">
        <v>-1375257.48</v>
      </c>
      <c r="K597" s="47">
        <v>44795.291666666664</v>
      </c>
      <c r="L597" s="49" t="s">
        <v>1280</v>
      </c>
      <c r="M597" s="50">
        <v>44796.164652777778</v>
      </c>
      <c r="N597" s="48" t="s">
        <v>411</v>
      </c>
      <c r="O597" s="48" t="s">
        <v>424</v>
      </c>
      <c r="P597" s="139"/>
    </row>
    <row r="598" spans="1:16" ht="35.25" hidden="1" customHeight="1" outlineLevel="1">
      <c r="B598" s="39">
        <v>2022</v>
      </c>
      <c r="C598" s="39">
        <v>12</v>
      </c>
      <c r="D598" s="46" t="s">
        <v>5</v>
      </c>
      <c r="E598" s="46" t="s">
        <v>6</v>
      </c>
      <c r="F598" s="46" t="s">
        <v>1271</v>
      </c>
      <c r="G598" s="47">
        <v>44742.291666666664</v>
      </c>
      <c r="H598" s="46" t="s">
        <v>9</v>
      </c>
      <c r="I598" s="56" t="str">
        <f>VLOOKUP(H598,'Source Codes'!$A$6:$B$89,2,FALSE)</f>
        <v>On Line Journal Entries</v>
      </c>
      <c r="J598" s="146">
        <v>1185367.78</v>
      </c>
      <c r="K598" s="47">
        <v>44793.291666666664</v>
      </c>
      <c r="L598" s="49" t="s">
        <v>1282</v>
      </c>
      <c r="M598" s="50">
        <v>44793.535034722219</v>
      </c>
      <c r="N598" s="48" t="s">
        <v>412</v>
      </c>
      <c r="O598" s="48" t="s">
        <v>429</v>
      </c>
      <c r="P598" s="139"/>
    </row>
    <row r="599" spans="1:16" ht="35.25" hidden="1" customHeight="1" outlineLevel="1">
      <c r="B599" s="39">
        <v>2022</v>
      </c>
      <c r="C599" s="39">
        <v>12</v>
      </c>
      <c r="D599" s="46" t="s">
        <v>5</v>
      </c>
      <c r="E599" s="46" t="s">
        <v>6</v>
      </c>
      <c r="F599" s="46" t="s">
        <v>1272</v>
      </c>
      <c r="G599" s="47">
        <v>44742.291666666664</v>
      </c>
      <c r="H599" s="46" t="s">
        <v>9</v>
      </c>
      <c r="I599" s="56" t="str">
        <f>VLOOKUP(H599,'Source Codes'!$A$6:$B$89,2,FALSE)</f>
        <v>On Line Journal Entries</v>
      </c>
      <c r="J599" s="146">
        <v>1652263.43</v>
      </c>
      <c r="K599" s="47">
        <v>44793.291666666664</v>
      </c>
      <c r="L599" s="49" t="s">
        <v>1283</v>
      </c>
      <c r="M599" s="50">
        <v>44793.756689814814</v>
      </c>
      <c r="N599" s="48" t="s">
        <v>411</v>
      </c>
      <c r="O599" s="48" t="s">
        <v>500</v>
      </c>
      <c r="P599" s="139"/>
    </row>
    <row r="600" spans="1:16" ht="35.25" hidden="1" customHeight="1" outlineLevel="1">
      <c r="B600" s="39">
        <v>2022</v>
      </c>
      <c r="C600" s="39">
        <v>12</v>
      </c>
      <c r="D600" s="46" t="s">
        <v>5</v>
      </c>
      <c r="E600" s="46" t="s">
        <v>6</v>
      </c>
      <c r="F600" s="46" t="s">
        <v>1273</v>
      </c>
      <c r="G600" s="47">
        <v>44742.291666666664</v>
      </c>
      <c r="H600" s="46" t="s">
        <v>9</v>
      </c>
      <c r="I600" s="56" t="str">
        <f>VLOOKUP(H600,'Source Codes'!$A$6:$B$89,2,FALSE)</f>
        <v>On Line Journal Entries</v>
      </c>
      <c r="J600" s="146">
        <v>2156071.73</v>
      </c>
      <c r="K600" s="47">
        <v>44793.291666666664</v>
      </c>
      <c r="L600" s="49" t="s">
        <v>1281</v>
      </c>
      <c r="M600" s="50">
        <v>44793.538043981483</v>
      </c>
      <c r="N600" s="48" t="s">
        <v>518</v>
      </c>
      <c r="O600" s="48" t="s">
        <v>429</v>
      </c>
      <c r="P600" s="139"/>
    </row>
    <row r="601" spans="1:16" ht="35.25" hidden="1" customHeight="1" outlineLevel="1">
      <c r="B601" s="39">
        <v>2022</v>
      </c>
      <c r="C601" s="39">
        <v>12</v>
      </c>
      <c r="D601" s="46" t="s">
        <v>5</v>
      </c>
      <c r="E601" s="46" t="s">
        <v>6</v>
      </c>
      <c r="F601" s="46" t="s">
        <v>1274</v>
      </c>
      <c r="G601" s="47">
        <v>44742.291666666664</v>
      </c>
      <c r="H601" s="46" t="s">
        <v>9</v>
      </c>
      <c r="I601" s="56" t="str">
        <f>VLOOKUP(H601,'Source Codes'!$A$6:$B$89,2,FALSE)</f>
        <v>On Line Journal Entries</v>
      </c>
      <c r="J601" s="146">
        <v>2402047.61</v>
      </c>
      <c r="K601" s="47">
        <v>44793.291666666664</v>
      </c>
      <c r="L601" s="49" t="s">
        <v>1284</v>
      </c>
      <c r="M601" s="50">
        <v>44793.923657407409</v>
      </c>
      <c r="N601" s="48" t="s">
        <v>518</v>
      </c>
      <c r="O601" s="48" t="s">
        <v>429</v>
      </c>
      <c r="P601" s="139"/>
    </row>
    <row r="602" spans="1:16" ht="35.25" hidden="1" customHeight="1" outlineLevel="1">
      <c r="B602" s="39">
        <v>2022</v>
      </c>
      <c r="C602" s="39">
        <v>12</v>
      </c>
      <c r="D602" s="46" t="s">
        <v>5</v>
      </c>
      <c r="E602" s="46" t="s">
        <v>6</v>
      </c>
      <c r="F602" s="46" t="s">
        <v>1275</v>
      </c>
      <c r="G602" s="47">
        <v>44742.291666666664</v>
      </c>
      <c r="H602" s="46" t="s">
        <v>9</v>
      </c>
      <c r="I602" s="56" t="str">
        <f>VLOOKUP(H602,'Source Codes'!$A$6:$B$89,2,FALSE)</f>
        <v>On Line Journal Entries</v>
      </c>
      <c r="J602" s="146">
        <v>3237207.47</v>
      </c>
      <c r="K602" s="47">
        <v>44793.291666666664</v>
      </c>
      <c r="L602" s="49" t="s">
        <v>1285</v>
      </c>
      <c r="M602" s="50">
        <v>44793.536782407406</v>
      </c>
      <c r="N602" s="48" t="s">
        <v>411</v>
      </c>
      <c r="O602" s="48" t="s">
        <v>429</v>
      </c>
      <c r="P602" s="139"/>
    </row>
    <row r="603" spans="1:16" ht="35.25" hidden="1" customHeight="1" outlineLevel="1">
      <c r="B603" s="39">
        <v>2022</v>
      </c>
      <c r="C603" s="39">
        <v>12</v>
      </c>
      <c r="D603" s="46" t="s">
        <v>5</v>
      </c>
      <c r="E603" s="46" t="s">
        <v>6</v>
      </c>
      <c r="F603" s="46" t="s">
        <v>1276</v>
      </c>
      <c r="G603" s="47">
        <v>44742.291666666664</v>
      </c>
      <c r="H603" s="46" t="s">
        <v>9</v>
      </c>
      <c r="I603" s="56" t="str">
        <f>VLOOKUP(H603,'Source Codes'!$A$6:$B$89,2,FALSE)</f>
        <v>On Line Journal Entries</v>
      </c>
      <c r="J603" s="146">
        <v>3960871.54</v>
      </c>
      <c r="K603" s="47">
        <v>44793.291666666664</v>
      </c>
      <c r="L603" s="49" t="s">
        <v>1277</v>
      </c>
      <c r="M603" s="50">
        <v>44793.71769675926</v>
      </c>
      <c r="N603" s="48" t="s">
        <v>411</v>
      </c>
      <c r="O603" s="48" t="s">
        <v>414</v>
      </c>
      <c r="P603" s="139"/>
    </row>
    <row r="604" spans="1:16" ht="56.25" hidden="1" customHeight="1" outlineLevel="1">
      <c r="B604" s="39">
        <v>2022</v>
      </c>
      <c r="C604" s="39">
        <v>12</v>
      </c>
      <c r="D604" s="46" t="s">
        <v>5</v>
      </c>
      <c r="E604" s="46" t="s">
        <v>6</v>
      </c>
      <c r="F604" s="46" t="s">
        <v>1278</v>
      </c>
      <c r="G604" s="47">
        <v>44742.291666666664</v>
      </c>
      <c r="H604" s="46" t="s">
        <v>9</v>
      </c>
      <c r="I604" s="56" t="str">
        <f>VLOOKUP(H604,'Source Codes'!$A$6:$B$89,2,FALSE)</f>
        <v>On Line Journal Entries</v>
      </c>
      <c r="J604" s="146">
        <v>4917973</v>
      </c>
      <c r="K604" s="47">
        <v>44793.291666666664</v>
      </c>
      <c r="L604" s="49" t="s">
        <v>1287</v>
      </c>
      <c r="M604" s="50">
        <v>44793.854432870372</v>
      </c>
      <c r="N604" s="48" t="s">
        <v>430</v>
      </c>
      <c r="O604" s="48" t="s">
        <v>1286</v>
      </c>
      <c r="P604" s="139"/>
    </row>
    <row r="605" spans="1:16" ht="33.75" hidden="1" customHeight="1" outlineLevel="1">
      <c r="B605" s="39">
        <v>2022</v>
      </c>
      <c r="C605" s="39">
        <v>12</v>
      </c>
      <c r="D605" s="46" t="s">
        <v>5</v>
      </c>
      <c r="E605" s="46" t="s">
        <v>6</v>
      </c>
      <c r="F605" s="46" t="s">
        <v>1279</v>
      </c>
      <c r="G605" s="47">
        <v>44742.291666666664</v>
      </c>
      <c r="H605" s="46" t="s">
        <v>9</v>
      </c>
      <c r="I605" s="56" t="str">
        <f>VLOOKUP(H605,'Source Codes'!$A$6:$B$89,2,FALSE)</f>
        <v>On Line Journal Entries</v>
      </c>
      <c r="J605" s="146">
        <v>6634702.9699999997</v>
      </c>
      <c r="K605" s="47">
        <v>44793.291666666664</v>
      </c>
      <c r="L605" s="49" t="s">
        <v>1288</v>
      </c>
      <c r="M605" s="50">
        <v>44793.522002314814</v>
      </c>
      <c r="N605" s="48" t="s">
        <v>518</v>
      </c>
      <c r="O605" s="48" t="s">
        <v>429</v>
      </c>
      <c r="P605" s="139"/>
    </row>
    <row r="606" spans="1:16" ht="12.75" customHeight="1" collapsed="1">
      <c r="I606" s="56"/>
      <c r="J606" s="145">
        <f>SUM(J596:J605)</f>
        <v>25990787.07</v>
      </c>
    </row>
    <row r="607" spans="1:16" ht="12.75" customHeight="1">
      <c r="I607" s="56"/>
    </row>
    <row r="608" spans="1:16" ht="12.75" customHeight="1">
      <c r="A608" s="63" t="s">
        <v>1289</v>
      </c>
      <c r="I608" s="56"/>
    </row>
    <row r="609" spans="1:16" ht="47.25" hidden="1" customHeight="1" outlineLevel="1">
      <c r="B609" s="39">
        <v>2023</v>
      </c>
      <c r="C609" s="39">
        <v>2</v>
      </c>
      <c r="D609" s="46" t="s">
        <v>5</v>
      </c>
      <c r="E609" s="46" t="s">
        <v>6</v>
      </c>
      <c r="F609" s="46" t="s">
        <v>1290</v>
      </c>
      <c r="G609" s="47">
        <v>44795.291666666664</v>
      </c>
      <c r="H609" s="46" t="s">
        <v>11</v>
      </c>
      <c r="I609" s="56" t="str">
        <f>VLOOKUP(H609,'Source Codes'!$A$6:$B$89,2,FALSE)</f>
        <v>AR Payments</v>
      </c>
      <c r="J609" s="146">
        <v>2499023.75</v>
      </c>
      <c r="K609" s="47">
        <v>44796.291666666664</v>
      </c>
      <c r="L609" s="49" t="s">
        <v>1298</v>
      </c>
      <c r="M609" s="50">
        <v>44797.044421296298</v>
      </c>
      <c r="N609" s="48" t="s">
        <v>407</v>
      </c>
      <c r="O609" s="48" t="s">
        <v>408</v>
      </c>
      <c r="P609" s="139"/>
    </row>
    <row r="610" spans="1:16" ht="39.75" hidden="1" customHeight="1" outlineLevel="1">
      <c r="B610" s="39">
        <v>2022</v>
      </c>
      <c r="C610" s="39">
        <v>12</v>
      </c>
      <c r="D610" s="46" t="s">
        <v>5</v>
      </c>
      <c r="E610" s="46" t="s">
        <v>6</v>
      </c>
      <c r="F610" s="46" t="s">
        <v>1291</v>
      </c>
      <c r="G610" s="47">
        <v>44742.291666666664</v>
      </c>
      <c r="H610" s="46" t="s">
        <v>9</v>
      </c>
      <c r="I610" s="56" t="str">
        <f>VLOOKUP(H610,'Source Codes'!$A$6:$B$89,2,FALSE)</f>
        <v>On Line Journal Entries</v>
      </c>
      <c r="J610" s="146">
        <v>-4831537.45</v>
      </c>
      <c r="K610" s="47">
        <v>44796.291666666664</v>
      </c>
      <c r="L610" s="49" t="s">
        <v>1299</v>
      </c>
      <c r="M610" s="50">
        <v>44796.638333333336</v>
      </c>
      <c r="N610" s="48" t="s">
        <v>411</v>
      </c>
      <c r="O610" s="48" t="s">
        <v>419</v>
      </c>
      <c r="P610" s="139"/>
    </row>
    <row r="611" spans="1:16" ht="33.75" hidden="1" customHeight="1" outlineLevel="1">
      <c r="B611" s="39">
        <v>2023</v>
      </c>
      <c r="C611" s="39">
        <v>2</v>
      </c>
      <c r="D611" s="46" t="s">
        <v>5</v>
      </c>
      <c r="E611" s="46" t="s">
        <v>6</v>
      </c>
      <c r="F611" s="46" t="s">
        <v>1292</v>
      </c>
      <c r="G611" s="47">
        <v>44774.291666666664</v>
      </c>
      <c r="H611" s="46" t="s">
        <v>8</v>
      </c>
      <c r="I611" s="56" t="str">
        <f>VLOOKUP(H611,'Source Codes'!$A$6:$B$89,2,FALSE)</f>
        <v>Prch,Cntrl Mail,Flt,Prntg,Sply</v>
      </c>
      <c r="J611" s="146">
        <v>-1468381.82</v>
      </c>
      <c r="K611" s="47">
        <v>44796.291666666664</v>
      </c>
      <c r="L611" s="49" t="s">
        <v>1300</v>
      </c>
      <c r="M611" s="50">
        <v>44796.979849537034</v>
      </c>
      <c r="N611" s="48" t="s">
        <v>407</v>
      </c>
      <c r="O611" s="56" t="s">
        <v>455</v>
      </c>
      <c r="P611" s="139"/>
    </row>
    <row r="612" spans="1:16" ht="33.75" hidden="1" customHeight="1" outlineLevel="1">
      <c r="B612" s="39">
        <v>2022</v>
      </c>
      <c r="C612" s="39">
        <v>12</v>
      </c>
      <c r="D612" s="46" t="s">
        <v>5</v>
      </c>
      <c r="E612" s="46" t="s">
        <v>6</v>
      </c>
      <c r="F612" s="46" t="s">
        <v>1293</v>
      </c>
      <c r="G612" s="47">
        <v>44742.291666666664</v>
      </c>
      <c r="H612" s="46" t="s">
        <v>9</v>
      </c>
      <c r="I612" s="56" t="str">
        <f>VLOOKUP(H612,'Source Codes'!$A$6:$B$89,2,FALSE)</f>
        <v>On Line Journal Entries</v>
      </c>
      <c r="J612" s="146">
        <v>9733059</v>
      </c>
      <c r="K612" s="47">
        <v>44796.291666666664</v>
      </c>
      <c r="L612" s="49" t="s">
        <v>1297</v>
      </c>
      <c r="M612" s="50">
        <v>44796.757986111108</v>
      </c>
      <c r="N612" s="48" t="s">
        <v>430</v>
      </c>
      <c r="O612" s="48" t="s">
        <v>421</v>
      </c>
      <c r="P612" s="139"/>
    </row>
    <row r="613" spans="1:16" ht="33.75" hidden="1" customHeight="1" outlineLevel="1">
      <c r="B613" s="39">
        <v>2022</v>
      </c>
      <c r="C613" s="39">
        <v>12</v>
      </c>
      <c r="D613" s="46" t="s">
        <v>5</v>
      </c>
      <c r="E613" s="46" t="s">
        <v>6</v>
      </c>
      <c r="F613" s="46" t="s">
        <v>1294</v>
      </c>
      <c r="G613" s="47">
        <v>44742.291666666664</v>
      </c>
      <c r="H613" s="46" t="s">
        <v>9</v>
      </c>
      <c r="I613" s="56" t="str">
        <f>VLOOKUP(H613,'Source Codes'!$A$6:$B$89,2,FALSE)</f>
        <v>On Line Journal Entries</v>
      </c>
      <c r="J613" s="146">
        <v>9810000.4700000007</v>
      </c>
      <c r="K613" s="47">
        <v>44796.291666666664</v>
      </c>
      <c r="L613" s="49" t="s">
        <v>1296</v>
      </c>
      <c r="M613" s="50">
        <v>44796.72960648148</v>
      </c>
      <c r="N613" s="48" t="s">
        <v>518</v>
      </c>
      <c r="O613" s="48" t="s">
        <v>419</v>
      </c>
      <c r="P613" s="139"/>
    </row>
    <row r="614" spans="1:16" ht="33.75" hidden="1" customHeight="1" outlineLevel="1">
      <c r="B614" s="39">
        <v>2022</v>
      </c>
      <c r="C614" s="39">
        <v>12</v>
      </c>
      <c r="D614" s="46" t="s">
        <v>5</v>
      </c>
      <c r="E614" s="46" t="s">
        <v>6</v>
      </c>
      <c r="F614" s="46" t="s">
        <v>1295</v>
      </c>
      <c r="G614" s="47">
        <v>44742.291666666664</v>
      </c>
      <c r="H614" s="46" t="s">
        <v>9</v>
      </c>
      <c r="I614" s="56" t="str">
        <f>VLOOKUP(H614,'Source Codes'!$A$6:$B$89,2,FALSE)</f>
        <v>On Line Journal Entries</v>
      </c>
      <c r="J614" s="146">
        <v>40687182.600000001</v>
      </c>
      <c r="K614" s="47">
        <v>44796.291666666664</v>
      </c>
      <c r="L614" s="49" t="s">
        <v>572</v>
      </c>
      <c r="M614" s="50">
        <v>44796.766238425924</v>
      </c>
      <c r="N614" s="48" t="s">
        <v>430</v>
      </c>
      <c r="O614" s="48" t="s">
        <v>421</v>
      </c>
      <c r="P614" s="139"/>
    </row>
    <row r="615" spans="1:16" ht="12.75" customHeight="1" collapsed="1">
      <c r="I615" s="56"/>
      <c r="J615" s="145">
        <f>SUM(J609:J614)</f>
        <v>56429346.549999997</v>
      </c>
    </row>
    <row r="616" spans="1:16" ht="12.75" customHeight="1">
      <c r="I616" s="56"/>
    </row>
    <row r="617" spans="1:16" ht="12.75" customHeight="1">
      <c r="A617" s="63" t="s">
        <v>1305</v>
      </c>
      <c r="I617" s="56"/>
    </row>
    <row r="618" spans="1:16" ht="33.75" hidden="1" customHeight="1" outlineLevel="1">
      <c r="B618" s="39">
        <v>2022</v>
      </c>
      <c r="C618" s="39">
        <v>12</v>
      </c>
      <c r="D618" s="46" t="s">
        <v>5</v>
      </c>
      <c r="E618" s="46" t="s">
        <v>6</v>
      </c>
      <c r="F618" s="46" t="s">
        <v>1306</v>
      </c>
      <c r="G618" s="47">
        <v>44742.291666666664</v>
      </c>
      <c r="H618" s="46" t="s">
        <v>9</v>
      </c>
      <c r="I618" s="56" t="str">
        <f>VLOOKUP(H618,'Source Codes'!$A$6:$B$89,2,FALSE)</f>
        <v>On Line Journal Entries</v>
      </c>
      <c r="J618" s="146">
        <v>1007096</v>
      </c>
      <c r="K618" s="47">
        <v>44797.291666666664</v>
      </c>
      <c r="L618" s="49" t="s">
        <v>1309</v>
      </c>
      <c r="M618" s="50">
        <v>44797.714409722219</v>
      </c>
      <c r="N618" s="48" t="s">
        <v>412</v>
      </c>
      <c r="O618" s="48" t="s">
        <v>429</v>
      </c>
      <c r="P618" s="139"/>
    </row>
    <row r="619" spans="1:16" ht="33.75" hidden="1" customHeight="1" outlineLevel="1">
      <c r="B619" s="39">
        <v>2022</v>
      </c>
      <c r="C619" s="39">
        <v>12</v>
      </c>
      <c r="D619" s="46" t="s">
        <v>5</v>
      </c>
      <c r="E619" s="46" t="s">
        <v>6</v>
      </c>
      <c r="F619" s="46" t="s">
        <v>1307</v>
      </c>
      <c r="G619" s="47">
        <v>44742.291666666664</v>
      </c>
      <c r="H619" s="46" t="s">
        <v>16</v>
      </c>
      <c r="I619" s="56" t="str">
        <f>VLOOKUP(H619,'Source Codes'!$A$6:$B$89,2,FALSE)</f>
        <v>Property Tax Interface</v>
      </c>
      <c r="J619" s="146">
        <v>2149808.08</v>
      </c>
      <c r="K619" s="47">
        <v>44797.291666666664</v>
      </c>
      <c r="L619" s="49" t="s">
        <v>1308</v>
      </c>
      <c r="M619" s="50">
        <v>44797.753171296295</v>
      </c>
      <c r="N619" s="56" t="s">
        <v>518</v>
      </c>
      <c r="O619" s="56" t="s">
        <v>471</v>
      </c>
      <c r="P619" s="139"/>
    </row>
    <row r="620" spans="1:16" ht="12.75" customHeight="1" collapsed="1">
      <c r="I620" s="56"/>
      <c r="J620" s="145">
        <f>SUM(J618:J619)</f>
        <v>3156904.08</v>
      </c>
      <c r="K620" s="23"/>
      <c r="L620" s="24"/>
      <c r="P620" s="139"/>
    </row>
    <row r="621" spans="1:16" ht="12.75" customHeight="1">
      <c r="I621" s="56"/>
      <c r="P621" s="139"/>
    </row>
    <row r="622" spans="1:16" ht="12.75" customHeight="1">
      <c r="A622" s="63" t="s">
        <v>1310</v>
      </c>
      <c r="I622" s="56"/>
    </row>
    <row r="623" spans="1:16" ht="39.75" hidden="1" customHeight="1" outlineLevel="1">
      <c r="B623" s="39">
        <v>2023</v>
      </c>
      <c r="C623" s="39">
        <v>2</v>
      </c>
      <c r="D623" s="46" t="s">
        <v>5</v>
      </c>
      <c r="E623" s="46" t="s">
        <v>6</v>
      </c>
      <c r="F623" s="46" t="s">
        <v>1311</v>
      </c>
      <c r="G623" s="47">
        <v>44781.291666666664</v>
      </c>
      <c r="H623" s="46" t="s">
        <v>12</v>
      </c>
      <c r="I623" s="56" t="str">
        <f>VLOOKUP(H623,'Source Codes'!$A$6:$B$89,2,FALSE)</f>
        <v>AR Direct Cash Journal</v>
      </c>
      <c r="J623" s="146">
        <v>4145548.44</v>
      </c>
      <c r="K623" s="47">
        <v>44798.291666666664</v>
      </c>
      <c r="L623" s="49" t="s">
        <v>1317</v>
      </c>
      <c r="M623" s="50">
        <v>44799.044594907406</v>
      </c>
      <c r="N623" s="56" t="s">
        <v>430</v>
      </c>
      <c r="O623" s="56" t="s">
        <v>419</v>
      </c>
      <c r="P623" s="139"/>
    </row>
    <row r="624" spans="1:16" ht="33.75" hidden="1" customHeight="1" outlineLevel="1">
      <c r="B624" s="39">
        <v>2023</v>
      </c>
      <c r="C624" s="39">
        <v>2</v>
      </c>
      <c r="D624" s="46" t="s">
        <v>5</v>
      </c>
      <c r="E624" s="46" t="s">
        <v>6</v>
      </c>
      <c r="F624" s="46" t="s">
        <v>1312</v>
      </c>
      <c r="G624" s="47">
        <v>44783.291666666664</v>
      </c>
      <c r="H624" s="46" t="s">
        <v>12</v>
      </c>
      <c r="I624" s="56" t="str">
        <f>VLOOKUP(H624,'Source Codes'!$A$6:$B$89,2,FALSE)</f>
        <v>AR Direct Cash Journal</v>
      </c>
      <c r="J624" s="146">
        <v>5578581.4400000004</v>
      </c>
      <c r="K624" s="47">
        <v>44798.291666666664</v>
      </c>
      <c r="L624" s="49" t="s">
        <v>1317</v>
      </c>
      <c r="M624" s="50">
        <v>44799.044594907406</v>
      </c>
      <c r="N624" s="56" t="s">
        <v>430</v>
      </c>
      <c r="O624" s="56" t="s">
        <v>419</v>
      </c>
      <c r="P624" s="139"/>
    </row>
    <row r="625" spans="1:16" ht="33.75" hidden="1" customHeight="1" outlineLevel="1">
      <c r="B625" s="39">
        <v>2022</v>
      </c>
      <c r="C625" s="39">
        <v>12</v>
      </c>
      <c r="D625" s="46" t="s">
        <v>5</v>
      </c>
      <c r="E625" s="46" t="s">
        <v>6</v>
      </c>
      <c r="F625" s="46" t="s">
        <v>1313</v>
      </c>
      <c r="G625" s="47">
        <v>44742.291666666664</v>
      </c>
      <c r="H625" s="46" t="s">
        <v>9</v>
      </c>
      <c r="I625" s="56" t="str">
        <f>VLOOKUP(H625,'Source Codes'!$A$6:$B$89,2,FALSE)</f>
        <v>On Line Journal Entries</v>
      </c>
      <c r="J625" s="146">
        <v>-2614233.98</v>
      </c>
      <c r="K625" s="47">
        <v>44798.291666666664</v>
      </c>
      <c r="L625" s="49" t="s">
        <v>1318</v>
      </c>
      <c r="M625" s="50">
        <v>44798.604328703703</v>
      </c>
      <c r="N625" s="56" t="s">
        <v>518</v>
      </c>
      <c r="O625" s="56" t="s">
        <v>409</v>
      </c>
      <c r="P625" s="139"/>
    </row>
    <row r="626" spans="1:16" ht="69.75" hidden="1" customHeight="1" outlineLevel="1">
      <c r="B626" s="39">
        <v>2022</v>
      </c>
      <c r="C626" s="39">
        <v>12</v>
      </c>
      <c r="D626" s="46" t="s">
        <v>5</v>
      </c>
      <c r="E626" s="46" t="s">
        <v>6</v>
      </c>
      <c r="F626" s="46" t="s">
        <v>1314</v>
      </c>
      <c r="G626" s="47">
        <v>44742.291666666664</v>
      </c>
      <c r="H626" s="46" t="s">
        <v>9</v>
      </c>
      <c r="I626" s="56" t="str">
        <f>VLOOKUP(H626,'Source Codes'!$A$6:$B$89,2,FALSE)</f>
        <v>On Line Journal Entries</v>
      </c>
      <c r="J626" s="146">
        <v>-1719885.61</v>
      </c>
      <c r="K626" s="47">
        <v>44798.291666666664</v>
      </c>
      <c r="L626" s="49" t="s">
        <v>1319</v>
      </c>
      <c r="M626" s="50">
        <v>44798.929409722223</v>
      </c>
      <c r="N626" s="56" t="s">
        <v>411</v>
      </c>
      <c r="O626" s="56" t="s">
        <v>408</v>
      </c>
      <c r="P626" s="139"/>
    </row>
    <row r="627" spans="1:16" ht="33.75" hidden="1" customHeight="1" outlineLevel="1">
      <c r="B627" s="39">
        <v>2022</v>
      </c>
      <c r="C627" s="39">
        <v>12</v>
      </c>
      <c r="D627" s="46" t="s">
        <v>5</v>
      </c>
      <c r="E627" s="46" t="s">
        <v>6</v>
      </c>
      <c r="F627" s="46" t="s">
        <v>1315</v>
      </c>
      <c r="G627" s="47">
        <v>44742.291666666664</v>
      </c>
      <c r="H627" s="46" t="s">
        <v>9</v>
      </c>
      <c r="I627" s="56" t="str">
        <f>VLOOKUP(H627,'Source Codes'!$A$6:$B$89,2,FALSE)</f>
        <v>On Line Journal Entries</v>
      </c>
      <c r="J627" s="146">
        <v>2219769</v>
      </c>
      <c r="K627" s="47">
        <v>44798.291666666664</v>
      </c>
      <c r="L627" s="49" t="s">
        <v>1320</v>
      </c>
      <c r="M627" s="50">
        <v>44798.602719907409</v>
      </c>
      <c r="N627" s="56" t="s">
        <v>411</v>
      </c>
      <c r="O627" s="56" t="s">
        <v>500</v>
      </c>
      <c r="P627" s="139"/>
    </row>
    <row r="628" spans="1:16" ht="33.75" hidden="1" customHeight="1" outlineLevel="1">
      <c r="B628" s="39">
        <v>2022</v>
      </c>
      <c r="C628" s="39">
        <v>12</v>
      </c>
      <c r="D628" s="46" t="s">
        <v>5</v>
      </c>
      <c r="E628" s="46" t="s">
        <v>6</v>
      </c>
      <c r="F628" s="46" t="s">
        <v>1316</v>
      </c>
      <c r="G628" s="47">
        <v>44742.291666666664</v>
      </c>
      <c r="H628" s="46" t="s">
        <v>9</v>
      </c>
      <c r="I628" s="56" t="str">
        <f>VLOOKUP(H628,'Source Codes'!$A$6:$B$89,2,FALSE)</f>
        <v>On Line Journal Entries</v>
      </c>
      <c r="J628" s="146">
        <v>14764825</v>
      </c>
      <c r="K628" s="47">
        <v>44798.291666666664</v>
      </c>
      <c r="L628" s="49" t="s">
        <v>1321</v>
      </c>
      <c r="M628" s="50">
        <v>44798.666539351849</v>
      </c>
      <c r="N628" s="56" t="s">
        <v>412</v>
      </c>
      <c r="O628" s="56" t="s">
        <v>408</v>
      </c>
      <c r="P628" s="139"/>
    </row>
    <row r="629" spans="1:16" ht="12.75" customHeight="1" collapsed="1">
      <c r="I629" s="56"/>
      <c r="J629" s="145">
        <f>SUM(J623:J628)</f>
        <v>22374604.289999999</v>
      </c>
    </row>
    <row r="630" spans="1:16" ht="12.75" customHeight="1">
      <c r="I630" s="56"/>
    </row>
    <row r="631" spans="1:16" ht="12.75" customHeight="1">
      <c r="A631" s="63" t="s">
        <v>1322</v>
      </c>
      <c r="I631" s="56"/>
    </row>
    <row r="632" spans="1:16" ht="33.75" hidden="1" customHeight="1" outlineLevel="1">
      <c r="B632" s="39">
        <v>2023</v>
      </c>
      <c r="C632" s="39">
        <v>2</v>
      </c>
      <c r="D632" s="46" t="s">
        <v>5</v>
      </c>
      <c r="E632" s="46" t="s">
        <v>6</v>
      </c>
      <c r="F632" s="46" t="s">
        <v>1323</v>
      </c>
      <c r="G632" s="47">
        <v>44774.291666666664</v>
      </c>
      <c r="H632" s="46" t="s">
        <v>9</v>
      </c>
      <c r="I632" s="56" t="str">
        <f>VLOOKUP(H632,'Source Codes'!$A$6:$B$89,2,FALSE)</f>
        <v>On Line Journal Entries</v>
      </c>
      <c r="J632" s="146">
        <v>-4626569.1100000003</v>
      </c>
      <c r="K632" s="47">
        <v>44799.291666666664</v>
      </c>
      <c r="L632" s="49" t="s">
        <v>1561</v>
      </c>
      <c r="M632" s="50">
        <v>44799.933206018519</v>
      </c>
      <c r="N632" s="56" t="s">
        <v>407</v>
      </c>
      <c r="O632" s="56" t="s">
        <v>425</v>
      </c>
      <c r="P632" s="139"/>
    </row>
    <row r="633" spans="1:16" ht="12.75" customHeight="1" collapsed="1">
      <c r="I633" s="56"/>
      <c r="J633" s="145">
        <f>SUM(J632)</f>
        <v>-4626569.1100000003</v>
      </c>
    </row>
    <row r="634" spans="1:16" ht="12.75" customHeight="1">
      <c r="I634" s="56"/>
    </row>
    <row r="635" spans="1:16" ht="12.75" customHeight="1">
      <c r="A635" s="63" t="s">
        <v>1324</v>
      </c>
      <c r="I635" s="56"/>
    </row>
    <row r="636" spans="1:16" ht="33.75" hidden="1" customHeight="1" outlineLevel="1">
      <c r="B636" s="39">
        <v>2023</v>
      </c>
      <c r="C636" s="39">
        <v>2</v>
      </c>
      <c r="D636" s="46" t="s">
        <v>5</v>
      </c>
      <c r="E636" s="46" t="s">
        <v>6</v>
      </c>
      <c r="F636" s="46" t="s">
        <v>1325</v>
      </c>
      <c r="G636" s="47">
        <v>44802.291666666664</v>
      </c>
      <c r="H636" s="46" t="s">
        <v>12</v>
      </c>
      <c r="I636" s="56" t="str">
        <f>VLOOKUP(H636,'Source Codes'!$A$6:$B$89,2,FALSE)</f>
        <v>AR Direct Cash Journal</v>
      </c>
      <c r="J636" s="146">
        <v>8978118.4600000009</v>
      </c>
      <c r="K636" s="47">
        <v>44802.291666666664</v>
      </c>
      <c r="L636" s="51" t="s">
        <v>1334</v>
      </c>
      <c r="M636" s="50">
        <v>44803.056944444441</v>
      </c>
      <c r="N636" s="56" t="s">
        <v>407</v>
      </c>
      <c r="O636" s="56" t="s">
        <v>422</v>
      </c>
      <c r="P636" s="139"/>
    </row>
    <row r="637" spans="1:16" ht="53.25" hidden="1" customHeight="1" outlineLevel="1">
      <c r="B637" s="39">
        <v>2023</v>
      </c>
      <c r="C637" s="39">
        <v>2</v>
      </c>
      <c r="D637" s="46" t="s">
        <v>5</v>
      </c>
      <c r="E637" s="46" t="s">
        <v>6</v>
      </c>
      <c r="F637" s="46" t="s">
        <v>1326</v>
      </c>
      <c r="G637" s="47">
        <v>44796.291666666664</v>
      </c>
      <c r="H637" s="46" t="s">
        <v>11</v>
      </c>
      <c r="I637" s="56" t="str">
        <f>VLOOKUP(H637,'Source Codes'!$A$6:$B$89,2,FALSE)</f>
        <v>AR Payments</v>
      </c>
      <c r="J637" s="146">
        <v>2817689.24</v>
      </c>
      <c r="K637" s="47">
        <v>44802.291666666664</v>
      </c>
      <c r="L637" s="49" t="s">
        <v>1335</v>
      </c>
      <c r="M637" s="50">
        <v>44803.056944444441</v>
      </c>
      <c r="N637" s="56" t="s">
        <v>407</v>
      </c>
      <c r="O637" s="56" t="s">
        <v>408</v>
      </c>
      <c r="P637" s="139"/>
    </row>
    <row r="638" spans="1:16" ht="33.75" hidden="1" customHeight="1" outlineLevel="1">
      <c r="B638" s="39">
        <v>2023</v>
      </c>
      <c r="C638" s="39">
        <v>2</v>
      </c>
      <c r="D638" s="46" t="s">
        <v>5</v>
      </c>
      <c r="E638" s="46" t="s">
        <v>6</v>
      </c>
      <c r="F638" s="46" t="s">
        <v>1327</v>
      </c>
      <c r="G638" s="47">
        <v>44797.291666666664</v>
      </c>
      <c r="H638" s="46" t="s">
        <v>7</v>
      </c>
      <c r="I638" s="56" t="str">
        <f>VLOOKUP(H638,'Source Codes'!$A$6:$B$89,2,FALSE)</f>
        <v>HRMS Interface Journals</v>
      </c>
      <c r="J638" s="146">
        <v>-55155974.509999998</v>
      </c>
      <c r="K638" s="47">
        <v>44802.291666666664</v>
      </c>
      <c r="L638" s="49" t="s">
        <v>1336</v>
      </c>
      <c r="M638" s="50">
        <v>44802.827708333331</v>
      </c>
      <c r="N638" s="56" t="s">
        <v>438</v>
      </c>
      <c r="O638" s="56" t="s">
        <v>439</v>
      </c>
      <c r="P638" s="139"/>
    </row>
    <row r="639" spans="1:16" ht="33.75" hidden="1" customHeight="1" outlineLevel="1">
      <c r="B639" s="39">
        <v>2023</v>
      </c>
      <c r="C639" s="39">
        <v>2</v>
      </c>
      <c r="D639" s="46" t="s">
        <v>5</v>
      </c>
      <c r="E639" s="46" t="s">
        <v>6</v>
      </c>
      <c r="F639" s="46" t="s">
        <v>1328</v>
      </c>
      <c r="G639" s="47">
        <v>44797.291666666664</v>
      </c>
      <c r="H639" s="46" t="s">
        <v>7</v>
      </c>
      <c r="I639" s="56" t="str">
        <f>VLOOKUP(H639,'Source Codes'!$A$6:$B$89,2,FALSE)</f>
        <v>HRMS Interface Journals</v>
      </c>
      <c r="J639" s="146">
        <v>-7297199.4199999999</v>
      </c>
      <c r="K639" s="47">
        <v>44802.291666666664</v>
      </c>
      <c r="L639" s="49" t="s">
        <v>1337</v>
      </c>
      <c r="M639" s="50">
        <v>44802.824930555558</v>
      </c>
      <c r="N639" s="56" t="s">
        <v>438</v>
      </c>
      <c r="O639" s="56" t="s">
        <v>439</v>
      </c>
      <c r="P639" s="139"/>
    </row>
    <row r="640" spans="1:16" ht="33.75" hidden="1" customHeight="1" outlineLevel="1">
      <c r="B640" s="39">
        <v>2023</v>
      </c>
      <c r="C640" s="39">
        <v>2</v>
      </c>
      <c r="D640" s="46" t="s">
        <v>5</v>
      </c>
      <c r="E640" s="46" t="s">
        <v>6</v>
      </c>
      <c r="F640" s="46" t="s">
        <v>1329</v>
      </c>
      <c r="G640" s="47">
        <v>44798.291666666664</v>
      </c>
      <c r="H640" s="46" t="s">
        <v>7</v>
      </c>
      <c r="I640" s="56" t="str">
        <f>VLOOKUP(H640,'Source Codes'!$A$6:$B$89,2,FALSE)</f>
        <v>HRMS Interface Journals</v>
      </c>
      <c r="J640" s="146">
        <v>-1876251.26</v>
      </c>
      <c r="K640" s="47">
        <v>44802.291666666664</v>
      </c>
      <c r="L640" s="49" t="s">
        <v>1336</v>
      </c>
      <c r="M640" s="50">
        <v>44802.834201388891</v>
      </c>
      <c r="N640" s="56" t="s">
        <v>438</v>
      </c>
      <c r="O640" s="56" t="s">
        <v>439</v>
      </c>
      <c r="P640" s="139"/>
    </row>
    <row r="641" spans="1:16" ht="33.75" hidden="1" customHeight="1" outlineLevel="1">
      <c r="B641" s="39">
        <v>2023</v>
      </c>
      <c r="C641" s="39">
        <v>2</v>
      </c>
      <c r="D641" s="46" t="s">
        <v>5</v>
      </c>
      <c r="E641" s="46" t="s">
        <v>6</v>
      </c>
      <c r="F641" s="46" t="s">
        <v>1330</v>
      </c>
      <c r="G641" s="47">
        <v>44797.291666666664</v>
      </c>
      <c r="H641" s="46" t="s">
        <v>7</v>
      </c>
      <c r="I641" s="56" t="str">
        <f>VLOOKUP(H641,'Source Codes'!$A$6:$B$89,2,FALSE)</f>
        <v>HRMS Interface Journals</v>
      </c>
      <c r="J641" s="146">
        <v>-1848949.76</v>
      </c>
      <c r="K641" s="47">
        <v>44802.291666666664</v>
      </c>
      <c r="L641" s="49" t="s">
        <v>1338</v>
      </c>
      <c r="M641" s="50">
        <v>44802.829560185186</v>
      </c>
      <c r="N641" s="56" t="s">
        <v>438</v>
      </c>
      <c r="O641" s="56" t="s">
        <v>439</v>
      </c>
      <c r="P641" s="139"/>
    </row>
    <row r="642" spans="1:16" ht="33.75" hidden="1" customHeight="1" outlineLevel="1">
      <c r="B642" s="39">
        <v>2022</v>
      </c>
      <c r="C642" s="39">
        <v>12</v>
      </c>
      <c r="D642" s="46" t="s">
        <v>5</v>
      </c>
      <c r="E642" s="46" t="s">
        <v>6</v>
      </c>
      <c r="F642" s="46" t="s">
        <v>1331</v>
      </c>
      <c r="G642" s="47">
        <v>44742.291666666664</v>
      </c>
      <c r="H642" s="46" t="s">
        <v>9</v>
      </c>
      <c r="I642" s="56" t="str">
        <f>VLOOKUP(H642,'Source Codes'!$A$6:$B$89,2,FALSE)</f>
        <v>On Line Journal Entries</v>
      </c>
      <c r="J642" s="146">
        <v>3622963.37</v>
      </c>
      <c r="K642" s="47">
        <v>44802.291666666664</v>
      </c>
      <c r="L642" s="49" t="s">
        <v>1339</v>
      </c>
      <c r="M642" s="50">
        <v>44802.600717592592</v>
      </c>
      <c r="N642" s="56" t="s">
        <v>518</v>
      </c>
      <c r="O642" s="56" t="s">
        <v>429</v>
      </c>
      <c r="P642" s="139"/>
    </row>
    <row r="643" spans="1:16" ht="33.75" hidden="1" customHeight="1" outlineLevel="1">
      <c r="B643" s="39">
        <v>2022</v>
      </c>
      <c r="C643" s="39">
        <v>12</v>
      </c>
      <c r="D643" s="46" t="s">
        <v>5</v>
      </c>
      <c r="E643" s="46" t="s">
        <v>6</v>
      </c>
      <c r="F643" s="46" t="s">
        <v>1332</v>
      </c>
      <c r="G643" s="47">
        <v>44742.291666666664</v>
      </c>
      <c r="H643" s="46" t="s">
        <v>9</v>
      </c>
      <c r="I643" s="56" t="str">
        <f>VLOOKUP(H643,'Source Codes'!$A$6:$B$89,2,FALSE)</f>
        <v>On Line Journal Entries</v>
      </c>
      <c r="J643" s="146">
        <v>3638039.69</v>
      </c>
      <c r="K643" s="47">
        <v>44802.291666666664</v>
      </c>
      <c r="L643" s="49" t="s">
        <v>1340</v>
      </c>
      <c r="M643" s="50">
        <v>44802.823842592596</v>
      </c>
      <c r="N643" s="56" t="s">
        <v>412</v>
      </c>
      <c r="O643" s="56" t="s">
        <v>429</v>
      </c>
      <c r="P643" s="139"/>
    </row>
    <row r="644" spans="1:16" ht="33.75" hidden="1" customHeight="1" outlineLevel="1">
      <c r="B644" s="39">
        <v>2022</v>
      </c>
      <c r="C644" s="39">
        <v>12</v>
      </c>
      <c r="D644" s="46" t="s">
        <v>5</v>
      </c>
      <c r="E644" s="46" t="s">
        <v>6</v>
      </c>
      <c r="F644" s="46" t="s">
        <v>1333</v>
      </c>
      <c r="G644" s="47">
        <v>44742.291666666664</v>
      </c>
      <c r="H644" s="46" t="s">
        <v>9</v>
      </c>
      <c r="I644" s="56" t="str">
        <f>VLOOKUP(H644,'Source Codes'!$A$6:$B$89,2,FALSE)</f>
        <v>On Line Journal Entries</v>
      </c>
      <c r="J644" s="146">
        <v>9880342.8900000006</v>
      </c>
      <c r="K644" s="47">
        <v>44801.291666666664</v>
      </c>
      <c r="L644" s="49" t="s">
        <v>1341</v>
      </c>
      <c r="M644" s="50">
        <v>44802.121562499997</v>
      </c>
      <c r="N644" s="56" t="s">
        <v>412</v>
      </c>
      <c r="O644" s="56" t="s">
        <v>419</v>
      </c>
      <c r="P644" s="139"/>
    </row>
    <row r="645" spans="1:16" ht="12.75" customHeight="1" collapsed="1">
      <c r="I645" s="56"/>
      <c r="J645" s="145">
        <f>SUM(J636:J644)</f>
        <v>-37241221.299999997</v>
      </c>
      <c r="K645" s="23"/>
      <c r="L645" s="24"/>
    </row>
    <row r="646" spans="1:16" ht="12.75" customHeight="1">
      <c r="I646" s="56"/>
    </row>
    <row r="647" spans="1:16" ht="12.75" customHeight="1">
      <c r="A647" s="63" t="s">
        <v>1342</v>
      </c>
      <c r="I647" s="56"/>
    </row>
    <row r="648" spans="1:16" ht="43.5" hidden="1" customHeight="1" outlineLevel="1">
      <c r="B648" s="39">
        <v>2023</v>
      </c>
      <c r="C648" s="39">
        <v>2</v>
      </c>
      <c r="D648" s="46" t="s">
        <v>5</v>
      </c>
      <c r="E648" s="46" t="s">
        <v>6</v>
      </c>
      <c r="F648" s="46" t="s">
        <v>1343</v>
      </c>
      <c r="G648" s="47">
        <v>44799.291666666664</v>
      </c>
      <c r="H648" s="46" t="s">
        <v>12</v>
      </c>
      <c r="I648" s="56" t="str">
        <f>VLOOKUP(H648,'Source Codes'!$A$6:$B$89,2,FALSE)</f>
        <v>AR Direct Cash Journal</v>
      </c>
      <c r="J648" s="146">
        <v>1939974.65</v>
      </c>
      <c r="K648" s="47">
        <v>44803.291666666664</v>
      </c>
      <c r="L648" s="49" t="s">
        <v>1347</v>
      </c>
      <c r="M648" s="50">
        <v>44804.044317129628</v>
      </c>
      <c r="N648" s="56" t="s">
        <v>407</v>
      </c>
      <c r="O648" s="56" t="s">
        <v>409</v>
      </c>
      <c r="P648" s="139"/>
    </row>
    <row r="649" spans="1:16" ht="43.5" hidden="1" customHeight="1" outlineLevel="1">
      <c r="B649" s="39">
        <v>2023</v>
      </c>
      <c r="C649" s="39">
        <v>2</v>
      </c>
      <c r="D649" s="46" t="s">
        <v>5</v>
      </c>
      <c r="E649" s="46" t="s">
        <v>6</v>
      </c>
      <c r="F649" s="46" t="s">
        <v>1348</v>
      </c>
      <c r="G649" s="47">
        <v>44802.291666666664</v>
      </c>
      <c r="H649" s="46" t="s">
        <v>12</v>
      </c>
      <c r="I649" s="48" t="str">
        <f>VLOOKUP(H649,'[2]Source Codes'!$A$6:$B$89,2,FALSE)</f>
        <v>AR Direct Cash Journal</v>
      </c>
      <c r="J649" s="146">
        <v>3500000</v>
      </c>
      <c r="K649" s="47">
        <v>44803.291666666664</v>
      </c>
      <c r="L649" s="49" t="s">
        <v>1349</v>
      </c>
      <c r="M649" s="50">
        <v>44804.044317129628</v>
      </c>
      <c r="N649" s="56" t="s">
        <v>411</v>
      </c>
      <c r="O649" s="48" t="s">
        <v>409</v>
      </c>
      <c r="P649" s="139"/>
    </row>
    <row r="650" spans="1:16" ht="69" hidden="1" customHeight="1" outlineLevel="1">
      <c r="B650" s="39">
        <v>2023</v>
      </c>
      <c r="C650" s="39">
        <v>2</v>
      </c>
      <c r="D650" s="46" t="s">
        <v>5</v>
      </c>
      <c r="E650" s="46" t="s">
        <v>6</v>
      </c>
      <c r="F650" s="46" t="s">
        <v>1344</v>
      </c>
      <c r="G650" s="47">
        <v>44789.291666666664</v>
      </c>
      <c r="H650" s="46" t="s">
        <v>12</v>
      </c>
      <c r="I650" s="56" t="str">
        <f>VLOOKUP(H650,'Source Codes'!$A$6:$B$89,2,FALSE)</f>
        <v>AR Direct Cash Journal</v>
      </c>
      <c r="J650" s="146">
        <v>1220119.81</v>
      </c>
      <c r="K650" s="47">
        <v>44803.291666666664</v>
      </c>
      <c r="L650" s="49" t="s">
        <v>1346</v>
      </c>
      <c r="M650" s="50">
        <v>44804.044317129628</v>
      </c>
      <c r="N650" s="56" t="s">
        <v>407</v>
      </c>
      <c r="O650" s="56" t="s">
        <v>419</v>
      </c>
      <c r="P650" s="139"/>
    </row>
    <row r="651" spans="1:16" ht="43.5" hidden="1" customHeight="1" outlineLevel="1">
      <c r="B651" s="39">
        <v>2023</v>
      </c>
      <c r="C651" s="39">
        <v>2</v>
      </c>
      <c r="D651" s="46" t="s">
        <v>5</v>
      </c>
      <c r="E651" s="46" t="s">
        <v>6</v>
      </c>
      <c r="F651" s="46" t="s">
        <v>1345</v>
      </c>
      <c r="G651" s="47">
        <v>44784.291666666664</v>
      </c>
      <c r="H651" s="46" t="s">
        <v>9</v>
      </c>
      <c r="I651" s="56" t="str">
        <f>VLOOKUP(H651,'Source Codes'!$A$6:$B$89,2,FALSE)</f>
        <v>On Line Journal Entries</v>
      </c>
      <c r="J651" s="146">
        <v>4165517</v>
      </c>
      <c r="K651" s="47">
        <v>44803.291666666664</v>
      </c>
      <c r="L651" s="49" t="s">
        <v>1836</v>
      </c>
      <c r="M651" s="50">
        <v>44804.165254629632</v>
      </c>
      <c r="N651" s="56" t="s">
        <v>407</v>
      </c>
      <c r="O651" s="56" t="s">
        <v>420</v>
      </c>
      <c r="P651" s="139"/>
    </row>
    <row r="652" spans="1:16" ht="12.75" customHeight="1" collapsed="1">
      <c r="I652" s="56"/>
      <c r="J652" s="145">
        <f>SUM(J648:J651)</f>
        <v>10825611.460000001</v>
      </c>
    </row>
    <row r="653" spans="1:16" ht="12.75" customHeight="1">
      <c r="I653" s="56"/>
    </row>
    <row r="654" spans="1:16" ht="12.75" customHeight="1">
      <c r="A654" s="63" t="s">
        <v>1350</v>
      </c>
      <c r="I654" s="56"/>
    </row>
    <row r="655" spans="1:16" ht="115.5" hidden="1" customHeight="1" outlineLevel="1">
      <c r="B655" s="39">
        <v>2023</v>
      </c>
      <c r="C655" s="39">
        <v>2</v>
      </c>
      <c r="D655" s="46" t="s">
        <v>5</v>
      </c>
      <c r="E655" s="46" t="s">
        <v>6</v>
      </c>
      <c r="F655" s="46" t="s">
        <v>1351</v>
      </c>
      <c r="G655" s="47">
        <v>44802.291666666664</v>
      </c>
      <c r="H655" s="46" t="s">
        <v>12</v>
      </c>
      <c r="I655" s="56" t="str">
        <f>VLOOKUP(H655,'Source Codes'!$A$6:$B$89,2,FALSE)</f>
        <v>AR Direct Cash Journal</v>
      </c>
      <c r="J655" s="146">
        <v>1968817.42</v>
      </c>
      <c r="K655" s="47">
        <v>44804.291666666664</v>
      </c>
      <c r="L655" s="49" t="s">
        <v>1360</v>
      </c>
      <c r="M655" s="50">
        <v>44805.044548611113</v>
      </c>
      <c r="N655" s="56" t="s">
        <v>407</v>
      </c>
      <c r="O655" s="56" t="s">
        <v>419</v>
      </c>
      <c r="P655" s="139"/>
    </row>
    <row r="656" spans="1:16" ht="60" hidden="1" customHeight="1" outlineLevel="1">
      <c r="B656" s="39">
        <v>2023</v>
      </c>
      <c r="C656" s="39">
        <v>2</v>
      </c>
      <c r="D656" s="46" t="s">
        <v>5</v>
      </c>
      <c r="E656" s="46" t="s">
        <v>6</v>
      </c>
      <c r="F656" s="46" t="s">
        <v>1352</v>
      </c>
      <c r="G656" s="47">
        <v>44803.291666666664</v>
      </c>
      <c r="H656" s="46" t="s">
        <v>12</v>
      </c>
      <c r="I656" s="56" t="str">
        <f>VLOOKUP(H656,'Source Codes'!$A$6:$B$89,2,FALSE)</f>
        <v>AR Direct Cash Journal</v>
      </c>
      <c r="J656" s="146">
        <v>9813733.7799999993</v>
      </c>
      <c r="K656" s="47">
        <v>44804.291666666664</v>
      </c>
      <c r="L656" s="49" t="s">
        <v>1361</v>
      </c>
      <c r="M656" s="50">
        <v>44805.044548611113</v>
      </c>
      <c r="N656" s="56" t="s">
        <v>407</v>
      </c>
      <c r="O656" s="56" t="s">
        <v>419</v>
      </c>
      <c r="P656" s="139"/>
    </row>
    <row r="657" spans="1:16" ht="43.5" hidden="1" customHeight="1" outlineLevel="1">
      <c r="B657" s="39">
        <v>2023</v>
      </c>
      <c r="C657" s="39">
        <v>2</v>
      </c>
      <c r="D657" s="46" t="s">
        <v>5</v>
      </c>
      <c r="E657" s="46" t="s">
        <v>6</v>
      </c>
      <c r="F657" s="46" t="s">
        <v>1353</v>
      </c>
      <c r="G657" s="47">
        <v>44781.291666666664</v>
      </c>
      <c r="H657" s="46" t="s">
        <v>13</v>
      </c>
      <c r="I657" s="56" t="str">
        <f>VLOOKUP(H657,'Source Codes'!$A$6:$B$89,2,FALSE)</f>
        <v>C-IV Voucher/Payments/EBT</v>
      </c>
      <c r="J657" s="146">
        <v>-1718283.8</v>
      </c>
      <c r="K657" s="47">
        <v>44804.291666666664</v>
      </c>
      <c r="L657" s="49" t="s">
        <v>1362</v>
      </c>
      <c r="M657" s="50">
        <v>44805.165335648147</v>
      </c>
      <c r="N657" s="56" t="s">
        <v>407</v>
      </c>
      <c r="O657" s="56" t="s">
        <v>415</v>
      </c>
      <c r="P657" s="139"/>
    </row>
    <row r="658" spans="1:16" ht="43.5" hidden="1" customHeight="1" outlineLevel="1">
      <c r="B658" s="39">
        <v>2023</v>
      </c>
      <c r="C658" s="39">
        <v>2</v>
      </c>
      <c r="D658" s="46" t="s">
        <v>5</v>
      </c>
      <c r="E658" s="46" t="s">
        <v>6</v>
      </c>
      <c r="F658" s="46" t="s">
        <v>1354</v>
      </c>
      <c r="G658" s="47">
        <v>44775.291666666664</v>
      </c>
      <c r="H658" s="46" t="s">
        <v>9</v>
      </c>
      <c r="I658" s="56" t="str">
        <f>VLOOKUP(H658,'Source Codes'!$A$6:$B$89,2,FALSE)</f>
        <v>On Line Journal Entries</v>
      </c>
      <c r="J658" s="146">
        <v>-1542083</v>
      </c>
      <c r="K658" s="47">
        <v>44804.291666666664</v>
      </c>
      <c r="L658" s="49" t="s">
        <v>1363</v>
      </c>
      <c r="M658" s="50">
        <v>44805.165335648147</v>
      </c>
      <c r="N658" s="56" t="s">
        <v>407</v>
      </c>
      <c r="O658" s="56" t="s">
        <v>419</v>
      </c>
      <c r="P658" s="139"/>
    </row>
    <row r="659" spans="1:16" ht="43.5" hidden="1" customHeight="1" outlineLevel="1">
      <c r="B659" s="39">
        <v>2023</v>
      </c>
      <c r="C659" s="39">
        <v>2</v>
      </c>
      <c r="D659" s="46" t="s">
        <v>5</v>
      </c>
      <c r="E659" s="46" t="s">
        <v>6</v>
      </c>
      <c r="F659" s="46" t="s">
        <v>1355</v>
      </c>
      <c r="G659" s="47">
        <v>44798.291666666664</v>
      </c>
      <c r="H659" s="46" t="s">
        <v>340</v>
      </c>
      <c r="I659" s="56" t="str">
        <f>VLOOKUP(H659,'Source Codes'!$A$6:$B$89,2,FALSE)</f>
        <v>Facilities Mngmnt Intfc Jrnls</v>
      </c>
      <c r="J659" s="146">
        <v>-1303592.3600000001</v>
      </c>
      <c r="K659" s="47">
        <v>44804.291666666664</v>
      </c>
      <c r="L659" s="49" t="s">
        <v>1367</v>
      </c>
      <c r="M659" s="50">
        <v>44805.165347222224</v>
      </c>
      <c r="N659" s="56" t="s">
        <v>407</v>
      </c>
      <c r="O659" s="56" t="s">
        <v>418</v>
      </c>
      <c r="P659" s="139"/>
    </row>
    <row r="660" spans="1:16" ht="43.5" hidden="1" customHeight="1" outlineLevel="1">
      <c r="B660" s="39">
        <v>2023</v>
      </c>
      <c r="C660" s="39">
        <v>2</v>
      </c>
      <c r="D660" s="46" t="s">
        <v>5</v>
      </c>
      <c r="E660" s="46" t="s">
        <v>6</v>
      </c>
      <c r="F660" s="46" t="s">
        <v>1356</v>
      </c>
      <c r="G660" s="47">
        <v>44798.291666666664</v>
      </c>
      <c r="H660" s="46" t="s">
        <v>340</v>
      </c>
      <c r="I660" s="56" t="str">
        <f>VLOOKUP(H660,'Source Codes'!$A$6:$B$89,2,FALSE)</f>
        <v>Facilities Mngmnt Intfc Jrnls</v>
      </c>
      <c r="J660" s="146">
        <v>-1303592.3600000001</v>
      </c>
      <c r="K660" s="47">
        <v>44804.291666666664</v>
      </c>
      <c r="L660" s="49" t="s">
        <v>1368</v>
      </c>
      <c r="M660" s="50">
        <v>44805.165347222224</v>
      </c>
      <c r="N660" s="56" t="s">
        <v>407</v>
      </c>
      <c r="O660" s="56" t="s">
        <v>418</v>
      </c>
      <c r="P660" s="139"/>
    </row>
    <row r="661" spans="1:16" ht="43.5" hidden="1" customHeight="1" outlineLevel="1">
      <c r="B661" s="39">
        <v>2023</v>
      </c>
      <c r="C661" s="39">
        <v>2</v>
      </c>
      <c r="D661" s="46" t="s">
        <v>5</v>
      </c>
      <c r="E661" s="46" t="s">
        <v>6</v>
      </c>
      <c r="F661" s="46" t="s">
        <v>1357</v>
      </c>
      <c r="G661" s="47">
        <v>44797.291666666664</v>
      </c>
      <c r="H661" s="46" t="s">
        <v>360</v>
      </c>
      <c r="I661" s="56" t="s">
        <v>346</v>
      </c>
      <c r="J661" s="146">
        <v>1218998.44</v>
      </c>
      <c r="K661" s="47">
        <v>44804.291666666664</v>
      </c>
      <c r="L661" s="49" t="s">
        <v>1366</v>
      </c>
      <c r="M661" s="50">
        <v>44805.165358796294</v>
      </c>
      <c r="N661" s="56" t="s">
        <v>412</v>
      </c>
      <c r="O661" s="56" t="s">
        <v>448</v>
      </c>
      <c r="P661" s="139"/>
    </row>
    <row r="662" spans="1:16" ht="43.5" hidden="1" customHeight="1" outlineLevel="1">
      <c r="B662" s="39">
        <v>2023</v>
      </c>
      <c r="C662" s="39">
        <v>2</v>
      </c>
      <c r="D662" s="46" t="s">
        <v>5</v>
      </c>
      <c r="E662" s="46" t="s">
        <v>6</v>
      </c>
      <c r="F662" s="46" t="s">
        <v>1358</v>
      </c>
      <c r="G662" s="47">
        <v>44790.291666666664</v>
      </c>
      <c r="H662" s="46" t="s">
        <v>9</v>
      </c>
      <c r="I662" s="56" t="str">
        <f>VLOOKUP(H662,'Source Codes'!$A$6:$B$89,2,FALSE)</f>
        <v>On Line Journal Entries</v>
      </c>
      <c r="J662" s="146">
        <v>2546761.96</v>
      </c>
      <c r="K662" s="47">
        <v>44804.291666666664</v>
      </c>
      <c r="L662" s="49" t="s">
        <v>1365</v>
      </c>
      <c r="M662" s="50">
        <v>44805.165335648147</v>
      </c>
      <c r="N662" s="56" t="s">
        <v>407</v>
      </c>
      <c r="O662" s="56" t="s">
        <v>419</v>
      </c>
      <c r="P662" s="139"/>
    </row>
    <row r="663" spans="1:16" ht="43.5" hidden="1" customHeight="1" outlineLevel="1">
      <c r="B663" s="39">
        <v>2023</v>
      </c>
      <c r="C663" s="39">
        <v>2</v>
      </c>
      <c r="D663" s="46" t="s">
        <v>5</v>
      </c>
      <c r="E663" s="46" t="s">
        <v>6</v>
      </c>
      <c r="F663" s="46" t="s">
        <v>1359</v>
      </c>
      <c r="G663" s="47">
        <v>44790.291666666664</v>
      </c>
      <c r="H663" s="46" t="s">
        <v>9</v>
      </c>
      <c r="I663" s="56" t="str">
        <f>VLOOKUP(H663,'Source Codes'!$A$6:$B$89,2,FALSE)</f>
        <v>On Line Journal Entries</v>
      </c>
      <c r="J663" s="146">
        <v>7176379.1500000004</v>
      </c>
      <c r="K663" s="47">
        <v>44804.291666666664</v>
      </c>
      <c r="L663" s="49" t="s">
        <v>1364</v>
      </c>
      <c r="M663" s="50">
        <v>44805.165335648147</v>
      </c>
      <c r="N663" s="56" t="s">
        <v>407</v>
      </c>
      <c r="O663" s="56" t="s">
        <v>419</v>
      </c>
      <c r="P663" s="139"/>
    </row>
    <row r="664" spans="1:16" ht="12.75" customHeight="1" collapsed="1">
      <c r="I664" s="56"/>
      <c r="J664" s="145">
        <f>SUM(J655:J663)</f>
        <v>16857139.229999997</v>
      </c>
    </row>
    <row r="665" spans="1:16" ht="12.75" customHeight="1">
      <c r="I665" s="56"/>
    </row>
    <row r="666" spans="1:16" ht="12.75" customHeight="1">
      <c r="A666" s="63" t="s">
        <v>1369</v>
      </c>
      <c r="I666" s="56"/>
    </row>
    <row r="667" spans="1:16" ht="43.5" hidden="1" customHeight="1" outlineLevel="1">
      <c r="B667" s="39">
        <v>2023</v>
      </c>
      <c r="C667" s="39">
        <v>2</v>
      </c>
      <c r="D667" s="46" t="s">
        <v>5</v>
      </c>
      <c r="E667" s="46" t="s">
        <v>6</v>
      </c>
      <c r="F667" s="46" t="s">
        <v>1370</v>
      </c>
      <c r="G667" s="47">
        <v>44804.291666666664</v>
      </c>
      <c r="H667" s="46" t="s">
        <v>12</v>
      </c>
      <c r="I667" s="56" t="str">
        <f>VLOOKUP(H667,'Source Codes'!$A$6:$B$89,2,FALSE)</f>
        <v>AR Direct Cash Journal</v>
      </c>
      <c r="J667" s="146">
        <v>6626065</v>
      </c>
      <c r="K667" s="47">
        <v>44806.291666666664</v>
      </c>
      <c r="L667" s="49" t="s">
        <v>1377</v>
      </c>
      <c r="M667" s="50">
        <v>44807.044259259259</v>
      </c>
      <c r="N667" s="56" t="s">
        <v>430</v>
      </c>
      <c r="O667" s="56" t="s">
        <v>409</v>
      </c>
      <c r="P667" s="139"/>
    </row>
    <row r="668" spans="1:16" ht="43.5" hidden="1" customHeight="1" outlineLevel="1">
      <c r="B668" s="39">
        <v>2023</v>
      </c>
      <c r="C668" s="39">
        <v>3</v>
      </c>
      <c r="D668" s="46" t="s">
        <v>5</v>
      </c>
      <c r="E668" s="46" t="s">
        <v>6</v>
      </c>
      <c r="F668" s="46" t="s">
        <v>1371</v>
      </c>
      <c r="G668" s="47">
        <v>44805.291666666664</v>
      </c>
      <c r="H668" s="46" t="s">
        <v>13</v>
      </c>
      <c r="I668" s="56" t="str">
        <f>VLOOKUP(H668,'Source Codes'!$A$6:$B$89,2,FALSE)</f>
        <v>C-IV Voucher/Payments/EBT</v>
      </c>
      <c r="J668" s="146">
        <v>-11696083.220000001</v>
      </c>
      <c r="K668" s="47">
        <v>44806.291666666664</v>
      </c>
      <c r="L668" s="49" t="s">
        <v>1378</v>
      </c>
      <c r="M668" s="50">
        <v>44807.164965277778</v>
      </c>
      <c r="N668" s="56" t="s">
        <v>438</v>
      </c>
      <c r="O668" s="56" t="s">
        <v>439</v>
      </c>
      <c r="P668" s="139"/>
    </row>
    <row r="669" spans="1:16" ht="43.5" hidden="1" customHeight="1" outlineLevel="1">
      <c r="B669" s="39">
        <v>2023</v>
      </c>
      <c r="C669" s="39">
        <v>3</v>
      </c>
      <c r="D669" s="46" t="s">
        <v>5</v>
      </c>
      <c r="E669" s="46" t="s">
        <v>6</v>
      </c>
      <c r="F669" s="46" t="s">
        <v>1372</v>
      </c>
      <c r="G669" s="47">
        <v>44805.291666666664</v>
      </c>
      <c r="H669" s="46" t="s">
        <v>13</v>
      </c>
      <c r="I669" s="56" t="str">
        <f>VLOOKUP(H669,'Source Codes'!$A$6:$B$89,2,FALSE)</f>
        <v>C-IV Voucher/Payments/EBT</v>
      </c>
      <c r="J669" s="146">
        <v>-10048378.65</v>
      </c>
      <c r="K669" s="47">
        <v>44806.291666666664</v>
      </c>
      <c r="L669" s="49" t="s">
        <v>1379</v>
      </c>
      <c r="M669" s="50">
        <v>44807.164965277778</v>
      </c>
      <c r="N669" s="56" t="s">
        <v>438</v>
      </c>
      <c r="O669" s="56" t="s">
        <v>439</v>
      </c>
      <c r="P669" s="139"/>
    </row>
    <row r="670" spans="1:16" ht="43.5" hidden="1" customHeight="1" outlineLevel="1">
      <c r="B670" s="39">
        <v>2023</v>
      </c>
      <c r="C670" s="39">
        <v>2</v>
      </c>
      <c r="D670" s="46" t="s">
        <v>5</v>
      </c>
      <c r="E670" s="46" t="s">
        <v>6</v>
      </c>
      <c r="F670" s="46" t="s">
        <v>1373</v>
      </c>
      <c r="G670" s="47">
        <v>44775.291666666664</v>
      </c>
      <c r="H670" s="46" t="s">
        <v>9</v>
      </c>
      <c r="I670" s="56" t="str">
        <f>VLOOKUP(H670,'Source Codes'!$A$6:$B$89,2,FALSE)</f>
        <v>On Line Journal Entries</v>
      </c>
      <c r="J670" s="146">
        <v>2700394</v>
      </c>
      <c r="K670" s="47">
        <v>44806.291666666664</v>
      </c>
      <c r="L670" s="49" t="s">
        <v>351</v>
      </c>
      <c r="M670" s="50">
        <v>44807.164953703701</v>
      </c>
      <c r="N670" s="56" t="s">
        <v>407</v>
      </c>
      <c r="O670" s="56" t="s">
        <v>415</v>
      </c>
      <c r="P670" s="139"/>
    </row>
    <row r="671" spans="1:16" ht="43.5" hidden="1" customHeight="1" outlineLevel="1">
      <c r="B671" s="39">
        <v>2023</v>
      </c>
      <c r="C671" s="39">
        <v>2</v>
      </c>
      <c r="D671" s="46" t="s">
        <v>5</v>
      </c>
      <c r="E671" s="46" t="s">
        <v>6</v>
      </c>
      <c r="F671" s="46" t="s">
        <v>1374</v>
      </c>
      <c r="G671" s="47">
        <v>44776.291666666664</v>
      </c>
      <c r="H671" s="46" t="s">
        <v>9</v>
      </c>
      <c r="I671" s="56" t="str">
        <f>VLOOKUP(H671,'Source Codes'!$A$6:$B$89,2,FALSE)</f>
        <v>On Line Journal Entries</v>
      </c>
      <c r="J671" s="146">
        <v>6244020.0899999999</v>
      </c>
      <c r="K671" s="47">
        <v>44806.291666666664</v>
      </c>
      <c r="L671" s="49" t="s">
        <v>351</v>
      </c>
      <c r="M671" s="50">
        <v>44807.164953703701</v>
      </c>
      <c r="N671" s="56" t="s">
        <v>407</v>
      </c>
      <c r="O671" s="56" t="s">
        <v>415</v>
      </c>
      <c r="P671" s="139"/>
    </row>
    <row r="672" spans="1:16" ht="43.5" hidden="1" customHeight="1" outlineLevel="1">
      <c r="B672" s="39">
        <v>2023</v>
      </c>
      <c r="C672" s="39">
        <v>2</v>
      </c>
      <c r="D672" s="46" t="s">
        <v>5</v>
      </c>
      <c r="E672" s="46" t="s">
        <v>6</v>
      </c>
      <c r="F672" s="46" t="s">
        <v>1375</v>
      </c>
      <c r="G672" s="47">
        <v>44789.291666666664</v>
      </c>
      <c r="H672" s="46" t="s">
        <v>9</v>
      </c>
      <c r="I672" s="56" t="str">
        <f>VLOOKUP(H672,'Source Codes'!$A$6:$B$89,2,FALSE)</f>
        <v>On Line Journal Entries</v>
      </c>
      <c r="J672" s="146">
        <v>7215700</v>
      </c>
      <c r="K672" s="47">
        <v>44806.291666666664</v>
      </c>
      <c r="L672" s="49" t="s">
        <v>351</v>
      </c>
      <c r="M672" s="50">
        <v>44807.164953703701</v>
      </c>
      <c r="N672" s="56" t="s">
        <v>407</v>
      </c>
      <c r="O672" s="56" t="s">
        <v>415</v>
      </c>
      <c r="P672" s="139"/>
    </row>
    <row r="673" spans="1:16" ht="43.5" hidden="1" customHeight="1" outlineLevel="1">
      <c r="B673" s="39">
        <v>2023</v>
      </c>
      <c r="C673" s="39">
        <v>2</v>
      </c>
      <c r="D673" s="46" t="s">
        <v>5</v>
      </c>
      <c r="E673" s="46" t="s">
        <v>6</v>
      </c>
      <c r="F673" s="46" t="s">
        <v>1376</v>
      </c>
      <c r="G673" s="47">
        <v>44777.291666666664</v>
      </c>
      <c r="H673" s="46" t="s">
        <v>9</v>
      </c>
      <c r="I673" s="56" t="str">
        <f>VLOOKUP(H673,'Source Codes'!$A$6:$B$89,2,FALSE)</f>
        <v>On Line Journal Entries</v>
      </c>
      <c r="J673" s="146">
        <v>7359065</v>
      </c>
      <c r="K673" s="47">
        <v>44806.291666666664</v>
      </c>
      <c r="L673" s="49" t="s">
        <v>351</v>
      </c>
      <c r="M673" s="50">
        <v>44807.164953703701</v>
      </c>
      <c r="N673" s="56" t="s">
        <v>407</v>
      </c>
      <c r="O673" s="56" t="s">
        <v>415</v>
      </c>
      <c r="P673" s="139"/>
    </row>
    <row r="674" spans="1:16" ht="12.75" customHeight="1" collapsed="1">
      <c r="I674" s="56"/>
      <c r="J674" s="145">
        <f>SUM(J667:J673)</f>
        <v>8400782.2199999988</v>
      </c>
    </row>
    <row r="675" spans="1:16" ht="12.75" customHeight="1">
      <c r="I675" s="56"/>
    </row>
    <row r="676" spans="1:16" ht="12.75" customHeight="1">
      <c r="A676" s="63" t="s">
        <v>1380</v>
      </c>
      <c r="I676" s="56"/>
    </row>
    <row r="677" spans="1:16" ht="43.5" hidden="1" customHeight="1" outlineLevel="1">
      <c r="B677" s="39">
        <v>2023</v>
      </c>
      <c r="C677" s="39">
        <v>2</v>
      </c>
      <c r="D677" s="46" t="s">
        <v>5</v>
      </c>
      <c r="E677" s="46" t="s">
        <v>6</v>
      </c>
      <c r="F677" s="46" t="s">
        <v>1381</v>
      </c>
      <c r="G677" s="47">
        <v>44796.291666666664</v>
      </c>
      <c r="H677" s="46" t="s">
        <v>340</v>
      </c>
      <c r="I677" s="56" t="str">
        <f>VLOOKUP(H677,'Source Codes'!$A$6:$B$89,2,FALSE)</f>
        <v>Facilities Mngmnt Intfc Jrnls</v>
      </c>
      <c r="J677" s="146">
        <v>-3925620.7</v>
      </c>
      <c r="K677" s="47">
        <v>44810.291666666664</v>
      </c>
      <c r="L677" s="49" t="s">
        <v>1382</v>
      </c>
      <c r="M677" s="50">
        <v>44810.74523148148</v>
      </c>
      <c r="N677" s="56" t="s">
        <v>407</v>
      </c>
      <c r="O677" s="56" t="s">
        <v>418</v>
      </c>
      <c r="P677" s="139"/>
    </row>
    <row r="678" spans="1:16" ht="12.75" customHeight="1" collapsed="1">
      <c r="I678" s="56"/>
      <c r="J678" s="145">
        <f>SUM(J677)</f>
        <v>-3925620.7</v>
      </c>
    </row>
    <row r="679" spans="1:16" ht="12.75" customHeight="1">
      <c r="I679" s="56"/>
    </row>
    <row r="680" spans="1:16" ht="12.75" customHeight="1">
      <c r="A680" s="63" t="s">
        <v>1383</v>
      </c>
      <c r="I680" s="56"/>
    </row>
    <row r="681" spans="1:16" ht="43.5" hidden="1" customHeight="1" outlineLevel="1">
      <c r="B681" s="39">
        <v>2023</v>
      </c>
      <c r="C681" s="39">
        <v>3</v>
      </c>
      <c r="D681" s="46" t="s">
        <v>5</v>
      </c>
      <c r="E681" s="46" t="s">
        <v>6</v>
      </c>
      <c r="F681" s="46" t="s">
        <v>1384</v>
      </c>
      <c r="G681" s="47">
        <v>44805.291666666664</v>
      </c>
      <c r="H681" s="46" t="s">
        <v>12</v>
      </c>
      <c r="I681" s="56" t="str">
        <f>VLOOKUP(H681,'Source Codes'!$A$6:$B$89,2,FALSE)</f>
        <v>AR Direct Cash Journal</v>
      </c>
      <c r="J681" s="146">
        <v>2563689</v>
      </c>
      <c r="K681" s="47">
        <v>44811.291666666664</v>
      </c>
      <c r="L681" s="49" t="s">
        <v>1394</v>
      </c>
      <c r="M681" s="50">
        <v>44812.043888888889</v>
      </c>
      <c r="N681" s="56" t="s">
        <v>518</v>
      </c>
      <c r="O681" s="56" t="s">
        <v>422</v>
      </c>
      <c r="P681" s="139"/>
    </row>
    <row r="682" spans="1:16" ht="43.5" hidden="1" customHeight="1" outlineLevel="1">
      <c r="B682" s="39">
        <v>2023</v>
      </c>
      <c r="C682" s="39">
        <v>2</v>
      </c>
      <c r="D682" s="46" t="s">
        <v>5</v>
      </c>
      <c r="E682" s="46" t="s">
        <v>6</v>
      </c>
      <c r="F682" s="46" t="s">
        <v>1385</v>
      </c>
      <c r="G682" s="47">
        <v>44802.291666666664</v>
      </c>
      <c r="H682" s="46" t="s">
        <v>9</v>
      </c>
      <c r="I682" s="56" t="str">
        <f>VLOOKUP(H682,'Source Codes'!$A$6:$B$89,2,FALSE)</f>
        <v>On Line Journal Entries</v>
      </c>
      <c r="J682" s="146">
        <v>-1062555.5900000001</v>
      </c>
      <c r="K682" s="47">
        <v>44811.291666666664</v>
      </c>
      <c r="L682" s="49" t="s">
        <v>1386</v>
      </c>
      <c r="M682" s="50">
        <v>44812.164398148147</v>
      </c>
      <c r="N682" s="56" t="s">
        <v>407</v>
      </c>
      <c r="O682" s="56" t="s">
        <v>422</v>
      </c>
      <c r="P682" s="139"/>
    </row>
    <row r="683" spans="1:16" ht="43.5" hidden="1" customHeight="1" outlineLevel="1">
      <c r="B683" s="39">
        <v>2023</v>
      </c>
      <c r="C683" s="39">
        <v>2</v>
      </c>
      <c r="D683" s="46" t="s">
        <v>5</v>
      </c>
      <c r="E683" s="46" t="s">
        <v>6</v>
      </c>
      <c r="F683" s="46" t="s">
        <v>1387</v>
      </c>
      <c r="G683" s="47">
        <v>44802.291666666664</v>
      </c>
      <c r="H683" s="46" t="s">
        <v>9</v>
      </c>
      <c r="I683" s="56" t="str">
        <f>VLOOKUP(H683,'Source Codes'!$A$6:$B$89,2,FALSE)</f>
        <v>On Line Journal Entries</v>
      </c>
      <c r="J683" s="146">
        <v>1015070.56</v>
      </c>
      <c r="K683" s="47">
        <v>44811.291666666664</v>
      </c>
      <c r="L683" s="49" t="s">
        <v>1388</v>
      </c>
      <c r="M683" s="50">
        <v>44812.164398148147</v>
      </c>
      <c r="N683" s="56" t="s">
        <v>407</v>
      </c>
      <c r="O683" s="56" t="s">
        <v>422</v>
      </c>
      <c r="P683" s="139"/>
    </row>
    <row r="684" spans="1:16" ht="43.5" hidden="1" customHeight="1" outlineLevel="1">
      <c r="B684" s="39">
        <v>2023</v>
      </c>
      <c r="C684" s="39">
        <v>2</v>
      </c>
      <c r="D684" s="46" t="s">
        <v>5</v>
      </c>
      <c r="E684" s="46" t="s">
        <v>6</v>
      </c>
      <c r="F684" s="46" t="s">
        <v>1389</v>
      </c>
      <c r="G684" s="47">
        <v>44790.291666666664</v>
      </c>
      <c r="H684" s="46" t="s">
        <v>9</v>
      </c>
      <c r="I684" s="56" t="str">
        <f>VLOOKUP(H684,'Source Codes'!$A$6:$B$89,2,FALSE)</f>
        <v>On Line Journal Entries</v>
      </c>
      <c r="J684" s="146">
        <v>1228300</v>
      </c>
      <c r="K684" s="47">
        <v>44811.291666666664</v>
      </c>
      <c r="L684" s="49" t="s">
        <v>351</v>
      </c>
      <c r="M684" s="50">
        <v>44811.91505787037</v>
      </c>
      <c r="N684" s="56" t="s">
        <v>407</v>
      </c>
      <c r="O684" s="56" t="s">
        <v>415</v>
      </c>
      <c r="P684" s="139"/>
    </row>
    <row r="685" spans="1:16" ht="59.25" hidden="1" customHeight="1" outlineLevel="1">
      <c r="B685" s="39">
        <v>2023</v>
      </c>
      <c r="C685" s="39">
        <v>2</v>
      </c>
      <c r="D685" s="46" t="s">
        <v>5</v>
      </c>
      <c r="E685" s="46" t="s">
        <v>6</v>
      </c>
      <c r="F685" s="46" t="s">
        <v>1390</v>
      </c>
      <c r="G685" s="47">
        <v>44802.291666666664</v>
      </c>
      <c r="H685" s="46" t="s">
        <v>9</v>
      </c>
      <c r="I685" s="56" t="str">
        <f>VLOOKUP(H685,'Source Codes'!$A$6:$B$89,2,FALSE)</f>
        <v>On Line Journal Entries</v>
      </c>
      <c r="J685" s="146">
        <v>3348859.09</v>
      </c>
      <c r="K685" s="47">
        <v>44811.291666666664</v>
      </c>
      <c r="L685" s="49" t="s">
        <v>1391</v>
      </c>
      <c r="M685" s="50">
        <v>44812.164398148147</v>
      </c>
      <c r="N685" s="56" t="s">
        <v>407</v>
      </c>
      <c r="O685" s="56" t="s">
        <v>422</v>
      </c>
      <c r="P685" s="155"/>
    </row>
    <row r="686" spans="1:16" ht="43.5" hidden="1" customHeight="1" outlineLevel="1">
      <c r="B686" s="39">
        <v>2023</v>
      </c>
      <c r="C686" s="39">
        <v>2</v>
      </c>
      <c r="D686" s="46" t="s">
        <v>5</v>
      </c>
      <c r="E686" s="46" t="s">
        <v>6</v>
      </c>
      <c r="F686" s="46" t="s">
        <v>1392</v>
      </c>
      <c r="G686" s="47">
        <v>44790.291666666664</v>
      </c>
      <c r="H686" s="46" t="s">
        <v>9</v>
      </c>
      <c r="I686" s="56" t="str">
        <f>VLOOKUP(H686,'Source Codes'!$A$6:$B$89,2,FALSE)</f>
        <v>On Line Journal Entries</v>
      </c>
      <c r="J686" s="146">
        <v>3519200</v>
      </c>
      <c r="K686" s="47">
        <v>44811.291666666664</v>
      </c>
      <c r="L686" s="49" t="s">
        <v>351</v>
      </c>
      <c r="M686" s="50">
        <v>44811.91265046296</v>
      </c>
      <c r="N686" s="56" t="s">
        <v>407</v>
      </c>
      <c r="O686" s="56" t="s">
        <v>415</v>
      </c>
      <c r="P686" s="139"/>
    </row>
    <row r="687" spans="1:16" ht="43.5" hidden="1" customHeight="1" outlineLevel="1">
      <c r="B687" s="39">
        <v>2023</v>
      </c>
      <c r="C687" s="39">
        <v>2</v>
      </c>
      <c r="D687" s="46" t="s">
        <v>5</v>
      </c>
      <c r="E687" s="46" t="s">
        <v>6</v>
      </c>
      <c r="F687" s="46" t="s">
        <v>1393</v>
      </c>
      <c r="G687" s="47">
        <v>44790.291666666664</v>
      </c>
      <c r="H687" s="46" t="s">
        <v>9</v>
      </c>
      <c r="I687" s="56" t="str">
        <f>VLOOKUP(H687,'Source Codes'!$A$6:$B$89,2,FALSE)</f>
        <v>On Line Journal Entries</v>
      </c>
      <c r="J687" s="146">
        <v>5625800</v>
      </c>
      <c r="K687" s="47">
        <v>44811.291666666664</v>
      </c>
      <c r="L687" s="49" t="s">
        <v>351</v>
      </c>
      <c r="M687" s="50">
        <v>44811.924687500003</v>
      </c>
      <c r="N687" s="56" t="s">
        <v>407</v>
      </c>
      <c r="O687" s="56" t="s">
        <v>415</v>
      </c>
      <c r="P687" s="139"/>
    </row>
    <row r="688" spans="1:16" ht="12.75" customHeight="1" collapsed="1">
      <c r="I688" s="56"/>
      <c r="J688" s="145">
        <f>SUM(J681:J687)</f>
        <v>16238363.059999999</v>
      </c>
    </row>
    <row r="689" spans="1:16" ht="12.75" customHeight="1">
      <c r="I689" s="56"/>
    </row>
    <row r="690" spans="1:16" ht="12.75" customHeight="1">
      <c r="A690" s="63" t="s">
        <v>1395</v>
      </c>
      <c r="I690" s="56"/>
    </row>
    <row r="691" spans="1:16" ht="58.5" hidden="1" customHeight="1" outlineLevel="1">
      <c r="B691" s="39">
        <v>2023</v>
      </c>
      <c r="C691" s="39">
        <v>3</v>
      </c>
      <c r="D691" s="46" t="s">
        <v>5</v>
      </c>
      <c r="E691" s="46" t="s">
        <v>6</v>
      </c>
      <c r="F691" s="46" t="s">
        <v>1397</v>
      </c>
      <c r="G691" s="47">
        <v>44812.291666666664</v>
      </c>
      <c r="H691" s="46" t="s">
        <v>14</v>
      </c>
      <c r="I691" s="56" t="str">
        <f>VLOOKUP(H691,'Source Codes'!$A$6:$B$89,2,FALSE)</f>
        <v>AP Warrant Issuance</v>
      </c>
      <c r="J691" s="146">
        <v>-1509826.12</v>
      </c>
      <c r="K691" s="47">
        <v>44812.291666666664</v>
      </c>
      <c r="L691" s="51" t="s">
        <v>1398</v>
      </c>
      <c r="M691" s="50">
        <v>44813.086412037039</v>
      </c>
      <c r="N691" s="56" t="s">
        <v>411</v>
      </c>
      <c r="O691" s="56" t="s">
        <v>426</v>
      </c>
      <c r="P691" s="139"/>
    </row>
    <row r="692" spans="1:16" ht="43.5" hidden="1" customHeight="1" outlineLevel="1">
      <c r="B692" s="39">
        <v>2023</v>
      </c>
      <c r="C692" s="39">
        <v>3</v>
      </c>
      <c r="D692" s="46" t="s">
        <v>5</v>
      </c>
      <c r="E692" s="46" t="s">
        <v>6</v>
      </c>
      <c r="F692" s="46" t="s">
        <v>1396</v>
      </c>
      <c r="G692" s="47">
        <v>44805.291666666664</v>
      </c>
      <c r="H692" s="46" t="s">
        <v>13</v>
      </c>
      <c r="I692" s="56" t="str">
        <f>VLOOKUP(H692,'Source Codes'!$A$6:$B$89,2,FALSE)</f>
        <v>C-IV Voucher/Payments/EBT</v>
      </c>
      <c r="J692" s="146">
        <v>-8273622.6600000001</v>
      </c>
      <c r="K692" s="47">
        <v>44812.291666666664</v>
      </c>
      <c r="L692" s="49" t="s">
        <v>523</v>
      </c>
      <c r="M692" s="50">
        <v>44813.164224537039</v>
      </c>
      <c r="N692" s="56" t="s">
        <v>407</v>
      </c>
      <c r="O692" s="56" t="s">
        <v>415</v>
      </c>
      <c r="P692" s="139"/>
    </row>
    <row r="693" spans="1:16" ht="12.75" customHeight="1" collapsed="1">
      <c r="I693" s="56"/>
      <c r="J693" s="145">
        <f>SUM(J691:J692)</f>
        <v>-9783448.7800000012</v>
      </c>
    </row>
    <row r="694" spans="1:16" ht="12.75" customHeight="1">
      <c r="I694" s="56"/>
    </row>
    <row r="695" spans="1:16" ht="12.75" customHeight="1">
      <c r="A695" s="63" t="s">
        <v>1399</v>
      </c>
      <c r="I695" s="56"/>
    </row>
    <row r="696" spans="1:16" ht="43.5" hidden="1" customHeight="1" outlineLevel="1">
      <c r="B696" s="39">
        <v>2023</v>
      </c>
      <c r="C696" s="39">
        <v>3</v>
      </c>
      <c r="D696" s="46" t="s">
        <v>5</v>
      </c>
      <c r="E696" s="46" t="s">
        <v>6</v>
      </c>
      <c r="F696" s="46" t="s">
        <v>1400</v>
      </c>
      <c r="G696" s="47">
        <v>44805.291666666664</v>
      </c>
      <c r="H696" s="46" t="s">
        <v>12</v>
      </c>
      <c r="I696" s="56" t="str">
        <f>VLOOKUP(H696,'Source Codes'!$A$6:$B$89,2,FALSE)</f>
        <v>AR Direct Cash Journal</v>
      </c>
      <c r="J696" s="146">
        <v>2946039</v>
      </c>
      <c r="K696" s="47">
        <v>44817.291666666664</v>
      </c>
      <c r="L696" s="51" t="s">
        <v>1405</v>
      </c>
      <c r="M696" s="50">
        <v>44818.043807870374</v>
      </c>
      <c r="N696" s="56" t="s">
        <v>412</v>
      </c>
      <c r="O696" s="56" t="s">
        <v>413</v>
      </c>
      <c r="P696" s="139"/>
    </row>
    <row r="697" spans="1:16" ht="43.5" hidden="1" customHeight="1" outlineLevel="1">
      <c r="B697" s="39">
        <v>2023</v>
      </c>
      <c r="C697" s="39">
        <v>3</v>
      </c>
      <c r="D697" s="46" t="s">
        <v>5</v>
      </c>
      <c r="E697" s="46" t="s">
        <v>6</v>
      </c>
      <c r="F697" s="46" t="s">
        <v>1401</v>
      </c>
      <c r="G697" s="47">
        <v>44806.291666666664</v>
      </c>
      <c r="H697" s="46" t="s">
        <v>12</v>
      </c>
      <c r="I697" s="56" t="str">
        <f>VLOOKUP(H697,'Source Codes'!$A$6:$B$89,2,FALSE)</f>
        <v>AR Direct Cash Journal</v>
      </c>
      <c r="J697" s="146">
        <v>5620439.9699999997</v>
      </c>
      <c r="K697" s="47">
        <v>44817.291666666664</v>
      </c>
      <c r="L697" s="51" t="s">
        <v>1406</v>
      </c>
      <c r="M697" s="50">
        <v>44818.043807870374</v>
      </c>
      <c r="N697" s="56" t="s">
        <v>430</v>
      </c>
      <c r="O697" s="56" t="s">
        <v>419</v>
      </c>
      <c r="P697" s="139"/>
    </row>
    <row r="698" spans="1:16" ht="43.5" hidden="1" customHeight="1" outlineLevel="1">
      <c r="B698" s="39">
        <v>2023</v>
      </c>
      <c r="C698" s="39">
        <v>3</v>
      </c>
      <c r="D698" s="46" t="s">
        <v>5</v>
      </c>
      <c r="E698" s="46" t="s">
        <v>6</v>
      </c>
      <c r="F698" s="46" t="s">
        <v>1402</v>
      </c>
      <c r="G698" s="47">
        <v>44810.291666666664</v>
      </c>
      <c r="H698" s="46" t="s">
        <v>12</v>
      </c>
      <c r="I698" s="56" t="str">
        <f>VLOOKUP(H698,'Source Codes'!$A$6:$B$89,2,FALSE)</f>
        <v>AR Direct Cash Journal</v>
      </c>
      <c r="J698" s="146">
        <v>1547159.37</v>
      </c>
      <c r="K698" s="47">
        <v>44817.291666666664</v>
      </c>
      <c r="L698" s="51" t="s">
        <v>1406</v>
      </c>
      <c r="M698" s="50">
        <v>44818.043807870374</v>
      </c>
      <c r="N698" s="56" t="s">
        <v>430</v>
      </c>
      <c r="O698" s="56" t="s">
        <v>419</v>
      </c>
      <c r="P698" s="139"/>
    </row>
    <row r="699" spans="1:16" ht="43.5" hidden="1" customHeight="1" outlineLevel="1">
      <c r="B699" s="39">
        <v>2023</v>
      </c>
      <c r="C699" s="39">
        <v>3</v>
      </c>
      <c r="D699" s="46" t="s">
        <v>5</v>
      </c>
      <c r="E699" s="46" t="s">
        <v>6</v>
      </c>
      <c r="F699" s="46" t="s">
        <v>1403</v>
      </c>
      <c r="G699" s="47">
        <v>44811.291666666664</v>
      </c>
      <c r="H699" s="46" t="s">
        <v>12</v>
      </c>
      <c r="I699" s="56" t="str">
        <f>VLOOKUP(H699,'Source Codes'!$A$6:$B$89,2,FALSE)</f>
        <v>AR Direct Cash Journal</v>
      </c>
      <c r="J699" s="146">
        <v>1678073.96</v>
      </c>
      <c r="K699" s="47">
        <v>44817.291666666664</v>
      </c>
      <c r="L699" s="51" t="s">
        <v>1406</v>
      </c>
      <c r="M699" s="50">
        <v>44818.043807870374</v>
      </c>
      <c r="N699" s="56" t="s">
        <v>430</v>
      </c>
      <c r="O699" s="56" t="s">
        <v>419</v>
      </c>
      <c r="P699" s="139"/>
    </row>
    <row r="700" spans="1:16" ht="43.5" hidden="1" customHeight="1" outlineLevel="1">
      <c r="B700" s="39">
        <v>2023</v>
      </c>
      <c r="C700" s="39">
        <v>3</v>
      </c>
      <c r="D700" s="46" t="s">
        <v>5</v>
      </c>
      <c r="E700" s="46" t="s">
        <v>6</v>
      </c>
      <c r="F700" s="46" t="s">
        <v>1404</v>
      </c>
      <c r="G700" s="47">
        <v>44812.291666666664</v>
      </c>
      <c r="H700" s="46" t="s">
        <v>12</v>
      </c>
      <c r="I700" s="56" t="str">
        <f>VLOOKUP(H700,'Source Codes'!$A$6:$B$89,2,FALSE)</f>
        <v>AR Direct Cash Journal</v>
      </c>
      <c r="J700" s="146">
        <v>2926333.89</v>
      </c>
      <c r="K700" s="47">
        <v>44817.291666666664</v>
      </c>
      <c r="L700" s="51" t="s">
        <v>1406</v>
      </c>
      <c r="M700" s="50">
        <v>44818.043807870374</v>
      </c>
      <c r="N700" s="56" t="s">
        <v>430</v>
      </c>
      <c r="O700" s="56" t="s">
        <v>419</v>
      </c>
      <c r="P700" s="139"/>
    </row>
    <row r="701" spans="1:16" ht="12.75" customHeight="1" collapsed="1">
      <c r="I701" s="56"/>
      <c r="J701" s="145">
        <f>SUM(J696:J700)</f>
        <v>14718046.190000001</v>
      </c>
    </row>
    <row r="702" spans="1:16" ht="12.75" customHeight="1">
      <c r="I702" s="56"/>
    </row>
    <row r="703" spans="1:16" ht="12.75" customHeight="1">
      <c r="A703" s="63" t="s">
        <v>1407</v>
      </c>
      <c r="I703" s="56"/>
    </row>
    <row r="704" spans="1:16" ht="33.75" hidden="1" customHeight="1" outlineLevel="1">
      <c r="B704" s="39">
        <v>2023</v>
      </c>
      <c r="C704" s="39">
        <v>3</v>
      </c>
      <c r="D704" s="46" t="s">
        <v>5</v>
      </c>
      <c r="E704" s="46" t="s">
        <v>6</v>
      </c>
      <c r="F704" s="46" t="s">
        <v>1408</v>
      </c>
      <c r="G704" s="47">
        <v>44812.291666666664</v>
      </c>
      <c r="H704" s="46" t="s">
        <v>12</v>
      </c>
      <c r="I704" s="56" t="str">
        <f>VLOOKUP(H704,'Source Codes'!$A$6:$B$89,2,FALSE)</f>
        <v>AR Direct Cash Journal</v>
      </c>
      <c r="J704" s="146">
        <v>4546372.12</v>
      </c>
      <c r="K704" s="47">
        <v>44818.291666666664</v>
      </c>
      <c r="L704" s="51" t="s">
        <v>1412</v>
      </c>
      <c r="M704" s="50">
        <v>44819.044328703705</v>
      </c>
      <c r="N704" s="56" t="s">
        <v>407</v>
      </c>
      <c r="O704" s="56" t="s">
        <v>421</v>
      </c>
      <c r="P704" s="139"/>
    </row>
    <row r="705" spans="1:16" ht="108" hidden="1" customHeight="1" outlineLevel="1">
      <c r="B705" s="39">
        <v>2023</v>
      </c>
      <c r="C705" s="39">
        <v>3</v>
      </c>
      <c r="D705" s="46" t="s">
        <v>5</v>
      </c>
      <c r="E705" s="46" t="s">
        <v>6</v>
      </c>
      <c r="F705" s="46" t="s">
        <v>1409</v>
      </c>
      <c r="G705" s="47">
        <v>44817.291666666664</v>
      </c>
      <c r="H705" s="46" t="s">
        <v>11</v>
      </c>
      <c r="I705" s="56" t="str">
        <f>VLOOKUP(H705,'Source Codes'!$A$6:$B$89,2,FALSE)</f>
        <v>AR Payments</v>
      </c>
      <c r="J705" s="146">
        <v>1910603.98</v>
      </c>
      <c r="K705" s="47">
        <v>44818.291666666664</v>
      </c>
      <c r="L705" s="49" t="s">
        <v>1413</v>
      </c>
      <c r="M705" s="50">
        <v>44819.044328703705</v>
      </c>
      <c r="N705" s="56" t="s">
        <v>407</v>
      </c>
      <c r="O705" s="56" t="s">
        <v>408</v>
      </c>
      <c r="P705" s="139"/>
    </row>
    <row r="706" spans="1:16" ht="43.5" hidden="1" customHeight="1" outlineLevel="1">
      <c r="B706" s="39">
        <v>2023</v>
      </c>
      <c r="C706" s="39">
        <v>3</v>
      </c>
      <c r="D706" s="46" t="s">
        <v>5</v>
      </c>
      <c r="E706" s="46" t="s">
        <v>6</v>
      </c>
      <c r="F706" s="46" t="s">
        <v>1410</v>
      </c>
      <c r="G706" s="47">
        <v>44811.291666666664</v>
      </c>
      <c r="H706" s="46" t="s">
        <v>9</v>
      </c>
      <c r="I706" s="56" t="str">
        <f>VLOOKUP(H706,'Source Codes'!$A$6:$B$89,2,FALSE)</f>
        <v>On Line Journal Entries</v>
      </c>
      <c r="J706" s="146">
        <v>-1542083</v>
      </c>
      <c r="K706" s="47">
        <v>44818.291666666664</v>
      </c>
      <c r="L706" s="51" t="s">
        <v>1411</v>
      </c>
      <c r="M706" s="50">
        <v>44818.740856481483</v>
      </c>
      <c r="N706" s="56" t="s">
        <v>407</v>
      </c>
      <c r="O706" s="48" t="s">
        <v>419</v>
      </c>
      <c r="P706" s="139"/>
    </row>
    <row r="707" spans="1:16" ht="12.75" customHeight="1" collapsed="1">
      <c r="I707" s="56"/>
      <c r="J707" s="145">
        <f>SUM(J704:J706)</f>
        <v>4914893.0999999996</v>
      </c>
    </row>
    <row r="708" spans="1:16" ht="12.75" customHeight="1">
      <c r="I708" s="56"/>
    </row>
    <row r="709" spans="1:16" ht="12.75" customHeight="1">
      <c r="A709" s="63" t="s">
        <v>1414</v>
      </c>
      <c r="I709" s="56"/>
    </row>
    <row r="710" spans="1:16" ht="43.5" hidden="1" customHeight="1" outlineLevel="1">
      <c r="B710" s="39">
        <v>2023</v>
      </c>
      <c r="C710" s="39">
        <v>3</v>
      </c>
      <c r="D710" s="46" t="s">
        <v>5</v>
      </c>
      <c r="E710" s="46" t="s">
        <v>6</v>
      </c>
      <c r="F710" s="46" t="s">
        <v>1415</v>
      </c>
      <c r="G710" s="47">
        <v>44811.291666666664</v>
      </c>
      <c r="H710" s="46" t="s">
        <v>7</v>
      </c>
      <c r="I710" s="56" t="str">
        <f>VLOOKUP(H710,'Source Codes'!$A$6:$B$89,2,FALSE)</f>
        <v>HRMS Interface Journals</v>
      </c>
      <c r="J710" s="146">
        <v>-7332315.5099999998</v>
      </c>
      <c r="K710" s="47">
        <v>44819.291666666664</v>
      </c>
      <c r="L710" s="51" t="s">
        <v>356</v>
      </c>
      <c r="M710" s="50">
        <v>44819.654606481483</v>
      </c>
      <c r="N710" s="48" t="s">
        <v>416</v>
      </c>
      <c r="O710" s="48" t="s">
        <v>417</v>
      </c>
      <c r="P710" s="139"/>
    </row>
    <row r="711" spans="1:16" ht="43.5" hidden="1" customHeight="1" outlineLevel="1">
      <c r="B711" s="39">
        <v>2023</v>
      </c>
      <c r="C711" s="39">
        <v>3</v>
      </c>
      <c r="D711" s="46" t="s">
        <v>5</v>
      </c>
      <c r="E711" s="46" t="s">
        <v>6</v>
      </c>
      <c r="F711" s="46" t="s">
        <v>1416</v>
      </c>
      <c r="G711" s="47">
        <v>44805.291666666664</v>
      </c>
      <c r="H711" s="46" t="s">
        <v>9</v>
      </c>
      <c r="I711" s="56" t="str">
        <f>VLOOKUP(H711,'Source Codes'!$A$6:$B$89,2,FALSE)</f>
        <v>On Line Journal Entries</v>
      </c>
      <c r="J711" s="146">
        <v>-4626569.1100000003</v>
      </c>
      <c r="K711" s="47">
        <v>44819.291666666664</v>
      </c>
      <c r="L711" s="51" t="s">
        <v>1562</v>
      </c>
      <c r="M711" s="50">
        <v>44820.164861111109</v>
      </c>
      <c r="N711" s="56" t="s">
        <v>407</v>
      </c>
      <c r="O711" s="48" t="s">
        <v>425</v>
      </c>
      <c r="P711" s="139"/>
    </row>
    <row r="712" spans="1:16" ht="12.75" customHeight="1" collapsed="1">
      <c r="B712" s="52"/>
      <c r="C712" s="52"/>
      <c r="D712" s="52"/>
      <c r="E712" s="52"/>
      <c r="F712" s="52"/>
      <c r="G712" s="52"/>
      <c r="H712" s="52"/>
      <c r="I712" s="56"/>
      <c r="J712" s="152">
        <f>SUM(J710:J711)</f>
        <v>-11958884.620000001</v>
      </c>
      <c r="K712" s="138"/>
      <c r="L712" s="52"/>
      <c r="M712" s="52"/>
      <c r="N712" s="52"/>
    </row>
    <row r="713" spans="1:16" ht="12.75" customHeight="1">
      <c r="B713" s="52"/>
      <c r="C713" s="52"/>
      <c r="D713" s="52"/>
      <c r="E713" s="52"/>
      <c r="F713" s="52"/>
      <c r="G713" s="52"/>
      <c r="H713" s="52"/>
      <c r="I713" s="56"/>
      <c r="J713" s="153"/>
      <c r="K713" s="138"/>
      <c r="L713" s="52"/>
      <c r="M713" s="52"/>
      <c r="N713" s="52"/>
    </row>
    <row r="714" spans="1:16" ht="12.75" customHeight="1">
      <c r="A714" s="63" t="s">
        <v>1417</v>
      </c>
      <c r="B714" s="52"/>
      <c r="C714" s="52"/>
      <c r="D714" s="52"/>
      <c r="E714" s="52"/>
      <c r="F714" s="52"/>
      <c r="G714" s="52"/>
      <c r="H714" s="52"/>
      <c r="I714" s="56"/>
      <c r="J714" s="153"/>
      <c r="K714" s="138"/>
      <c r="L714" s="52"/>
      <c r="M714" s="52"/>
      <c r="N714" s="52"/>
    </row>
    <row r="715" spans="1:16" ht="43.5" hidden="1" customHeight="1" outlineLevel="1">
      <c r="B715" s="39">
        <v>2023</v>
      </c>
      <c r="C715" s="39">
        <v>3</v>
      </c>
      <c r="D715" s="46" t="s">
        <v>5</v>
      </c>
      <c r="E715" s="46" t="s">
        <v>6</v>
      </c>
      <c r="F715" s="46" t="s">
        <v>1418</v>
      </c>
      <c r="G715" s="47">
        <v>44818.291666666664</v>
      </c>
      <c r="H715" s="46" t="s">
        <v>11</v>
      </c>
      <c r="I715" s="56" t="str">
        <f>VLOOKUP(H715,'Source Codes'!$A$6:$B$89,2,FALSE)</f>
        <v>AR Payments</v>
      </c>
      <c r="J715" s="146">
        <v>1136881.45</v>
      </c>
      <c r="K715" s="47">
        <v>44820.291666666664</v>
      </c>
      <c r="L715" s="49" t="s">
        <v>1422</v>
      </c>
      <c r="M715" s="50">
        <v>44821.044675925928</v>
      </c>
      <c r="N715" s="48" t="s">
        <v>407</v>
      </c>
      <c r="O715" s="48" t="s">
        <v>408</v>
      </c>
      <c r="P715" s="139"/>
    </row>
    <row r="716" spans="1:16" ht="43.5" hidden="1" customHeight="1" outlineLevel="1">
      <c r="B716" s="39">
        <v>2023</v>
      </c>
      <c r="C716" s="39">
        <v>3</v>
      </c>
      <c r="D716" s="46" t="s">
        <v>5</v>
      </c>
      <c r="E716" s="46" t="s">
        <v>6</v>
      </c>
      <c r="F716" s="46" t="s">
        <v>1419</v>
      </c>
      <c r="G716" s="47">
        <v>44811.291666666664</v>
      </c>
      <c r="H716" s="46" t="s">
        <v>12</v>
      </c>
      <c r="I716" s="56" t="str">
        <f>VLOOKUP(H716,'Source Codes'!$A$6:$B$89,2,FALSE)</f>
        <v>AR Direct Cash Journal</v>
      </c>
      <c r="J716" s="146">
        <v>1423768.24</v>
      </c>
      <c r="K716" s="47">
        <v>44820.291666666664</v>
      </c>
      <c r="L716" s="49" t="s">
        <v>1423</v>
      </c>
      <c r="M716" s="50">
        <v>44821.044675925928</v>
      </c>
      <c r="N716" s="48" t="s">
        <v>411</v>
      </c>
      <c r="O716" s="48" t="s">
        <v>500</v>
      </c>
      <c r="P716" s="139"/>
    </row>
    <row r="717" spans="1:16" ht="43.5" hidden="1" customHeight="1" outlineLevel="1">
      <c r="B717" s="39">
        <v>2023</v>
      </c>
      <c r="C717" s="39">
        <v>3</v>
      </c>
      <c r="D717" s="46" t="s">
        <v>5</v>
      </c>
      <c r="E717" s="46" t="s">
        <v>6</v>
      </c>
      <c r="F717" s="46" t="s">
        <v>1420</v>
      </c>
      <c r="G717" s="47">
        <v>44811.291666666664</v>
      </c>
      <c r="H717" s="46" t="s">
        <v>7</v>
      </c>
      <c r="I717" s="56" t="str">
        <f>VLOOKUP(H717,'Source Codes'!$A$6:$B$89,2,FALSE)</f>
        <v>HRMS Interface Journals</v>
      </c>
      <c r="J717" s="146">
        <v>-56010573.159999996</v>
      </c>
      <c r="K717" s="47">
        <v>44820.291666666664</v>
      </c>
      <c r="L717" s="51" t="s">
        <v>355</v>
      </c>
      <c r="M717" s="50">
        <v>44820.640069444446</v>
      </c>
      <c r="N717" s="48" t="s">
        <v>438</v>
      </c>
      <c r="O717" s="48" t="s">
        <v>439</v>
      </c>
      <c r="P717" s="139"/>
    </row>
    <row r="718" spans="1:16" ht="43.5" hidden="1" customHeight="1" outlineLevel="1">
      <c r="B718" s="39">
        <v>2023</v>
      </c>
      <c r="C718" s="39">
        <v>3</v>
      </c>
      <c r="D718" s="46" t="s">
        <v>5</v>
      </c>
      <c r="E718" s="46" t="s">
        <v>6</v>
      </c>
      <c r="F718" s="46" t="s">
        <v>1421</v>
      </c>
      <c r="G718" s="47">
        <v>44811.291666666664</v>
      </c>
      <c r="H718" s="46" t="s">
        <v>7</v>
      </c>
      <c r="I718" s="56" t="str">
        <f>VLOOKUP(H718,'Source Codes'!$A$6:$B$89,2,FALSE)</f>
        <v>HRMS Interface Journals</v>
      </c>
      <c r="J718" s="146">
        <v>-1868779.27</v>
      </c>
      <c r="K718" s="47">
        <v>44820.291666666664</v>
      </c>
      <c r="L718" s="51" t="s">
        <v>357</v>
      </c>
      <c r="M718" s="50">
        <v>44820.641481481478</v>
      </c>
      <c r="N718" s="48" t="s">
        <v>438</v>
      </c>
      <c r="O718" s="48" t="s">
        <v>439</v>
      </c>
      <c r="P718" s="139"/>
    </row>
    <row r="719" spans="1:16" ht="12.75" customHeight="1" collapsed="1">
      <c r="I719" s="56"/>
      <c r="J719" s="145">
        <f>SUM(J715:J718)</f>
        <v>-55318702.740000002</v>
      </c>
    </row>
    <row r="720" spans="1:16" ht="12.75" customHeight="1">
      <c r="I720" s="56"/>
    </row>
    <row r="721" spans="1:16" ht="12.75" customHeight="1">
      <c r="A721" s="63" t="s">
        <v>1424</v>
      </c>
      <c r="I721" s="56"/>
    </row>
    <row r="722" spans="1:16" ht="43.5" hidden="1" customHeight="1" outlineLevel="1">
      <c r="B722" s="39">
        <v>2023</v>
      </c>
      <c r="C722" s="39">
        <v>3</v>
      </c>
      <c r="D722" s="46" t="s">
        <v>5</v>
      </c>
      <c r="E722" s="46" t="s">
        <v>6</v>
      </c>
      <c r="F722" s="46" t="s">
        <v>1425</v>
      </c>
      <c r="G722" s="47">
        <v>44823.291666666664</v>
      </c>
      <c r="H722" s="46" t="s">
        <v>14</v>
      </c>
      <c r="I722" s="56" t="str">
        <f>VLOOKUP(H722,'Source Codes'!$A$6:$B$89,2,FALSE)</f>
        <v>AP Warrant Issuance</v>
      </c>
      <c r="J722" s="146">
        <v>-1190978.97</v>
      </c>
      <c r="K722" s="47">
        <v>44823.291666666664</v>
      </c>
      <c r="L722" s="49" t="s">
        <v>1427</v>
      </c>
      <c r="M722" s="50">
        <v>44824.086087962962</v>
      </c>
      <c r="N722" s="48" t="s">
        <v>407</v>
      </c>
      <c r="O722" s="48" t="s">
        <v>408</v>
      </c>
      <c r="P722" s="139"/>
    </row>
    <row r="723" spans="1:16" ht="43.5" hidden="1" customHeight="1" outlineLevel="1">
      <c r="B723" s="39">
        <v>2023</v>
      </c>
      <c r="C723" s="39">
        <v>3</v>
      </c>
      <c r="D723" s="46" t="s">
        <v>5</v>
      </c>
      <c r="E723" s="46" t="s">
        <v>6</v>
      </c>
      <c r="F723" s="46" t="s">
        <v>1426</v>
      </c>
      <c r="G723" s="47">
        <v>44818.291666666664</v>
      </c>
      <c r="H723" s="46" t="s">
        <v>12</v>
      </c>
      <c r="I723" s="56" t="str">
        <f>VLOOKUP(H723,'Source Codes'!$A$6:$B$89,2,FALSE)</f>
        <v>AR Direct Cash Journal</v>
      </c>
      <c r="J723" s="146">
        <v>9555467.4900000002</v>
      </c>
      <c r="K723" s="47">
        <v>44823.291666666664</v>
      </c>
      <c r="L723" s="51" t="s">
        <v>1428</v>
      </c>
      <c r="M723" s="50">
        <v>44824.043587962966</v>
      </c>
      <c r="N723" s="48" t="s">
        <v>411</v>
      </c>
      <c r="O723" s="48" t="s">
        <v>419</v>
      </c>
      <c r="P723" s="139"/>
    </row>
    <row r="724" spans="1:16" ht="12.75" customHeight="1" collapsed="1">
      <c r="I724" s="56"/>
      <c r="J724" s="145">
        <f>SUM(J722:J723)</f>
        <v>8364488.5200000005</v>
      </c>
    </row>
    <row r="725" spans="1:16" ht="12.75" customHeight="1">
      <c r="I725" s="56"/>
    </row>
    <row r="726" spans="1:16" ht="12.75" customHeight="1">
      <c r="A726" s="63" t="s">
        <v>1429</v>
      </c>
      <c r="I726" s="56"/>
    </row>
    <row r="727" spans="1:16" ht="43.5" hidden="1" customHeight="1" outlineLevel="1">
      <c r="B727" s="39">
        <v>2023</v>
      </c>
      <c r="C727" s="39">
        <v>3</v>
      </c>
      <c r="D727" s="46" t="s">
        <v>5</v>
      </c>
      <c r="E727" s="46" t="s">
        <v>6</v>
      </c>
      <c r="F727" s="46" t="s">
        <v>1430</v>
      </c>
      <c r="G727" s="47">
        <v>44811.291666666664</v>
      </c>
      <c r="H727" s="46" t="s">
        <v>9</v>
      </c>
      <c r="I727" s="56" t="str">
        <f>VLOOKUP(H727,'Source Codes'!$A$6:$B$89,2,FALSE)</f>
        <v>On Line Journal Entries</v>
      </c>
      <c r="J727" s="146">
        <v>2546761.96</v>
      </c>
      <c r="K727" s="47">
        <v>44824.291666666664</v>
      </c>
      <c r="L727" s="49" t="s">
        <v>1431</v>
      </c>
      <c r="M727" s="50">
        <v>44825.164780092593</v>
      </c>
      <c r="N727" s="48" t="s">
        <v>407</v>
      </c>
      <c r="O727" s="48" t="s">
        <v>419</v>
      </c>
      <c r="P727" s="139"/>
    </row>
    <row r="728" spans="1:16" ht="12.75" customHeight="1" collapsed="1">
      <c r="J728" s="145">
        <f>SUM(J727)</f>
        <v>2546761.96</v>
      </c>
    </row>
    <row r="730" spans="1:16" ht="12.75" customHeight="1">
      <c r="A730" s="63" t="s">
        <v>1432</v>
      </c>
    </row>
    <row r="731" spans="1:16" ht="51" hidden="1" outlineLevel="1">
      <c r="B731" s="39">
        <v>2023</v>
      </c>
      <c r="C731" s="39">
        <v>3</v>
      </c>
      <c r="D731" s="46" t="s">
        <v>5</v>
      </c>
      <c r="E731" s="46" t="s">
        <v>6</v>
      </c>
      <c r="F731" s="46" t="s">
        <v>1433</v>
      </c>
      <c r="G731" s="47">
        <v>44825.291666666664</v>
      </c>
      <c r="H731" s="46" t="s">
        <v>14</v>
      </c>
      <c r="I731" s="56" t="str">
        <f>VLOOKUP(H731,'Source Codes'!$A$6:$B$89,2,FALSE)</f>
        <v>AP Warrant Issuance</v>
      </c>
      <c r="J731" s="146">
        <v>-1355037.34</v>
      </c>
      <c r="K731" s="47">
        <v>44825.291666666664</v>
      </c>
      <c r="L731" s="49" t="s">
        <v>1434</v>
      </c>
      <c r="M731" s="50">
        <v>44826.086215277777</v>
      </c>
      <c r="N731" s="48" t="s">
        <v>411</v>
      </c>
      <c r="O731" s="48" t="s">
        <v>426</v>
      </c>
    </row>
    <row r="732" spans="1:16" ht="12.75" customHeight="1" collapsed="1">
      <c r="I732" s="56"/>
      <c r="J732" s="145">
        <f>SUM(J731)</f>
        <v>-1355037.34</v>
      </c>
    </row>
    <row r="733" spans="1:16" ht="12.75" customHeight="1">
      <c r="I733" s="56"/>
    </row>
    <row r="734" spans="1:16" ht="12.75" customHeight="1">
      <c r="A734" s="63" t="s">
        <v>1435</v>
      </c>
      <c r="I734" s="56"/>
    </row>
    <row r="735" spans="1:16" ht="41.25" hidden="1" customHeight="1" outlineLevel="1">
      <c r="B735" s="39">
        <v>2023</v>
      </c>
      <c r="C735" s="39">
        <v>3</v>
      </c>
      <c r="D735" s="46" t="s">
        <v>5</v>
      </c>
      <c r="E735" s="46" t="s">
        <v>6</v>
      </c>
      <c r="F735" s="46" t="s">
        <v>1436</v>
      </c>
      <c r="G735" s="47">
        <v>44826.291666666664</v>
      </c>
      <c r="H735" s="46" t="s">
        <v>12</v>
      </c>
      <c r="I735" s="56" t="str">
        <f>VLOOKUP(H735,'Source Codes'!$A$6:$B$89,2,FALSE)</f>
        <v>AR Direct Cash Journal</v>
      </c>
      <c r="J735" s="146">
        <v>4306075.29</v>
      </c>
      <c r="K735" s="47">
        <v>44826.291666666664</v>
      </c>
      <c r="L735" s="49" t="s">
        <v>1438</v>
      </c>
      <c r="M735" s="50">
        <v>44827.043900462966</v>
      </c>
      <c r="N735" s="48" t="s">
        <v>407</v>
      </c>
      <c r="O735" s="48" t="s">
        <v>421</v>
      </c>
    </row>
    <row r="736" spans="1:16" ht="51" hidden="1" outlineLevel="1">
      <c r="B736" s="39">
        <v>2023</v>
      </c>
      <c r="C736" s="39">
        <v>3</v>
      </c>
      <c r="D736" s="46" t="s">
        <v>5</v>
      </c>
      <c r="E736" s="46" t="s">
        <v>6</v>
      </c>
      <c r="F736" s="46" t="s">
        <v>1437</v>
      </c>
      <c r="G736" s="47">
        <v>44820.291666666664</v>
      </c>
      <c r="H736" s="46" t="s">
        <v>11</v>
      </c>
      <c r="I736" s="56" t="str">
        <f>VLOOKUP(H736,'Source Codes'!$A$6:$B$89,2,FALSE)</f>
        <v>AR Payments</v>
      </c>
      <c r="J736" s="146">
        <v>2412552.77</v>
      </c>
      <c r="K736" s="47">
        <v>44826.291666666664</v>
      </c>
      <c r="L736" s="49" t="s">
        <v>1439</v>
      </c>
      <c r="M736" s="50">
        <v>44827.043900462966</v>
      </c>
      <c r="N736" s="48" t="s">
        <v>407</v>
      </c>
      <c r="O736" s="48" t="s">
        <v>408</v>
      </c>
    </row>
    <row r="737" spans="1:15" ht="12.75" customHeight="1" collapsed="1">
      <c r="I737" s="56"/>
      <c r="J737" s="145">
        <f>SUM(J735:J736)</f>
        <v>6718628.0600000005</v>
      </c>
    </row>
    <row r="738" spans="1:15" ht="12.75" customHeight="1">
      <c r="I738" s="56"/>
    </row>
    <row r="739" spans="1:15" ht="12.75" customHeight="1">
      <c r="A739" s="63" t="s">
        <v>1440</v>
      </c>
      <c r="I739" s="56"/>
    </row>
    <row r="740" spans="1:15" ht="25.5" hidden="1" outlineLevel="1">
      <c r="B740" s="39">
        <v>2023</v>
      </c>
      <c r="C740" s="39">
        <v>3</v>
      </c>
      <c r="D740" s="46" t="s">
        <v>5</v>
      </c>
      <c r="E740" s="46" t="s">
        <v>6</v>
      </c>
      <c r="F740" s="46" t="s">
        <v>1441</v>
      </c>
      <c r="G740" s="47">
        <v>44805.291666666664</v>
      </c>
      <c r="H740" s="46" t="s">
        <v>8</v>
      </c>
      <c r="I740" s="56" t="str">
        <f>VLOOKUP(H740,'Source Codes'!$A$6:$B$89,2,FALSE)</f>
        <v>Prch,Cntrl Mail,Flt,Prntg,Sply</v>
      </c>
      <c r="J740" s="146">
        <v>-1845564.32</v>
      </c>
      <c r="K740" s="47">
        <v>44827.291666666664</v>
      </c>
      <c r="L740" s="49" t="s">
        <v>1445</v>
      </c>
      <c r="M740" s="50">
        <v>44827.702314814815</v>
      </c>
      <c r="N740" s="48" t="s">
        <v>407</v>
      </c>
      <c r="O740" s="48" t="s">
        <v>455</v>
      </c>
    </row>
    <row r="741" spans="1:15" ht="12.75" customHeight="1" collapsed="1">
      <c r="I741" s="56"/>
      <c r="J741" s="145">
        <f>SUM(J740)</f>
        <v>-1845564.32</v>
      </c>
    </row>
    <row r="742" spans="1:15" ht="12.75" customHeight="1">
      <c r="I742" s="56"/>
    </row>
    <row r="743" spans="1:15" ht="12.75" customHeight="1">
      <c r="A743" s="63" t="s">
        <v>1442</v>
      </c>
      <c r="I743" s="56"/>
    </row>
    <row r="744" spans="1:15" ht="35.25" hidden="1" customHeight="1" outlineLevel="1">
      <c r="B744" s="39">
        <v>2023</v>
      </c>
      <c r="C744" s="39">
        <v>3</v>
      </c>
      <c r="D744" s="46" t="s">
        <v>5</v>
      </c>
      <c r="E744" s="46" t="s">
        <v>6</v>
      </c>
      <c r="F744" s="46" t="s">
        <v>1443</v>
      </c>
      <c r="G744" s="47">
        <v>44832.291666666664</v>
      </c>
      <c r="H744" s="46" t="s">
        <v>14</v>
      </c>
      <c r="I744" s="56" t="str">
        <f>VLOOKUP(H744,'Source Codes'!$A$6:$B$89,2,FALSE)</f>
        <v>AP Warrant Issuance</v>
      </c>
      <c r="J744" s="146">
        <v>-2618947.02</v>
      </c>
      <c r="K744" s="47">
        <v>44830.291666666664</v>
      </c>
      <c r="L744" s="49" t="s">
        <v>1448</v>
      </c>
      <c r="M744" s="50">
        <v>44831.086122685185</v>
      </c>
      <c r="N744" s="48" t="s">
        <v>407</v>
      </c>
      <c r="O744" s="48" t="s">
        <v>419</v>
      </c>
    </row>
    <row r="745" spans="1:15" ht="33.75" hidden="1" customHeight="1" outlineLevel="1">
      <c r="B745" s="39">
        <v>2023</v>
      </c>
      <c r="C745" s="39">
        <v>3</v>
      </c>
      <c r="D745" s="46" t="s">
        <v>5</v>
      </c>
      <c r="E745" s="46" t="s">
        <v>6</v>
      </c>
      <c r="F745" s="46" t="s">
        <v>1444</v>
      </c>
      <c r="G745" s="47">
        <v>44826.291666666664</v>
      </c>
      <c r="H745" s="46" t="s">
        <v>9</v>
      </c>
      <c r="I745" s="56" t="str">
        <f>VLOOKUP(H745,'Source Codes'!$A$6:$B$89,2,FALSE)</f>
        <v>On Line Journal Entries</v>
      </c>
      <c r="J745" s="146">
        <v>-2758062.5</v>
      </c>
      <c r="K745" s="47">
        <v>44830.291666666664</v>
      </c>
      <c r="L745" s="49" t="s">
        <v>1446</v>
      </c>
      <c r="M745" s="50">
        <v>44831.164386574077</v>
      </c>
      <c r="N745" s="48" t="s">
        <v>518</v>
      </c>
      <c r="O745" s="48" t="s">
        <v>409</v>
      </c>
    </row>
    <row r="746" spans="1:15" ht="46.5" hidden="1" customHeight="1" outlineLevel="1">
      <c r="B746" s="39">
        <v>2023</v>
      </c>
      <c r="C746" s="39">
        <v>3</v>
      </c>
      <c r="D746" s="46" t="s">
        <v>5</v>
      </c>
      <c r="E746" s="46" t="s">
        <v>6</v>
      </c>
      <c r="F746" s="46">
        <v>2420442</v>
      </c>
      <c r="G746" s="47">
        <v>44824.291666666664</v>
      </c>
      <c r="H746" s="46" t="s">
        <v>9</v>
      </c>
      <c r="I746" s="56" t="str">
        <f>VLOOKUP(H746,'Source Codes'!$A$6:$B$89,2,FALSE)</f>
        <v>On Line Journal Entries</v>
      </c>
      <c r="J746" s="146">
        <v>-1330861.75</v>
      </c>
      <c r="K746" s="47">
        <v>44830.291666666664</v>
      </c>
      <c r="L746" s="49" t="s">
        <v>1447</v>
      </c>
      <c r="M746" s="50">
        <v>44831.164386574077</v>
      </c>
      <c r="N746" s="48" t="s">
        <v>430</v>
      </c>
      <c r="O746" s="48" t="s">
        <v>409</v>
      </c>
    </row>
    <row r="747" spans="1:15" ht="12.75" customHeight="1" collapsed="1">
      <c r="B747" s="52"/>
      <c r="C747" s="52"/>
      <c r="D747" s="52"/>
      <c r="E747" s="52"/>
      <c r="F747" s="52"/>
      <c r="G747" s="52"/>
      <c r="H747" s="52"/>
      <c r="I747" s="56"/>
      <c r="J747" s="152">
        <f>SUM(J744:J746)</f>
        <v>-6707871.2699999996</v>
      </c>
      <c r="K747" s="138"/>
      <c r="L747" s="52"/>
      <c r="M747" s="52"/>
      <c r="N747" s="52"/>
    </row>
    <row r="748" spans="1:15" ht="12.75" customHeight="1">
      <c r="B748" s="52"/>
      <c r="C748" s="52"/>
      <c r="D748" s="52"/>
      <c r="E748" s="52"/>
      <c r="F748" s="52"/>
      <c r="G748" s="52"/>
      <c r="H748" s="52"/>
      <c r="I748" s="56"/>
      <c r="J748" s="153"/>
      <c r="K748" s="138"/>
      <c r="L748" s="52"/>
      <c r="M748" s="52"/>
      <c r="N748" s="52"/>
    </row>
    <row r="749" spans="1:15" ht="12.75" customHeight="1">
      <c r="A749" s="63" t="s">
        <v>1449</v>
      </c>
      <c r="B749" s="52"/>
      <c r="C749" s="52"/>
      <c r="D749" s="52"/>
      <c r="E749" s="52"/>
      <c r="F749" s="52"/>
      <c r="G749" s="52"/>
      <c r="H749" s="52"/>
      <c r="I749" s="56"/>
      <c r="J749" s="153"/>
      <c r="K749" s="138"/>
      <c r="L749" s="52"/>
      <c r="M749" s="52"/>
      <c r="N749" s="52"/>
    </row>
    <row r="750" spans="1:15" ht="35.25" hidden="1" customHeight="1" outlineLevel="1">
      <c r="B750" s="39">
        <v>2023</v>
      </c>
      <c r="C750" s="39">
        <v>3</v>
      </c>
      <c r="D750" s="46" t="s">
        <v>5</v>
      </c>
      <c r="E750" s="46" t="s">
        <v>6</v>
      </c>
      <c r="F750" s="46" t="s">
        <v>1450</v>
      </c>
      <c r="G750" s="47">
        <v>44831.291666666664</v>
      </c>
      <c r="H750" s="46" t="s">
        <v>12</v>
      </c>
      <c r="I750" s="56" t="str">
        <f>VLOOKUP(H750,'Source Codes'!$A$6:$B$89,2,FALSE)</f>
        <v>AR Direct Cash Journal</v>
      </c>
      <c r="J750" s="146">
        <v>2499248.29</v>
      </c>
      <c r="K750" s="47">
        <v>44831.291666666664</v>
      </c>
      <c r="L750" s="51" t="s">
        <v>1458</v>
      </c>
      <c r="M750" s="50">
        <v>44832.044120370374</v>
      </c>
      <c r="N750" s="48" t="s">
        <v>407</v>
      </c>
      <c r="O750" s="48" t="s">
        <v>422</v>
      </c>
    </row>
    <row r="751" spans="1:15" ht="35.25" hidden="1" customHeight="1" outlineLevel="1">
      <c r="B751" s="39">
        <v>2023</v>
      </c>
      <c r="C751" s="39">
        <v>3</v>
      </c>
      <c r="D751" s="46" t="s">
        <v>5</v>
      </c>
      <c r="E751" s="46" t="s">
        <v>6</v>
      </c>
      <c r="F751" s="46" t="s">
        <v>1451</v>
      </c>
      <c r="G751" s="47">
        <v>44830.291666666664</v>
      </c>
      <c r="H751" s="46" t="s">
        <v>12</v>
      </c>
      <c r="I751" s="56" t="str">
        <f>VLOOKUP(H751,'Source Codes'!$A$6:$B$89,2,FALSE)</f>
        <v>AR Direct Cash Journal</v>
      </c>
      <c r="J751" s="146">
        <v>4151810.14</v>
      </c>
      <c r="K751" s="47">
        <v>44831.291666666664</v>
      </c>
      <c r="L751" s="51" t="s">
        <v>1459</v>
      </c>
      <c r="M751" s="50">
        <v>44832.044120370374</v>
      </c>
      <c r="N751" s="48" t="s">
        <v>407</v>
      </c>
      <c r="O751" s="48" t="s">
        <v>422</v>
      </c>
    </row>
    <row r="752" spans="1:15" ht="54.75" hidden="1" customHeight="1" outlineLevel="1">
      <c r="B752" s="39">
        <v>2023</v>
      </c>
      <c r="C752" s="39">
        <v>3</v>
      </c>
      <c r="D752" s="46" t="s">
        <v>5</v>
      </c>
      <c r="E752" s="46" t="s">
        <v>6</v>
      </c>
      <c r="F752" s="46" t="s">
        <v>1452</v>
      </c>
      <c r="G752" s="47">
        <v>44818.291666666664</v>
      </c>
      <c r="H752" s="46" t="s">
        <v>11</v>
      </c>
      <c r="I752" s="56" t="str">
        <f>VLOOKUP(H752,'Source Codes'!$A$6:$B$89,2,FALSE)</f>
        <v>AR Payments</v>
      </c>
      <c r="J752" s="146">
        <v>5374843.46</v>
      </c>
      <c r="K752" s="47">
        <v>44831.291666666664</v>
      </c>
      <c r="L752" s="49" t="s">
        <v>1464</v>
      </c>
      <c r="M752" s="50">
        <v>44832.044120370374</v>
      </c>
      <c r="N752" s="48" t="s">
        <v>407</v>
      </c>
      <c r="O752" s="48" t="s">
        <v>408</v>
      </c>
    </row>
    <row r="753" spans="1:17" ht="35.25" hidden="1" customHeight="1" outlineLevel="1">
      <c r="B753" s="39">
        <v>2023</v>
      </c>
      <c r="C753" s="39">
        <v>3</v>
      </c>
      <c r="D753" s="46" t="s">
        <v>5</v>
      </c>
      <c r="E753" s="46" t="s">
        <v>6</v>
      </c>
      <c r="F753" s="46" t="s">
        <v>1453</v>
      </c>
      <c r="G753" s="47">
        <v>44825.291666666664</v>
      </c>
      <c r="H753" s="46" t="s">
        <v>340</v>
      </c>
      <c r="I753" s="56" t="str">
        <f>VLOOKUP(H753,'Source Codes'!$A$6:$B$89,2,FALSE)</f>
        <v>Facilities Mngmnt Intfc Jrnls</v>
      </c>
      <c r="J753" s="146">
        <v>-3946749.81</v>
      </c>
      <c r="K753" s="47">
        <v>44831.291666666664</v>
      </c>
      <c r="L753" s="49" t="s">
        <v>1461</v>
      </c>
      <c r="M753" s="50">
        <v>44831.760868055557</v>
      </c>
      <c r="N753" s="48" t="s">
        <v>407</v>
      </c>
      <c r="O753" s="48" t="s">
        <v>418</v>
      </c>
    </row>
    <row r="754" spans="1:17" ht="46.5" hidden="1" customHeight="1" outlineLevel="1">
      <c r="B754" s="39">
        <v>2023</v>
      </c>
      <c r="C754" s="39">
        <v>3</v>
      </c>
      <c r="D754" s="46" t="s">
        <v>5</v>
      </c>
      <c r="E754" s="46" t="s">
        <v>6</v>
      </c>
      <c r="F754" s="46" t="s">
        <v>1454</v>
      </c>
      <c r="G754" s="47">
        <v>44824.291666666664</v>
      </c>
      <c r="H754" s="46" t="s">
        <v>9</v>
      </c>
      <c r="I754" s="56" t="str">
        <f>VLOOKUP(H754,'Source Codes'!$A$6:$B$89,2,FALSE)</f>
        <v>On Line Journal Entries</v>
      </c>
      <c r="J754" s="146">
        <v>-1386878.81</v>
      </c>
      <c r="K754" s="47">
        <v>44831.291666666664</v>
      </c>
      <c r="L754" s="49" t="s">
        <v>1462</v>
      </c>
      <c r="M754" s="50">
        <v>44832.16510416667</v>
      </c>
      <c r="N754" s="48" t="s">
        <v>430</v>
      </c>
      <c r="O754" s="48" t="s">
        <v>409</v>
      </c>
    </row>
    <row r="755" spans="1:17" ht="35.25" hidden="1" customHeight="1" outlineLevel="1">
      <c r="B755" s="39">
        <v>2023</v>
      </c>
      <c r="C755" s="39">
        <v>3</v>
      </c>
      <c r="D755" s="46" t="s">
        <v>5</v>
      </c>
      <c r="E755" s="46" t="s">
        <v>6</v>
      </c>
      <c r="F755" s="46" t="s">
        <v>1455</v>
      </c>
      <c r="G755" s="47">
        <v>44830.291666666664</v>
      </c>
      <c r="H755" s="46" t="s">
        <v>340</v>
      </c>
      <c r="I755" s="56" t="str">
        <f>VLOOKUP(H755,'Source Codes'!$A$6:$B$89,2,FALSE)</f>
        <v>Facilities Mngmnt Intfc Jrnls</v>
      </c>
      <c r="J755" s="146">
        <v>-1303592.3600000001</v>
      </c>
      <c r="K755" s="47">
        <v>44831.291666666664</v>
      </c>
      <c r="L755" s="49" t="s">
        <v>1460</v>
      </c>
      <c r="M755" s="50">
        <v>44831.761435185188</v>
      </c>
      <c r="N755" s="48" t="s">
        <v>407</v>
      </c>
      <c r="O755" s="48" t="s">
        <v>418</v>
      </c>
    </row>
    <row r="756" spans="1:17" ht="35.25" hidden="1" customHeight="1" outlineLevel="1">
      <c r="B756" s="39">
        <v>2023</v>
      </c>
      <c r="C756" s="39">
        <v>3</v>
      </c>
      <c r="D756" s="46" t="s">
        <v>5</v>
      </c>
      <c r="E756" s="46" t="s">
        <v>6</v>
      </c>
      <c r="F756" s="46" t="s">
        <v>1456</v>
      </c>
      <c r="G756" s="47">
        <v>44811.291666666664</v>
      </c>
      <c r="H756" s="46" t="s">
        <v>9</v>
      </c>
      <c r="I756" s="56" t="str">
        <f>VLOOKUP(H756,'Source Codes'!$A$6:$B$89,2,FALSE)</f>
        <v>On Line Journal Entries</v>
      </c>
      <c r="J756" s="146">
        <v>3046279</v>
      </c>
      <c r="K756" s="47">
        <v>44831.291666666664</v>
      </c>
      <c r="L756" s="49" t="s">
        <v>351</v>
      </c>
      <c r="M756" s="50">
        <v>44831.960555555554</v>
      </c>
      <c r="N756" s="48" t="s">
        <v>407</v>
      </c>
      <c r="O756" s="48" t="s">
        <v>415</v>
      </c>
    </row>
    <row r="757" spans="1:17" ht="35.25" hidden="1" customHeight="1" outlineLevel="1">
      <c r="B757" s="39">
        <v>2023</v>
      </c>
      <c r="C757" s="39">
        <v>3</v>
      </c>
      <c r="D757" s="46" t="s">
        <v>5</v>
      </c>
      <c r="E757" s="46" t="s">
        <v>6</v>
      </c>
      <c r="F757" s="46" t="s">
        <v>1457</v>
      </c>
      <c r="G757" s="47">
        <v>44812.291666666664</v>
      </c>
      <c r="H757" s="46" t="s">
        <v>9</v>
      </c>
      <c r="I757" s="56" t="str">
        <f>VLOOKUP(H757,'Source Codes'!$A$6:$B$89,2,FALSE)</f>
        <v>On Line Journal Entries</v>
      </c>
      <c r="J757" s="146">
        <v>5266388</v>
      </c>
      <c r="K757" s="47">
        <v>44831.291666666664</v>
      </c>
      <c r="L757" s="49" t="s">
        <v>1463</v>
      </c>
      <c r="M757" s="50">
        <v>44832.16510416667</v>
      </c>
      <c r="N757" s="48" t="s">
        <v>407</v>
      </c>
      <c r="O757" s="48" t="s">
        <v>420</v>
      </c>
    </row>
    <row r="758" spans="1:17" ht="12.75" customHeight="1" collapsed="1">
      <c r="I758" s="56"/>
      <c r="J758" s="145">
        <f>SUM(J750:J757)</f>
        <v>13701347.91</v>
      </c>
    </row>
    <row r="759" spans="1:17" ht="12.75" customHeight="1">
      <c r="I759" s="56"/>
    </row>
    <row r="760" spans="1:17" ht="12.75" customHeight="1">
      <c r="A760" s="63" t="s">
        <v>1465</v>
      </c>
      <c r="I760" s="56"/>
    </row>
    <row r="761" spans="1:17" ht="35.25" hidden="1" customHeight="1" outlineLevel="1">
      <c r="B761" s="39">
        <v>2023</v>
      </c>
      <c r="C761" s="39">
        <v>3</v>
      </c>
      <c r="D761" s="46" t="s">
        <v>5</v>
      </c>
      <c r="E761" s="46" t="s">
        <v>6</v>
      </c>
      <c r="F761" s="46" t="s">
        <v>1466</v>
      </c>
      <c r="G761" s="47">
        <v>44825.291666666664</v>
      </c>
      <c r="H761" s="46" t="s">
        <v>12</v>
      </c>
      <c r="I761" s="56" t="str">
        <f>VLOOKUP(H761,'Source Codes'!$A$6:$B$89,2,FALSE)</f>
        <v>AR Direct Cash Journal</v>
      </c>
      <c r="J761" s="146">
        <v>2670493.94</v>
      </c>
      <c r="K761" s="47">
        <v>44832.291666666664</v>
      </c>
      <c r="L761" s="49" t="s">
        <v>1469</v>
      </c>
      <c r="M761" s="50">
        <v>44833.044039351851</v>
      </c>
      <c r="N761" s="48" t="s">
        <v>407</v>
      </c>
      <c r="O761" s="48" t="s">
        <v>419</v>
      </c>
    </row>
    <row r="762" spans="1:17" ht="35.25" hidden="1" customHeight="1" outlineLevel="1">
      <c r="B762" s="39">
        <v>2023</v>
      </c>
      <c r="C762" s="39">
        <v>3</v>
      </c>
      <c r="D762" s="46" t="s">
        <v>5</v>
      </c>
      <c r="E762" s="46" t="s">
        <v>6</v>
      </c>
      <c r="F762" s="46" t="s">
        <v>1467</v>
      </c>
      <c r="G762" s="47">
        <v>44825.291666666664</v>
      </c>
      <c r="H762" s="46" t="s">
        <v>7</v>
      </c>
      <c r="I762" s="56" t="str">
        <f>VLOOKUP(H762,'Source Codes'!$A$6:$B$89,2,FALSE)</f>
        <v>HRMS Interface Journals</v>
      </c>
      <c r="J762" s="146">
        <v>-7442008.2199999997</v>
      </c>
      <c r="K762" s="47">
        <v>44832.291666666664</v>
      </c>
      <c r="L762" s="49" t="s">
        <v>356</v>
      </c>
      <c r="M762" s="50">
        <v>44832.629351851851</v>
      </c>
      <c r="N762" s="48" t="s">
        <v>438</v>
      </c>
      <c r="O762" s="48" t="s">
        <v>439</v>
      </c>
    </row>
    <row r="763" spans="1:17" ht="35.25" hidden="1" customHeight="1" outlineLevel="1">
      <c r="B763" s="39">
        <v>2023</v>
      </c>
      <c r="C763" s="39">
        <v>3</v>
      </c>
      <c r="D763" s="46" t="s">
        <v>5</v>
      </c>
      <c r="E763" s="46" t="s">
        <v>6</v>
      </c>
      <c r="F763" s="46" t="s">
        <v>1468</v>
      </c>
      <c r="G763" s="47">
        <v>44825.291666666664</v>
      </c>
      <c r="H763" s="46" t="s">
        <v>7</v>
      </c>
      <c r="I763" s="56" t="str">
        <f>VLOOKUP(H763,'Source Codes'!$A$6:$B$89,2,FALSE)</f>
        <v>HRMS Interface Journals</v>
      </c>
      <c r="J763" s="146">
        <v>-1878801.63</v>
      </c>
      <c r="K763" s="47">
        <v>44832.291666666664</v>
      </c>
      <c r="L763" s="49" t="s">
        <v>357</v>
      </c>
      <c r="M763" s="50">
        <v>44832.656319444446</v>
      </c>
      <c r="N763" s="48" t="s">
        <v>438</v>
      </c>
      <c r="O763" s="48" t="s">
        <v>439</v>
      </c>
    </row>
    <row r="764" spans="1:17" ht="12.75" customHeight="1" collapsed="1">
      <c r="I764" s="56"/>
      <c r="J764" s="145">
        <f>SUM(J761:J763)</f>
        <v>-6650315.9099999992</v>
      </c>
    </row>
    <row r="765" spans="1:17" ht="12.75" customHeight="1">
      <c r="I765" s="56"/>
    </row>
    <row r="766" spans="1:17" ht="12.75" customHeight="1">
      <c r="A766" s="63" t="s">
        <v>1470</v>
      </c>
      <c r="B766" s="52"/>
      <c r="C766" s="52"/>
      <c r="D766" s="52"/>
      <c r="E766" s="52"/>
      <c r="F766" s="52"/>
      <c r="G766" s="52"/>
      <c r="H766" s="52"/>
      <c r="I766" s="56"/>
      <c r="J766" s="153"/>
      <c r="K766" s="138"/>
      <c r="L766" s="52"/>
      <c r="M766" s="52"/>
      <c r="N766" s="52"/>
      <c r="O766" s="52"/>
      <c r="P766" s="52"/>
      <c r="Q766" s="52"/>
    </row>
    <row r="767" spans="1:17" ht="51" hidden="1" customHeight="1" outlineLevel="1">
      <c r="B767" s="39">
        <v>2023</v>
      </c>
      <c r="C767" s="39">
        <v>3</v>
      </c>
      <c r="D767" s="46" t="s">
        <v>5</v>
      </c>
      <c r="E767" s="46" t="s">
        <v>6</v>
      </c>
      <c r="F767" s="46" t="s">
        <v>1471</v>
      </c>
      <c r="G767" s="47">
        <v>44833.291666666664</v>
      </c>
      <c r="H767" s="46" t="s">
        <v>14</v>
      </c>
      <c r="I767" s="56" t="str">
        <f>VLOOKUP(H767,'Source Codes'!$A$6:$B$89,2,FALSE)</f>
        <v>AP Warrant Issuance</v>
      </c>
      <c r="J767" s="146">
        <v>-6519156.9800000004</v>
      </c>
      <c r="K767" s="47">
        <v>44833.291666666664</v>
      </c>
      <c r="L767" s="49" t="s">
        <v>1475</v>
      </c>
      <c r="M767" s="50">
        <v>44834.0862037037</v>
      </c>
      <c r="N767" s="48" t="s">
        <v>412</v>
      </c>
      <c r="O767" s="48" t="s">
        <v>409</v>
      </c>
    </row>
    <row r="768" spans="1:17" ht="66" hidden="1" customHeight="1" outlineLevel="1">
      <c r="B768" s="39">
        <v>2023</v>
      </c>
      <c r="C768" s="39">
        <v>3</v>
      </c>
      <c r="D768" s="46" t="s">
        <v>5</v>
      </c>
      <c r="E768" s="46" t="s">
        <v>6</v>
      </c>
      <c r="F768" s="46" t="s">
        <v>1472</v>
      </c>
      <c r="G768" s="47">
        <v>44832.291666666664</v>
      </c>
      <c r="H768" s="46" t="s">
        <v>12</v>
      </c>
      <c r="I768" s="56" t="str">
        <f>VLOOKUP(H768,'Source Codes'!$A$6:$B$89,2,FALSE)</f>
        <v>AR Direct Cash Journal</v>
      </c>
      <c r="J768" s="146">
        <v>3994418.77</v>
      </c>
      <c r="K768" s="47">
        <v>44833.291666666664</v>
      </c>
      <c r="L768" s="49" t="s">
        <v>1476</v>
      </c>
      <c r="M768" s="50">
        <v>44834.049641203703</v>
      </c>
      <c r="N768" s="48" t="s">
        <v>407</v>
      </c>
      <c r="O768" s="48" t="s">
        <v>421</v>
      </c>
    </row>
    <row r="769" spans="1:17" ht="35.25" hidden="1" customHeight="1" outlineLevel="1">
      <c r="B769" s="39">
        <v>2023</v>
      </c>
      <c r="C769" s="39">
        <v>3</v>
      </c>
      <c r="D769" s="46" t="s">
        <v>5</v>
      </c>
      <c r="E769" s="46" t="s">
        <v>6</v>
      </c>
      <c r="F769" s="46" t="s">
        <v>1473</v>
      </c>
      <c r="G769" s="47">
        <v>44825.291666666664</v>
      </c>
      <c r="H769" s="46" t="s">
        <v>7</v>
      </c>
      <c r="I769" s="56" t="str">
        <f>VLOOKUP(H769,'Source Codes'!$A$6:$B$89,2,FALSE)</f>
        <v>HRMS Interface Journals</v>
      </c>
      <c r="J769" s="146">
        <v>-56937826.659999996</v>
      </c>
      <c r="K769" s="47">
        <v>44833.291666666664</v>
      </c>
      <c r="L769" s="49" t="s">
        <v>355</v>
      </c>
      <c r="M769" s="50">
        <v>44833.619664351849</v>
      </c>
      <c r="N769" s="48" t="s">
        <v>438</v>
      </c>
      <c r="O769" s="48" t="s">
        <v>439</v>
      </c>
    </row>
    <row r="770" spans="1:17" ht="35.25" hidden="1" customHeight="1" outlineLevel="1">
      <c r="B770" s="39">
        <v>2023</v>
      </c>
      <c r="C770" s="39">
        <v>3</v>
      </c>
      <c r="D770" s="46" t="s">
        <v>5</v>
      </c>
      <c r="E770" s="46" t="s">
        <v>6</v>
      </c>
      <c r="F770" s="46" t="s">
        <v>1474</v>
      </c>
      <c r="G770" s="47">
        <v>44824.291666666664</v>
      </c>
      <c r="H770" s="46" t="s">
        <v>9</v>
      </c>
      <c r="I770" s="56" t="str">
        <f>VLOOKUP(H770,'Source Codes'!$A$6:$B$89,2,FALSE)</f>
        <v>On Line Journal Entries</v>
      </c>
      <c r="J770" s="146">
        <v>1669124</v>
      </c>
      <c r="K770" s="47">
        <v>44833.291666666664</v>
      </c>
      <c r="L770" s="49" t="s">
        <v>1477</v>
      </c>
      <c r="M770" s="50">
        <v>44834.164652777778</v>
      </c>
      <c r="N770" s="48" t="s">
        <v>412</v>
      </c>
      <c r="O770" s="48" t="s">
        <v>448</v>
      </c>
    </row>
    <row r="771" spans="1:17" ht="12.75" customHeight="1" collapsed="1">
      <c r="B771" s="52"/>
      <c r="C771" s="52"/>
      <c r="D771" s="52"/>
      <c r="E771" s="52"/>
      <c r="F771" s="52"/>
      <c r="G771" s="52"/>
      <c r="H771" s="52"/>
      <c r="I771" s="56"/>
      <c r="J771" s="152">
        <f>SUM(J767:J770)</f>
        <v>-57793440.869999997</v>
      </c>
      <c r="K771" s="138"/>
      <c r="L771" s="52"/>
      <c r="M771" s="52"/>
      <c r="N771" s="52"/>
      <c r="O771" s="52"/>
      <c r="P771" s="52"/>
      <c r="Q771" s="52"/>
    </row>
    <row r="772" spans="1:17" ht="12.75" customHeight="1">
      <c r="B772" s="52"/>
      <c r="C772" s="52"/>
      <c r="D772" s="52"/>
      <c r="E772" s="52"/>
      <c r="F772" s="52"/>
      <c r="G772" s="52"/>
      <c r="H772" s="52"/>
      <c r="I772" s="56"/>
      <c r="J772" s="153"/>
      <c r="K772" s="138"/>
      <c r="L772" s="52"/>
      <c r="M772" s="52"/>
      <c r="N772" s="52"/>
      <c r="O772" s="52"/>
      <c r="P772" s="52"/>
      <c r="Q772" s="52"/>
    </row>
    <row r="773" spans="1:17" ht="12.75" customHeight="1">
      <c r="A773" s="63" t="s">
        <v>1478</v>
      </c>
      <c r="B773" s="52"/>
      <c r="C773" s="52"/>
      <c r="D773" s="52"/>
      <c r="E773" s="52"/>
      <c r="F773" s="52"/>
      <c r="G773" s="52"/>
      <c r="H773" s="52"/>
      <c r="I773" s="56"/>
      <c r="J773" s="153"/>
      <c r="K773" s="138"/>
      <c r="L773" s="52"/>
      <c r="M773" s="52"/>
      <c r="N773" s="52"/>
      <c r="O773" s="52"/>
      <c r="P773" s="52"/>
      <c r="Q773" s="52"/>
    </row>
    <row r="774" spans="1:17" ht="39" hidden="1" customHeight="1" outlineLevel="1">
      <c r="B774" s="39">
        <v>2023</v>
      </c>
      <c r="C774" s="39">
        <v>3</v>
      </c>
      <c r="D774" s="46" t="s">
        <v>5</v>
      </c>
      <c r="E774" s="46" t="s">
        <v>6</v>
      </c>
      <c r="F774" s="46" t="s">
        <v>1479</v>
      </c>
      <c r="G774" s="47">
        <v>44827.291666666664</v>
      </c>
      <c r="H774" s="46" t="s">
        <v>12</v>
      </c>
      <c r="I774" s="56" t="str">
        <f>VLOOKUP(H774,'Source Codes'!$A$6:$B$89,2,FALSE)</f>
        <v>AR Direct Cash Journal</v>
      </c>
      <c r="J774" s="146">
        <v>2913192.56</v>
      </c>
      <c r="K774" s="47">
        <v>44834.291666666664</v>
      </c>
      <c r="L774" s="49" t="s">
        <v>1484</v>
      </c>
      <c r="M774" s="50">
        <v>44835.044803240744</v>
      </c>
      <c r="N774" s="48" t="s">
        <v>407</v>
      </c>
      <c r="O774" s="48" t="s">
        <v>421</v>
      </c>
    </row>
    <row r="775" spans="1:17" ht="48.75" hidden="1" customHeight="1" outlineLevel="1">
      <c r="B775" s="39">
        <v>2023</v>
      </c>
      <c r="C775" s="39">
        <v>3</v>
      </c>
      <c r="D775" s="46" t="s">
        <v>5</v>
      </c>
      <c r="E775" s="46" t="s">
        <v>6</v>
      </c>
      <c r="F775" s="46" t="s">
        <v>1480</v>
      </c>
      <c r="G775" s="47">
        <v>44816.291666666664</v>
      </c>
      <c r="H775" s="46" t="s">
        <v>12</v>
      </c>
      <c r="I775" s="56" t="str">
        <f>VLOOKUP(H775,'Source Codes'!$A$6:$B$89,2,FALSE)</f>
        <v>AR Direct Cash Journal</v>
      </c>
      <c r="J775" s="146">
        <v>2062588.02</v>
      </c>
      <c r="K775" s="47">
        <v>44834.291666666664</v>
      </c>
      <c r="L775" s="51" t="s">
        <v>1406</v>
      </c>
      <c r="M775" s="50">
        <v>44835.044803240744</v>
      </c>
      <c r="N775" s="48" t="s">
        <v>430</v>
      </c>
      <c r="O775" s="48" t="s">
        <v>419</v>
      </c>
    </row>
    <row r="776" spans="1:17" ht="35.25" hidden="1" customHeight="1" outlineLevel="1">
      <c r="B776" s="39">
        <v>2023</v>
      </c>
      <c r="C776" s="39">
        <v>3</v>
      </c>
      <c r="D776" s="46" t="s">
        <v>5</v>
      </c>
      <c r="E776" s="46" t="s">
        <v>6</v>
      </c>
      <c r="F776" s="46" t="s">
        <v>1481</v>
      </c>
      <c r="G776" s="47">
        <v>44834.291666666664</v>
      </c>
      <c r="H776" s="46" t="s">
        <v>12</v>
      </c>
      <c r="I776" s="56" t="str">
        <f>VLOOKUP(H776,'Source Codes'!$A$6:$B$89,2,FALSE)</f>
        <v>AR Direct Cash Journal</v>
      </c>
      <c r="J776" s="146">
        <v>2023549.28</v>
      </c>
      <c r="K776" s="47">
        <v>44834.291666666664</v>
      </c>
      <c r="L776" s="49" t="s">
        <v>440</v>
      </c>
      <c r="M776" s="50">
        <v>44835.044803240744</v>
      </c>
      <c r="N776" s="48" t="s">
        <v>407</v>
      </c>
      <c r="O776" s="48" t="s">
        <v>408</v>
      </c>
    </row>
    <row r="777" spans="1:17" ht="57.75" hidden="1" customHeight="1" outlineLevel="1">
      <c r="B777" s="39">
        <v>2023</v>
      </c>
      <c r="C777" s="39">
        <v>3</v>
      </c>
      <c r="D777" s="46" t="s">
        <v>5</v>
      </c>
      <c r="E777" s="46" t="s">
        <v>6</v>
      </c>
      <c r="F777" s="46" t="s">
        <v>1482</v>
      </c>
      <c r="G777" s="47">
        <v>44831.291666666664</v>
      </c>
      <c r="H777" s="46" t="s">
        <v>9</v>
      </c>
      <c r="I777" s="56" t="str">
        <f>VLOOKUP(H777,'Source Codes'!$A$6:$B$89,2,FALSE)</f>
        <v>On Line Journal Entries</v>
      </c>
      <c r="J777" s="146">
        <v>-8596222.3300000001</v>
      </c>
      <c r="K777" s="47">
        <v>44834.291666666664</v>
      </c>
      <c r="L777" s="49" t="s">
        <v>1485</v>
      </c>
      <c r="M777" s="50">
        <v>44835.164652777778</v>
      </c>
      <c r="N777" s="48" t="s">
        <v>430</v>
      </c>
      <c r="O777" s="48" t="s">
        <v>409</v>
      </c>
    </row>
    <row r="778" spans="1:17" ht="55.5" hidden="1" customHeight="1" outlineLevel="1">
      <c r="B778" s="39">
        <v>2023</v>
      </c>
      <c r="C778" s="39">
        <v>3</v>
      </c>
      <c r="D778" s="46" t="s">
        <v>5</v>
      </c>
      <c r="E778" s="46" t="s">
        <v>6</v>
      </c>
      <c r="F778" s="46" t="s">
        <v>1483</v>
      </c>
      <c r="G778" s="47">
        <v>44811.291666666664</v>
      </c>
      <c r="H778" s="46" t="s">
        <v>9</v>
      </c>
      <c r="I778" s="56" t="str">
        <f>VLOOKUP(H778,'Source Codes'!$A$6:$B$89,2,FALSE)</f>
        <v>On Line Journal Entries</v>
      </c>
      <c r="J778" s="146">
        <v>8331778</v>
      </c>
      <c r="K778" s="47">
        <v>44834.291666666664</v>
      </c>
      <c r="L778" s="49" t="s">
        <v>1486</v>
      </c>
      <c r="M778" s="50">
        <v>44835.164652777778</v>
      </c>
      <c r="N778" s="48" t="s">
        <v>407</v>
      </c>
      <c r="O778" s="48" t="s">
        <v>419</v>
      </c>
    </row>
    <row r="779" spans="1:17" ht="12.75" customHeight="1" collapsed="1">
      <c r="A779" s="65"/>
      <c r="B779" s="52"/>
      <c r="C779" s="52"/>
      <c r="D779" s="52"/>
      <c r="E779" s="52"/>
      <c r="F779" s="52"/>
      <c r="G779" s="52"/>
      <c r="H779" s="52"/>
      <c r="I779" s="56"/>
      <c r="J779" s="152">
        <f>SUM(J774:J778)</f>
        <v>6734885.5300000003</v>
      </c>
      <c r="K779" s="138"/>
      <c r="L779" s="52"/>
      <c r="M779" s="52"/>
      <c r="N779" s="52"/>
      <c r="O779" s="52"/>
      <c r="P779" s="52"/>
      <c r="Q779" s="52"/>
    </row>
    <row r="780" spans="1:17" ht="12.75" customHeight="1">
      <c r="A780" s="65"/>
      <c r="B780" s="52"/>
      <c r="C780" s="52"/>
      <c r="D780" s="52"/>
      <c r="E780" s="52"/>
      <c r="F780" s="52"/>
      <c r="G780" s="52"/>
      <c r="H780" s="52"/>
      <c r="I780" s="56"/>
      <c r="J780" s="153"/>
      <c r="K780" s="138"/>
      <c r="L780" s="52"/>
      <c r="M780" s="52"/>
      <c r="N780" s="52"/>
      <c r="O780" s="52"/>
      <c r="P780" s="52"/>
      <c r="Q780" s="52"/>
    </row>
    <row r="781" spans="1:17" ht="12.75" customHeight="1">
      <c r="A781" s="156" t="s">
        <v>1487</v>
      </c>
      <c r="B781" s="52"/>
      <c r="C781" s="52"/>
      <c r="D781" s="52"/>
      <c r="E781" s="52"/>
      <c r="F781" s="52"/>
      <c r="G781" s="52"/>
      <c r="H781" s="52"/>
      <c r="I781" s="56"/>
      <c r="J781" s="153"/>
      <c r="K781" s="138"/>
      <c r="L781" s="52"/>
      <c r="M781" s="52"/>
      <c r="N781" s="52"/>
      <c r="O781" s="52"/>
      <c r="P781" s="52"/>
      <c r="Q781" s="52"/>
    </row>
    <row r="782" spans="1:17" ht="35.25" hidden="1" customHeight="1" outlineLevel="1">
      <c r="B782" s="39">
        <v>2023</v>
      </c>
      <c r="C782" s="39">
        <v>3</v>
      </c>
      <c r="D782" s="46" t="s">
        <v>5</v>
      </c>
      <c r="E782" s="46" t="s">
        <v>6</v>
      </c>
      <c r="F782" s="46" t="s">
        <v>1488</v>
      </c>
      <c r="G782" s="47">
        <v>44834.291666666664</v>
      </c>
      <c r="H782" s="46" t="s">
        <v>12</v>
      </c>
      <c r="I782" s="56" t="str">
        <f>VLOOKUP(H782,'Source Codes'!$A$6:$B$89,2,FALSE)</f>
        <v>AR Direct Cash Journal</v>
      </c>
      <c r="J782" s="146">
        <v>5950034.0199999996</v>
      </c>
      <c r="K782" s="47">
        <v>44837.291666666664</v>
      </c>
      <c r="L782" s="51" t="s">
        <v>1493</v>
      </c>
      <c r="M782" s="50">
        <v>44838.044108796297</v>
      </c>
      <c r="N782" s="48" t="s">
        <v>412</v>
      </c>
      <c r="O782" s="48" t="s">
        <v>413</v>
      </c>
    </row>
    <row r="783" spans="1:17" ht="35.25" hidden="1" customHeight="1" outlineLevel="1">
      <c r="B783" s="39">
        <v>2023</v>
      </c>
      <c r="C783" s="39">
        <v>3</v>
      </c>
      <c r="D783" s="46" t="s">
        <v>5</v>
      </c>
      <c r="E783" s="46" t="s">
        <v>6</v>
      </c>
      <c r="F783" s="46" t="s">
        <v>1489</v>
      </c>
      <c r="G783" s="47">
        <v>44825.291666666664</v>
      </c>
      <c r="H783" s="46" t="s">
        <v>12</v>
      </c>
      <c r="I783" s="56" t="str">
        <f>VLOOKUP(H783,'Source Codes'!$A$6:$B$89,2,FALSE)</f>
        <v>AR Direct Cash Journal</v>
      </c>
      <c r="J783" s="146">
        <v>3681763.19</v>
      </c>
      <c r="K783" s="47">
        <v>44837.291666666664</v>
      </c>
      <c r="L783" s="51" t="s">
        <v>1406</v>
      </c>
      <c r="M783" s="50">
        <v>44838.044108796297</v>
      </c>
      <c r="N783" s="48" t="s">
        <v>430</v>
      </c>
      <c r="O783" s="48" t="s">
        <v>419</v>
      </c>
    </row>
    <row r="784" spans="1:17" ht="35.25" hidden="1" customHeight="1" outlineLevel="1">
      <c r="B784" s="39">
        <v>2023</v>
      </c>
      <c r="C784" s="39">
        <v>3</v>
      </c>
      <c r="D784" s="46" t="s">
        <v>5</v>
      </c>
      <c r="E784" s="46" t="s">
        <v>6</v>
      </c>
      <c r="F784" s="46" t="s">
        <v>1490</v>
      </c>
      <c r="G784" s="47">
        <v>44832.291666666664</v>
      </c>
      <c r="H784" s="46" t="s">
        <v>12</v>
      </c>
      <c r="I784" s="56" t="str">
        <f>VLOOKUP(H784,'Source Codes'!$A$6:$B$89,2,FALSE)</f>
        <v>AR Direct Cash Journal</v>
      </c>
      <c r="J784" s="146">
        <v>8692553.4299999997</v>
      </c>
      <c r="K784" s="47">
        <v>44837.291666666664</v>
      </c>
      <c r="L784" s="51" t="s">
        <v>1406</v>
      </c>
      <c r="M784" s="50">
        <v>44838.044108796297</v>
      </c>
      <c r="N784" s="48" t="s">
        <v>430</v>
      </c>
      <c r="O784" s="48" t="s">
        <v>419</v>
      </c>
    </row>
    <row r="785" spans="1:16" ht="35.25" hidden="1" customHeight="1" outlineLevel="1">
      <c r="B785" s="39">
        <v>2023</v>
      </c>
      <c r="C785" s="39">
        <v>4</v>
      </c>
      <c r="D785" s="46" t="s">
        <v>5</v>
      </c>
      <c r="E785" s="46" t="s">
        <v>6</v>
      </c>
      <c r="F785" s="46" t="s">
        <v>1491</v>
      </c>
      <c r="G785" s="47">
        <v>44835.291666666664</v>
      </c>
      <c r="H785" s="46" t="s">
        <v>13</v>
      </c>
      <c r="I785" s="56" t="str">
        <f>VLOOKUP(H785,'Source Codes'!$A$6:$B$89,2,FALSE)</f>
        <v>C-IV Voucher/Payments/EBT</v>
      </c>
      <c r="J785" s="146">
        <v>-10125315.550000001</v>
      </c>
      <c r="K785" s="47">
        <v>44837.291666666664</v>
      </c>
      <c r="L785" s="49" t="s">
        <v>1492</v>
      </c>
      <c r="M785" s="50">
        <v>44837.78597222222</v>
      </c>
      <c r="N785" s="48" t="s">
        <v>407</v>
      </c>
      <c r="O785" s="48" t="s">
        <v>415</v>
      </c>
    </row>
    <row r="786" spans="1:16" ht="12.75" customHeight="1" collapsed="1">
      <c r="A786" s="65"/>
      <c r="B786" s="52"/>
      <c r="C786" s="52"/>
      <c r="D786" s="52"/>
      <c r="E786" s="52"/>
      <c r="F786" s="52"/>
      <c r="G786" s="52"/>
      <c r="H786" s="52"/>
      <c r="I786" s="56"/>
      <c r="J786" s="152">
        <f>SUM(J782:J785)</f>
        <v>8199035.0899999999</v>
      </c>
      <c r="K786" s="138"/>
      <c r="L786" s="52"/>
      <c r="M786" s="52"/>
      <c r="N786" s="52"/>
      <c r="O786" s="52"/>
      <c r="P786" s="52"/>
    </row>
    <row r="787" spans="1:16" ht="12.75" customHeight="1">
      <c r="A787" s="65"/>
      <c r="B787" s="52"/>
      <c r="C787" s="52"/>
      <c r="D787" s="52"/>
      <c r="E787" s="52"/>
      <c r="F787" s="52"/>
      <c r="G787" s="52"/>
      <c r="H787" s="52"/>
      <c r="I787" s="56"/>
      <c r="J787" s="153"/>
      <c r="K787" s="138"/>
      <c r="L787" s="52"/>
      <c r="M787" s="52"/>
      <c r="N787" s="52"/>
      <c r="O787" s="52"/>
      <c r="P787" s="52"/>
    </row>
    <row r="788" spans="1:16" ht="12.75" customHeight="1">
      <c r="A788" s="156" t="s">
        <v>1494</v>
      </c>
      <c r="B788" s="52"/>
      <c r="C788" s="52"/>
      <c r="D788" s="52"/>
      <c r="E788" s="52"/>
      <c r="F788" s="52"/>
      <c r="G788" s="52"/>
      <c r="H788" s="52"/>
      <c r="I788" s="56"/>
      <c r="J788" s="153"/>
      <c r="K788" s="138"/>
      <c r="L788" s="52"/>
      <c r="M788" s="52"/>
      <c r="N788" s="52"/>
      <c r="O788" s="52"/>
      <c r="P788" s="52"/>
    </row>
    <row r="789" spans="1:16" ht="53.25" hidden="1" customHeight="1" outlineLevel="1">
      <c r="B789" s="39">
        <v>2023</v>
      </c>
      <c r="C789" s="39">
        <v>4</v>
      </c>
      <c r="D789" s="46" t="s">
        <v>5</v>
      </c>
      <c r="E789" s="46" t="s">
        <v>6</v>
      </c>
      <c r="F789" s="46" t="s">
        <v>1495</v>
      </c>
      <c r="G789" s="47">
        <v>44840.291666666664</v>
      </c>
      <c r="H789" s="46" t="s">
        <v>14</v>
      </c>
      <c r="I789" s="56" t="str">
        <f>VLOOKUP(H789,'Source Codes'!$A$6:$B$89,2,FALSE)</f>
        <v>AP Warrant Issuance</v>
      </c>
      <c r="J789" s="146">
        <v>-3022849.28</v>
      </c>
      <c r="K789" s="47">
        <v>44838.291666666664</v>
      </c>
      <c r="L789" s="49" t="s">
        <v>1499</v>
      </c>
      <c r="M789" s="50">
        <v>44839.087199074071</v>
      </c>
      <c r="N789" s="48" t="s">
        <v>407</v>
      </c>
      <c r="O789" s="48" t="s">
        <v>415</v>
      </c>
    </row>
    <row r="790" spans="1:16" ht="35.25" hidden="1" customHeight="1" outlineLevel="1">
      <c r="B790" s="39">
        <v>2023</v>
      </c>
      <c r="C790" s="39">
        <v>3</v>
      </c>
      <c r="D790" s="46" t="s">
        <v>5</v>
      </c>
      <c r="E790" s="46" t="s">
        <v>6</v>
      </c>
      <c r="F790" s="46" t="s">
        <v>1496</v>
      </c>
      <c r="G790" s="47">
        <v>44832.291666666664</v>
      </c>
      <c r="H790" s="46" t="s">
        <v>9</v>
      </c>
      <c r="I790" s="56" t="str">
        <f>VLOOKUP(H790,'Source Codes'!$A$6:$B$89,2,FALSE)</f>
        <v>On Line Journal Entries</v>
      </c>
      <c r="J790" s="146">
        <v>1188616</v>
      </c>
      <c r="K790" s="47">
        <v>44838.291666666664</v>
      </c>
      <c r="L790" s="49" t="s">
        <v>1501</v>
      </c>
      <c r="M790" s="50">
        <v>44838.893680555557</v>
      </c>
      <c r="N790" s="48" t="s">
        <v>1500</v>
      </c>
      <c r="O790" s="48" t="s">
        <v>418</v>
      </c>
    </row>
    <row r="791" spans="1:16" ht="35.25" hidden="1" customHeight="1" outlineLevel="1">
      <c r="B791" s="39">
        <v>2023</v>
      </c>
      <c r="C791" s="39">
        <v>3</v>
      </c>
      <c r="D791" s="46" t="s">
        <v>5</v>
      </c>
      <c r="E791" s="46" t="s">
        <v>6</v>
      </c>
      <c r="F791" s="46" t="s">
        <v>1497</v>
      </c>
      <c r="G791" s="47">
        <v>44805.291666666664</v>
      </c>
      <c r="H791" s="46" t="s">
        <v>9</v>
      </c>
      <c r="I791" s="56" t="str">
        <f>VLOOKUP(H791,'Source Codes'!$A$6:$B$89,2,FALSE)</f>
        <v>On Line Journal Entries</v>
      </c>
      <c r="J791" s="146">
        <v>8467671.0500000007</v>
      </c>
      <c r="K791" s="47">
        <v>44838.291666666664</v>
      </c>
      <c r="L791" s="49" t="s">
        <v>1119</v>
      </c>
      <c r="M791" s="50">
        <v>44838.701585648145</v>
      </c>
      <c r="N791" s="48" t="s">
        <v>410</v>
      </c>
      <c r="O791" s="48" t="s">
        <v>415</v>
      </c>
    </row>
    <row r="792" spans="1:16" ht="35.25" hidden="1" customHeight="1" outlineLevel="1">
      <c r="B792" s="53">
        <v>2023</v>
      </c>
      <c r="C792" s="53">
        <v>3</v>
      </c>
      <c r="D792" s="54" t="s">
        <v>5</v>
      </c>
      <c r="E792" s="54" t="s">
        <v>6</v>
      </c>
      <c r="F792" s="54" t="s">
        <v>1498</v>
      </c>
      <c r="G792" s="55">
        <v>44831.291666666664</v>
      </c>
      <c r="H792" s="54" t="s">
        <v>9</v>
      </c>
      <c r="I792" s="56" t="str">
        <f>VLOOKUP(H792,'Source Codes'!$A$6:$B$89,2,FALSE)</f>
        <v>On Line Journal Entries</v>
      </c>
      <c r="J792" s="143">
        <v>22643162.93</v>
      </c>
      <c r="K792" s="55">
        <v>44838.291666666664</v>
      </c>
      <c r="L792" s="51" t="s">
        <v>1502</v>
      </c>
      <c r="M792" s="57">
        <v>44839.165879629632</v>
      </c>
      <c r="N792" s="56" t="s">
        <v>407</v>
      </c>
      <c r="O792" s="56" t="s">
        <v>422</v>
      </c>
      <c r="P792" s="52"/>
    </row>
    <row r="793" spans="1:16" ht="12.75" customHeight="1" collapsed="1">
      <c r="A793" s="65"/>
      <c r="B793" s="52"/>
      <c r="C793" s="52"/>
      <c r="D793" s="52"/>
      <c r="E793" s="52"/>
      <c r="F793" s="52"/>
      <c r="G793" s="52"/>
      <c r="H793" s="52"/>
      <c r="I793" s="56"/>
      <c r="J793" s="152">
        <f>SUM(J789:J792)</f>
        <v>29276600.700000003</v>
      </c>
      <c r="K793" s="138"/>
      <c r="L793" s="52"/>
      <c r="M793" s="52"/>
      <c r="N793" s="52"/>
      <c r="O793" s="52"/>
      <c r="P793" s="52"/>
    </row>
    <row r="794" spans="1:16" ht="12.75" customHeight="1">
      <c r="A794" s="65"/>
      <c r="B794" s="52"/>
      <c r="C794" s="52"/>
      <c r="D794" s="52"/>
      <c r="E794" s="52"/>
      <c r="F794" s="52"/>
      <c r="G794" s="52"/>
      <c r="H794" s="52"/>
      <c r="I794" s="56"/>
      <c r="J794" s="153"/>
      <c r="K794" s="138"/>
      <c r="L794" s="52"/>
      <c r="M794" s="52"/>
      <c r="N794" s="52"/>
      <c r="O794" s="52"/>
      <c r="P794" s="52"/>
    </row>
    <row r="795" spans="1:16" ht="12.75" customHeight="1">
      <c r="A795" s="156" t="s">
        <v>1503</v>
      </c>
      <c r="B795" s="52"/>
      <c r="C795" s="52"/>
      <c r="D795" s="52"/>
      <c r="E795" s="52"/>
      <c r="F795" s="52"/>
      <c r="G795" s="52"/>
      <c r="H795" s="52"/>
      <c r="I795" s="56"/>
      <c r="J795" s="153"/>
      <c r="K795" s="138"/>
      <c r="L795" s="52"/>
      <c r="M795" s="52"/>
      <c r="N795" s="52"/>
      <c r="O795" s="52"/>
      <c r="P795" s="52"/>
    </row>
    <row r="796" spans="1:16" ht="51" hidden="1" outlineLevel="1">
      <c r="B796" s="39">
        <v>2023</v>
      </c>
      <c r="C796" s="39">
        <v>3</v>
      </c>
      <c r="D796" s="46" t="s">
        <v>5</v>
      </c>
      <c r="E796" s="46" t="s">
        <v>6</v>
      </c>
      <c r="F796" s="46" t="s">
        <v>1504</v>
      </c>
      <c r="G796" s="47">
        <v>44834.291666666664</v>
      </c>
      <c r="H796" s="46" t="s">
        <v>9</v>
      </c>
      <c r="I796" s="56" t="str">
        <f>VLOOKUP(H796,'Source Codes'!$A$6:$B$89,2,FALSE)</f>
        <v>On Line Journal Entries</v>
      </c>
      <c r="J796" s="146">
        <v>-20599621</v>
      </c>
      <c r="K796" s="47">
        <v>44839.291666666664</v>
      </c>
      <c r="L796" s="49" t="s">
        <v>1507</v>
      </c>
      <c r="M796" s="50">
        <v>44839.968564814815</v>
      </c>
      <c r="N796" s="48" t="s">
        <v>411</v>
      </c>
      <c r="O796" s="48" t="s">
        <v>422</v>
      </c>
    </row>
    <row r="797" spans="1:16" ht="35.25" hidden="1" customHeight="1" outlineLevel="1">
      <c r="B797" s="39">
        <v>2023</v>
      </c>
      <c r="C797" s="39">
        <v>4</v>
      </c>
      <c r="D797" s="46" t="s">
        <v>5</v>
      </c>
      <c r="E797" s="46" t="s">
        <v>6</v>
      </c>
      <c r="F797" s="46" t="s">
        <v>1505</v>
      </c>
      <c r="G797" s="47">
        <v>44835.291666666664</v>
      </c>
      <c r="H797" s="46" t="s">
        <v>13</v>
      </c>
      <c r="I797" s="56" t="str">
        <f>VLOOKUP(H797,'Source Codes'!$A$6:$B$89,2,FALSE)</f>
        <v>C-IV Voucher/Payments/EBT</v>
      </c>
      <c r="J797" s="146">
        <v>-14496589.369999999</v>
      </c>
      <c r="K797" s="47">
        <v>44839.291666666664</v>
      </c>
      <c r="L797" s="49" t="s">
        <v>1508</v>
      </c>
      <c r="M797" s="50">
        <v>44839.655115740738</v>
      </c>
      <c r="N797" s="48" t="s">
        <v>407</v>
      </c>
      <c r="O797" s="48" t="s">
        <v>415</v>
      </c>
    </row>
    <row r="798" spans="1:16" ht="42.75" hidden="1" customHeight="1" outlineLevel="1">
      <c r="B798" s="39">
        <v>2023</v>
      </c>
      <c r="C798" s="39">
        <v>4</v>
      </c>
      <c r="D798" s="46" t="s">
        <v>5</v>
      </c>
      <c r="E798" s="46" t="s">
        <v>6</v>
      </c>
      <c r="F798" s="46" t="s">
        <v>1506</v>
      </c>
      <c r="G798" s="47">
        <v>44839.291666666664</v>
      </c>
      <c r="H798" s="46" t="s">
        <v>110</v>
      </c>
      <c r="I798" s="56" t="str">
        <f>VLOOKUP(H798,'Source Codes'!$A$6:$B$89,2,FALSE)</f>
        <v>Treasurers Interest Apportion</v>
      </c>
      <c r="J798" s="146">
        <v>4102633.71</v>
      </c>
      <c r="K798" s="47">
        <v>44839.291666666664</v>
      </c>
      <c r="L798" s="49" t="s">
        <v>1509</v>
      </c>
      <c r="M798" s="50">
        <v>44839.775497685187</v>
      </c>
      <c r="N798" s="48" t="s">
        <v>412</v>
      </c>
      <c r="O798" s="48" t="s">
        <v>422</v>
      </c>
    </row>
    <row r="799" spans="1:16" ht="12.75" customHeight="1" collapsed="1">
      <c r="A799" s="65"/>
      <c r="B799" s="52"/>
      <c r="C799" s="52"/>
      <c r="D799" s="52"/>
      <c r="E799" s="52"/>
      <c r="F799" s="52"/>
      <c r="G799" s="52"/>
      <c r="H799" s="52"/>
      <c r="I799" s="56"/>
      <c r="J799" s="152">
        <f>SUM(J796:J798)</f>
        <v>-30993576.659999996</v>
      </c>
      <c r="K799" s="138"/>
      <c r="L799" s="52"/>
      <c r="M799" s="52"/>
      <c r="N799" s="52"/>
      <c r="O799" s="52"/>
      <c r="P799" s="52"/>
    </row>
    <row r="800" spans="1:16" ht="12.75" customHeight="1">
      <c r="A800" s="65"/>
      <c r="B800" s="52"/>
      <c r="C800" s="52"/>
      <c r="D800" s="52"/>
      <c r="E800" s="52"/>
      <c r="F800" s="52"/>
      <c r="G800" s="52"/>
      <c r="H800" s="52"/>
      <c r="I800" s="56"/>
      <c r="J800" s="153"/>
      <c r="K800" s="138"/>
      <c r="L800" s="52"/>
      <c r="M800" s="52"/>
    </row>
    <row r="801" spans="1:15" ht="12.75" customHeight="1">
      <c r="A801" s="156" t="s">
        <v>1510</v>
      </c>
      <c r="B801" s="52"/>
      <c r="C801" s="52"/>
      <c r="D801" s="52"/>
      <c r="E801" s="52"/>
      <c r="F801" s="52"/>
      <c r="G801" s="52"/>
      <c r="H801" s="52"/>
      <c r="I801" s="56"/>
      <c r="J801" s="153"/>
      <c r="K801" s="138"/>
      <c r="L801" s="52"/>
      <c r="M801" s="52"/>
    </row>
    <row r="802" spans="1:15" ht="42.75" hidden="1" customHeight="1" outlineLevel="1">
      <c r="B802" s="39">
        <v>2023</v>
      </c>
      <c r="C802" s="39">
        <v>4</v>
      </c>
      <c r="D802" s="46" t="s">
        <v>5</v>
      </c>
      <c r="E802" s="46" t="s">
        <v>6</v>
      </c>
      <c r="F802" s="46" t="s">
        <v>1511</v>
      </c>
      <c r="G802" s="47">
        <v>44839.291666666664</v>
      </c>
      <c r="H802" s="46" t="s">
        <v>12</v>
      </c>
      <c r="I802" s="56" t="str">
        <f>VLOOKUP(H802,'Source Codes'!$A$6:$B$89,2,FALSE)</f>
        <v>AR Direct Cash Journal</v>
      </c>
      <c r="J802" s="146">
        <v>3808592.68</v>
      </c>
      <c r="K802" s="47">
        <v>44840.291666666664</v>
      </c>
      <c r="L802" s="49" t="s">
        <v>1513</v>
      </c>
      <c r="M802" s="50">
        <v>44841.044270833336</v>
      </c>
      <c r="N802" s="48" t="s">
        <v>407</v>
      </c>
      <c r="O802" s="48" t="s">
        <v>421</v>
      </c>
    </row>
    <row r="803" spans="1:15" ht="42.75" hidden="1" customHeight="1" outlineLevel="1">
      <c r="B803" s="39">
        <v>2023</v>
      </c>
      <c r="C803" s="39">
        <v>4</v>
      </c>
      <c r="D803" s="46" t="s">
        <v>5</v>
      </c>
      <c r="E803" s="46" t="s">
        <v>6</v>
      </c>
      <c r="F803" s="46" t="s">
        <v>1512</v>
      </c>
      <c r="G803" s="47">
        <v>44837.291666666664</v>
      </c>
      <c r="H803" s="46" t="s">
        <v>13</v>
      </c>
      <c r="I803" s="56" t="str">
        <f>VLOOKUP(H803,'Source Codes'!$A$6:$B$89,2,FALSE)</f>
        <v>C-IV Voucher/Payments/EBT</v>
      </c>
      <c r="J803" s="146">
        <v>-8428462.3900000006</v>
      </c>
      <c r="K803" s="47">
        <v>44840.291666666664</v>
      </c>
      <c r="L803" s="49" t="s">
        <v>1514</v>
      </c>
      <c r="M803" s="50">
        <v>44841.164907407408</v>
      </c>
      <c r="N803" s="48" t="s">
        <v>407</v>
      </c>
      <c r="O803" s="48" t="s">
        <v>415</v>
      </c>
    </row>
    <row r="804" spans="1:15" ht="12.75" customHeight="1" collapsed="1">
      <c r="A804" s="65"/>
      <c r="B804" s="52"/>
      <c r="C804" s="52"/>
      <c r="D804" s="52"/>
      <c r="E804" s="52"/>
      <c r="F804" s="52"/>
      <c r="G804" s="52"/>
      <c r="H804" s="52"/>
      <c r="I804" s="56"/>
      <c r="J804" s="152">
        <f>SUM(J802:J803)</f>
        <v>-4619869.7100000009</v>
      </c>
      <c r="K804" s="138"/>
      <c r="L804" s="52"/>
      <c r="M804" s="52"/>
    </row>
    <row r="805" spans="1:15" ht="12.75" customHeight="1">
      <c r="A805" s="65"/>
      <c r="B805" s="52"/>
      <c r="C805" s="52"/>
      <c r="D805" s="52"/>
      <c r="E805" s="52"/>
      <c r="F805" s="52"/>
      <c r="G805" s="52"/>
      <c r="H805" s="52"/>
      <c r="I805" s="56"/>
      <c r="J805" s="153"/>
      <c r="K805" s="138"/>
      <c r="L805" s="52"/>
      <c r="M805" s="52"/>
    </row>
    <row r="806" spans="1:15" ht="12.75" customHeight="1">
      <c r="A806" s="156" t="s">
        <v>1515</v>
      </c>
      <c r="B806" s="52"/>
      <c r="C806" s="52"/>
      <c r="D806" s="52"/>
      <c r="E806" s="52"/>
      <c r="F806" s="52"/>
      <c r="G806" s="52"/>
      <c r="H806" s="52"/>
      <c r="I806" s="56"/>
      <c r="J806" s="153"/>
      <c r="K806" s="138"/>
      <c r="L806" s="52"/>
      <c r="M806" s="52"/>
    </row>
    <row r="807" spans="1:15" ht="60.75" hidden="1" customHeight="1" outlineLevel="1">
      <c r="B807" s="39">
        <v>2023</v>
      </c>
      <c r="C807" s="39">
        <v>4</v>
      </c>
      <c r="D807" s="46" t="s">
        <v>5</v>
      </c>
      <c r="E807" s="46" t="s">
        <v>6</v>
      </c>
      <c r="F807" s="46" t="s">
        <v>1516</v>
      </c>
      <c r="G807" s="47">
        <v>44841.291666666664</v>
      </c>
      <c r="H807" s="46" t="s">
        <v>14</v>
      </c>
      <c r="I807" s="56" t="str">
        <f>VLOOKUP(H807,'Source Codes'!$A$6:$B$89,2,FALSE)</f>
        <v>AP Warrant Issuance</v>
      </c>
      <c r="J807" s="146">
        <v>-5007925.7300000004</v>
      </c>
      <c r="K807" s="47">
        <v>44841.291666666664</v>
      </c>
      <c r="L807" s="49" t="s">
        <v>1526</v>
      </c>
      <c r="M807" s="50">
        <v>44842.087418981479</v>
      </c>
      <c r="N807" s="48" t="s">
        <v>412</v>
      </c>
      <c r="O807" s="48" t="s">
        <v>414</v>
      </c>
    </row>
    <row r="808" spans="1:15" ht="70.5" hidden="1" customHeight="1" outlineLevel="1">
      <c r="B808" s="39">
        <v>2023</v>
      </c>
      <c r="C808" s="39">
        <v>4</v>
      </c>
      <c r="D808" s="46" t="s">
        <v>5</v>
      </c>
      <c r="E808" s="46" t="s">
        <v>6</v>
      </c>
      <c r="F808" s="46" t="s">
        <v>1517</v>
      </c>
      <c r="G808" s="47">
        <v>44846.291666666664</v>
      </c>
      <c r="H808" s="46" t="s">
        <v>14</v>
      </c>
      <c r="I808" s="56" t="str">
        <f>VLOOKUP(H808,'Source Codes'!$A$6:$B$89,2,FALSE)</f>
        <v>AP Warrant Issuance</v>
      </c>
      <c r="J808" s="146">
        <v>-3014553.18</v>
      </c>
      <c r="K808" s="47">
        <v>44841.291666666664</v>
      </c>
      <c r="L808" s="49" t="s">
        <v>1527</v>
      </c>
      <c r="M808" s="50">
        <v>44842.087418981479</v>
      </c>
      <c r="N808" s="48" t="s">
        <v>407</v>
      </c>
      <c r="O808" s="48" t="s">
        <v>415</v>
      </c>
    </row>
    <row r="809" spans="1:15" ht="52.5" hidden="1" customHeight="1" outlineLevel="1">
      <c r="B809" s="39">
        <v>2023</v>
      </c>
      <c r="C809" s="39">
        <v>4</v>
      </c>
      <c r="D809" s="46" t="s">
        <v>5</v>
      </c>
      <c r="E809" s="46" t="s">
        <v>6</v>
      </c>
      <c r="F809" s="46" t="s">
        <v>1518</v>
      </c>
      <c r="G809" s="47">
        <v>44846.291666666664</v>
      </c>
      <c r="H809" s="46" t="s">
        <v>14</v>
      </c>
      <c r="I809" s="56" t="str">
        <f>VLOOKUP(H809,'Source Codes'!$A$6:$B$89,2,FALSE)</f>
        <v>AP Warrant Issuance</v>
      </c>
      <c r="J809" s="146">
        <v>-1308307.3799999999</v>
      </c>
      <c r="K809" s="47">
        <v>44841.291666666664</v>
      </c>
      <c r="L809" s="49" t="s">
        <v>1528</v>
      </c>
      <c r="M809" s="50">
        <v>44842.087418981479</v>
      </c>
      <c r="N809" s="48" t="s">
        <v>1523</v>
      </c>
      <c r="O809" s="48" t="s">
        <v>1522</v>
      </c>
    </row>
    <row r="810" spans="1:15" ht="42.75" hidden="1" customHeight="1" outlineLevel="1">
      <c r="B810" s="39">
        <v>2023</v>
      </c>
      <c r="C810" s="39">
        <v>4</v>
      </c>
      <c r="D810" s="46" t="s">
        <v>5</v>
      </c>
      <c r="E810" s="46" t="s">
        <v>6</v>
      </c>
      <c r="F810" s="46" t="s">
        <v>1519</v>
      </c>
      <c r="G810" s="47">
        <v>44841.291666666664</v>
      </c>
      <c r="H810" s="46" t="s">
        <v>14</v>
      </c>
      <c r="I810" s="56" t="str">
        <f>VLOOKUP(H810,'Source Codes'!$A$6:$B$89,2,FALSE)</f>
        <v>AP Warrant Issuance</v>
      </c>
      <c r="J810" s="146">
        <v>-1529419.13</v>
      </c>
      <c r="K810" s="47">
        <v>44841.291666666664</v>
      </c>
      <c r="L810" s="49" t="s">
        <v>1524</v>
      </c>
      <c r="M810" s="50">
        <v>44842.087418981479</v>
      </c>
      <c r="N810" s="48" t="s">
        <v>407</v>
      </c>
      <c r="O810" s="48" t="s">
        <v>419</v>
      </c>
    </row>
    <row r="811" spans="1:15" ht="42.75" hidden="1" customHeight="1" outlineLevel="1">
      <c r="B811" s="39">
        <v>2023</v>
      </c>
      <c r="C811" s="39">
        <v>4</v>
      </c>
      <c r="D811" s="46" t="s">
        <v>5</v>
      </c>
      <c r="E811" s="46" t="s">
        <v>6</v>
      </c>
      <c r="F811" s="46" t="s">
        <v>1520</v>
      </c>
      <c r="G811" s="47">
        <v>44846.291666666664</v>
      </c>
      <c r="H811" s="46" t="s">
        <v>14</v>
      </c>
      <c r="I811" s="56" t="str">
        <f>VLOOKUP(H811,'Source Codes'!$A$6:$B$89,2,FALSE)</f>
        <v>AP Warrant Issuance</v>
      </c>
      <c r="J811" s="146">
        <v>-1934055.71</v>
      </c>
      <c r="K811" s="47">
        <v>44841.291666666664</v>
      </c>
      <c r="L811" s="49" t="s">
        <v>1525</v>
      </c>
      <c r="M811" s="50">
        <v>44842.087418981479</v>
      </c>
      <c r="N811" s="48" t="s">
        <v>407</v>
      </c>
      <c r="O811" s="48" t="s">
        <v>419</v>
      </c>
    </row>
    <row r="812" spans="1:15" ht="42.75" hidden="1" customHeight="1" outlineLevel="1">
      <c r="B812" s="39">
        <v>2023</v>
      </c>
      <c r="C812" s="39">
        <v>4</v>
      </c>
      <c r="D812" s="46" t="s">
        <v>5</v>
      </c>
      <c r="E812" s="46" t="s">
        <v>6</v>
      </c>
      <c r="F812" s="46" t="s">
        <v>1521</v>
      </c>
      <c r="G812" s="47">
        <v>44839.291666666664</v>
      </c>
      <c r="H812" s="46" t="s">
        <v>12</v>
      </c>
      <c r="I812" s="56" t="str">
        <f>VLOOKUP(H812,'Source Codes'!$A$6:$B$89,2,FALSE)</f>
        <v>AR Direct Cash Journal</v>
      </c>
      <c r="J812" s="146">
        <v>1391065.45</v>
      </c>
      <c r="K812" s="47">
        <v>44841.291666666664</v>
      </c>
      <c r="L812" s="51" t="s">
        <v>1493</v>
      </c>
      <c r="M812" s="50">
        <v>44842.045162037037</v>
      </c>
      <c r="N812" s="48" t="s">
        <v>412</v>
      </c>
      <c r="O812" s="48" t="s">
        <v>413</v>
      </c>
    </row>
    <row r="813" spans="1:15" ht="12.75" customHeight="1" collapsed="1">
      <c r="B813" s="52"/>
      <c r="C813" s="52"/>
      <c r="D813" s="52"/>
      <c r="E813" s="52"/>
      <c r="F813" s="52"/>
      <c r="G813" s="52"/>
      <c r="H813" s="52"/>
      <c r="I813" s="56"/>
      <c r="J813" s="157">
        <f>SUM(J807:J812)</f>
        <v>-11403195.68</v>
      </c>
      <c r="K813" s="138"/>
      <c r="L813" s="52"/>
    </row>
    <row r="814" spans="1:15" ht="12.75" customHeight="1">
      <c r="B814" s="52"/>
      <c r="C814" s="52"/>
      <c r="D814" s="52"/>
      <c r="E814" s="52"/>
      <c r="F814" s="52"/>
      <c r="G814" s="52"/>
      <c r="H814" s="52"/>
      <c r="I814" s="56"/>
      <c r="J814" s="153"/>
      <c r="K814" s="138"/>
      <c r="L814" s="52"/>
    </row>
    <row r="815" spans="1:15" ht="12.75" customHeight="1">
      <c r="A815" s="63" t="s">
        <v>1529</v>
      </c>
      <c r="B815" s="52"/>
      <c r="C815" s="52"/>
      <c r="D815" s="52"/>
      <c r="E815" s="52"/>
      <c r="F815" s="52"/>
      <c r="G815" s="52"/>
      <c r="H815" s="52"/>
      <c r="I815" s="56"/>
      <c r="J815" s="153"/>
      <c r="K815" s="138"/>
      <c r="L815" s="52"/>
      <c r="M815" s="52"/>
    </row>
    <row r="816" spans="1:15" ht="60" hidden="1" customHeight="1" outlineLevel="1">
      <c r="B816" s="39">
        <v>2023</v>
      </c>
      <c r="C816" s="39">
        <v>4</v>
      </c>
      <c r="D816" s="46" t="s">
        <v>5</v>
      </c>
      <c r="E816" s="46" t="s">
        <v>6</v>
      </c>
      <c r="F816" s="46" t="s">
        <v>1530</v>
      </c>
      <c r="G816" s="47">
        <v>44839.291666666664</v>
      </c>
      <c r="H816" s="46" t="s">
        <v>11</v>
      </c>
      <c r="I816" s="56" t="str">
        <f>VLOOKUP(H816,'Source Codes'!$A$6:$B$89,2,FALSE)</f>
        <v>AR Payments</v>
      </c>
      <c r="J816" s="146">
        <v>1199974.1000000001</v>
      </c>
      <c r="K816" s="47">
        <v>44845.291666666664</v>
      </c>
      <c r="L816" s="49" t="s">
        <v>1531</v>
      </c>
      <c r="M816" s="50">
        <v>44846.044131944444</v>
      </c>
      <c r="N816" s="48" t="s">
        <v>407</v>
      </c>
      <c r="O816" s="48" t="s">
        <v>408</v>
      </c>
    </row>
    <row r="817" spans="1:19" ht="12.75" customHeight="1" collapsed="1">
      <c r="B817" s="52"/>
      <c r="C817" s="52"/>
      <c r="D817" s="52"/>
      <c r="E817" s="52"/>
      <c r="F817" s="52"/>
      <c r="G817" s="52"/>
      <c r="H817" s="52"/>
      <c r="I817" s="56"/>
      <c r="J817" s="152">
        <f>SUM(J816)</f>
        <v>1199974.1000000001</v>
      </c>
      <c r="K817" s="138"/>
      <c r="L817" s="52"/>
      <c r="M817" s="52"/>
    </row>
    <row r="818" spans="1:19" ht="12.75" customHeight="1">
      <c r="B818" s="52"/>
      <c r="C818" s="52"/>
      <c r="D818" s="52"/>
      <c r="E818" s="52"/>
      <c r="F818" s="52"/>
      <c r="G818" s="52"/>
      <c r="H818" s="52"/>
      <c r="I818" s="56"/>
      <c r="J818" s="153"/>
      <c r="K818" s="138"/>
      <c r="L818" s="52"/>
      <c r="M818" s="52"/>
    </row>
    <row r="819" spans="1:19" ht="12.75" customHeight="1">
      <c r="A819" s="63" t="s">
        <v>1532</v>
      </c>
      <c r="B819" s="52"/>
      <c r="C819" s="52"/>
      <c r="D819" s="52"/>
      <c r="E819" s="52"/>
      <c r="F819" s="52"/>
      <c r="G819" s="52"/>
      <c r="H819" s="52"/>
      <c r="I819" s="56"/>
      <c r="J819" s="153"/>
      <c r="K819" s="138"/>
      <c r="L819" s="52"/>
      <c r="M819" s="52"/>
    </row>
    <row r="820" spans="1:19" ht="42.75" hidden="1" customHeight="1" outlineLevel="1">
      <c r="B820" s="39">
        <v>2023</v>
      </c>
      <c r="C820" s="39">
        <v>4</v>
      </c>
      <c r="D820" s="46" t="s">
        <v>5</v>
      </c>
      <c r="E820" s="46" t="s">
        <v>6</v>
      </c>
      <c r="F820" s="46" t="s">
        <v>1533</v>
      </c>
      <c r="G820" s="47">
        <v>44839.291666666664</v>
      </c>
      <c r="H820" s="46" t="s">
        <v>7</v>
      </c>
      <c r="I820" s="56" t="str">
        <f>VLOOKUP(H820,'Source Codes'!$A$6:$B$89,2,FALSE)</f>
        <v>HRMS Interface Journals</v>
      </c>
      <c r="J820" s="146">
        <v>-58355923.899999999</v>
      </c>
      <c r="K820" s="47">
        <v>44846.291666666664</v>
      </c>
      <c r="L820" s="51" t="s">
        <v>355</v>
      </c>
      <c r="M820" s="50">
        <v>44846.623923611114</v>
      </c>
      <c r="N820" s="48" t="s">
        <v>438</v>
      </c>
      <c r="O820" s="48" t="s">
        <v>439</v>
      </c>
    </row>
    <row r="821" spans="1:19" ht="42.75" hidden="1" customHeight="1" outlineLevel="1">
      <c r="B821" s="39">
        <v>2023</v>
      </c>
      <c r="C821" s="39">
        <v>4</v>
      </c>
      <c r="D821" s="46" t="s">
        <v>5</v>
      </c>
      <c r="E821" s="46" t="s">
        <v>6</v>
      </c>
      <c r="F821" s="46" t="s">
        <v>1534</v>
      </c>
      <c r="G821" s="47">
        <v>44839.291666666664</v>
      </c>
      <c r="H821" s="46" t="s">
        <v>7</v>
      </c>
      <c r="I821" s="56" t="str">
        <f>VLOOKUP(H821,'Source Codes'!$A$6:$B$89,2,FALSE)</f>
        <v>HRMS Interface Journals</v>
      </c>
      <c r="J821" s="146">
        <v>-7348823.0199999996</v>
      </c>
      <c r="K821" s="47">
        <v>44846.291666666664</v>
      </c>
      <c r="L821" s="51" t="s">
        <v>356</v>
      </c>
      <c r="M821" s="50">
        <v>44846.621712962966</v>
      </c>
      <c r="N821" s="48" t="s">
        <v>438</v>
      </c>
      <c r="O821" s="48" t="s">
        <v>439</v>
      </c>
    </row>
    <row r="822" spans="1:19" ht="42.75" hidden="1" customHeight="1" outlineLevel="1">
      <c r="B822" s="39">
        <v>2023</v>
      </c>
      <c r="C822" s="39">
        <v>4</v>
      </c>
      <c r="D822" s="46" t="s">
        <v>5</v>
      </c>
      <c r="E822" s="46" t="s">
        <v>6</v>
      </c>
      <c r="F822" s="46" t="s">
        <v>1535</v>
      </c>
      <c r="G822" s="47">
        <v>44839.291666666664</v>
      </c>
      <c r="H822" s="46" t="s">
        <v>7</v>
      </c>
      <c r="I822" s="56" t="str">
        <f>VLOOKUP(H822,'Source Codes'!$A$6:$B$89,2,FALSE)</f>
        <v>HRMS Interface Journals</v>
      </c>
      <c r="J822" s="146">
        <v>-1895831.43</v>
      </c>
      <c r="K822" s="47">
        <v>44846.291666666664</v>
      </c>
      <c r="L822" s="51" t="s">
        <v>357</v>
      </c>
      <c r="M822" s="50">
        <v>44846.625891203701</v>
      </c>
      <c r="N822" s="48" t="s">
        <v>438</v>
      </c>
      <c r="O822" s="48" t="s">
        <v>439</v>
      </c>
    </row>
    <row r="823" spans="1:19" ht="42.75" hidden="1" customHeight="1" outlineLevel="1">
      <c r="B823" s="39">
        <v>2023</v>
      </c>
      <c r="C823" s="39">
        <v>4</v>
      </c>
      <c r="D823" s="46" t="s">
        <v>5</v>
      </c>
      <c r="E823" s="46" t="s">
        <v>6</v>
      </c>
      <c r="F823" s="46" t="s">
        <v>1536</v>
      </c>
      <c r="G823" s="47">
        <v>44837.291666666664</v>
      </c>
      <c r="H823" s="46" t="s">
        <v>9</v>
      </c>
      <c r="I823" s="56" t="str">
        <f>VLOOKUP(H823,'Source Codes'!$A$6:$B$89,2,FALSE)</f>
        <v>On Line Journal Entries</v>
      </c>
      <c r="J823" s="146">
        <v>-1542083</v>
      </c>
      <c r="K823" s="47">
        <v>44846.291666666664</v>
      </c>
      <c r="L823" s="51" t="s">
        <v>1713</v>
      </c>
      <c r="M823" s="50">
        <v>44847.284097222226</v>
      </c>
      <c r="N823" s="48" t="s">
        <v>407</v>
      </c>
      <c r="O823" s="48" t="s">
        <v>415</v>
      </c>
    </row>
    <row r="824" spans="1:19" ht="12.75" customHeight="1" collapsed="1">
      <c r="B824" s="52"/>
      <c r="C824" s="52"/>
      <c r="D824" s="52"/>
      <c r="E824" s="52"/>
      <c r="F824" s="52"/>
      <c r="G824" s="52"/>
      <c r="H824" s="52"/>
      <c r="I824" s="56"/>
      <c r="J824" s="152">
        <f>SUM(J820:J823)</f>
        <v>-69142661.350000009</v>
      </c>
      <c r="K824" s="138"/>
      <c r="L824" s="52"/>
      <c r="M824" s="52"/>
      <c r="N824" s="52"/>
      <c r="O824" s="52"/>
      <c r="P824" s="52"/>
      <c r="Q824" s="52"/>
      <c r="R824" s="52"/>
      <c r="S824" s="52"/>
    </row>
    <row r="825" spans="1:19" ht="12.75" customHeight="1">
      <c r="B825" s="52"/>
      <c r="C825" s="52"/>
      <c r="D825" s="52"/>
      <c r="E825" s="52"/>
      <c r="F825" s="52"/>
      <c r="G825" s="52"/>
      <c r="H825" s="52"/>
      <c r="I825" s="56"/>
      <c r="J825" s="153"/>
      <c r="K825" s="138"/>
      <c r="L825" s="52"/>
      <c r="M825" s="52"/>
      <c r="N825" s="52"/>
      <c r="O825" s="52"/>
      <c r="P825" s="52"/>
      <c r="Q825" s="52"/>
      <c r="R825" s="52"/>
      <c r="S825" s="52"/>
    </row>
    <row r="826" spans="1:19" ht="12.75" customHeight="1">
      <c r="A826" s="63" t="s">
        <v>1537</v>
      </c>
      <c r="B826" s="52"/>
      <c r="C826" s="52"/>
      <c r="D826" s="52"/>
      <c r="E826" s="52"/>
      <c r="F826" s="52"/>
      <c r="G826" s="52"/>
      <c r="H826" s="52"/>
      <c r="I826" s="56"/>
      <c r="J826" s="153"/>
      <c r="K826" s="138"/>
      <c r="L826" s="52"/>
      <c r="M826" s="52"/>
      <c r="N826" s="52"/>
      <c r="O826" s="52"/>
      <c r="P826" s="52"/>
      <c r="Q826" s="52"/>
      <c r="R826" s="52"/>
      <c r="S826" s="52"/>
    </row>
    <row r="827" spans="1:19" ht="42.75" hidden="1" customHeight="1" outlineLevel="1">
      <c r="B827" s="39">
        <v>2023</v>
      </c>
      <c r="C827" s="39">
        <v>4</v>
      </c>
      <c r="D827" s="46" t="s">
        <v>5</v>
      </c>
      <c r="E827" s="46" t="s">
        <v>6</v>
      </c>
      <c r="F827" s="46" t="s">
        <v>1538</v>
      </c>
      <c r="G827" s="47">
        <v>44847.291666666664</v>
      </c>
      <c r="H827" s="46" t="s">
        <v>8</v>
      </c>
      <c r="I827" s="56" t="str">
        <f>VLOOKUP(H827,'Source Codes'!$A$6:$B$89,2,FALSE)</f>
        <v>Prch,Cntrl Mail,Flt,Prntg,Sply</v>
      </c>
      <c r="J827" s="146">
        <v>-1579070.66</v>
      </c>
      <c r="K827" s="47">
        <v>44847.291666666664</v>
      </c>
      <c r="L827" s="51" t="s">
        <v>1543</v>
      </c>
      <c r="M827" s="50">
        <v>44847.943356481483</v>
      </c>
      <c r="N827" s="48" t="s">
        <v>407</v>
      </c>
      <c r="O827" s="48" t="s">
        <v>455</v>
      </c>
    </row>
    <row r="828" spans="1:19" ht="42.75" hidden="1" customHeight="1" outlineLevel="1">
      <c r="B828" s="39">
        <v>2023</v>
      </c>
      <c r="C828" s="39">
        <v>4</v>
      </c>
      <c r="D828" s="46" t="s">
        <v>5</v>
      </c>
      <c r="E828" s="46" t="s">
        <v>6</v>
      </c>
      <c r="F828" s="46" t="s">
        <v>1539</v>
      </c>
      <c r="G828" s="47">
        <v>44837.291666666664</v>
      </c>
      <c r="H828" s="46" t="s">
        <v>9</v>
      </c>
      <c r="I828" s="56" t="str">
        <f>VLOOKUP(H828,'Source Codes'!$A$6:$B$89,2,FALSE)</f>
        <v>On Line Journal Entries</v>
      </c>
      <c r="J828" s="146">
        <v>1285450.3600000001</v>
      </c>
      <c r="K828" s="47">
        <v>44847.291666666664</v>
      </c>
      <c r="L828" s="51" t="s">
        <v>1544</v>
      </c>
      <c r="M828" s="50">
        <v>44848.164618055554</v>
      </c>
      <c r="N828" s="56" t="s">
        <v>407</v>
      </c>
      <c r="O828" s="48" t="s">
        <v>422</v>
      </c>
    </row>
    <row r="829" spans="1:19" ht="42.75" hidden="1" customHeight="1" outlineLevel="1">
      <c r="B829" s="39">
        <v>2023</v>
      </c>
      <c r="C829" s="39">
        <v>4</v>
      </c>
      <c r="D829" s="46" t="s">
        <v>5</v>
      </c>
      <c r="E829" s="46" t="s">
        <v>6</v>
      </c>
      <c r="F829" s="46" t="s">
        <v>1540</v>
      </c>
      <c r="G829" s="47">
        <v>44837.291666666664</v>
      </c>
      <c r="H829" s="46" t="s">
        <v>9</v>
      </c>
      <c r="I829" s="56" t="str">
        <f>VLOOKUP(H829,'Source Codes'!$A$6:$B$89,2,FALSE)</f>
        <v>On Line Journal Entries</v>
      </c>
      <c r="J829" s="146">
        <v>1603356.43</v>
      </c>
      <c r="K829" s="47">
        <v>44847.291666666664</v>
      </c>
      <c r="L829" s="51" t="s">
        <v>1545</v>
      </c>
      <c r="M829" s="50">
        <v>44848.164618055554</v>
      </c>
      <c r="N829" s="56" t="s">
        <v>407</v>
      </c>
      <c r="O829" s="48" t="s">
        <v>422</v>
      </c>
    </row>
    <row r="830" spans="1:19" ht="53.25" hidden="1" customHeight="1" outlineLevel="1">
      <c r="B830" s="39">
        <v>2023</v>
      </c>
      <c r="C830" s="39">
        <v>4</v>
      </c>
      <c r="D830" s="46" t="s">
        <v>5</v>
      </c>
      <c r="E830" s="46" t="s">
        <v>6</v>
      </c>
      <c r="F830" s="46" t="s">
        <v>1541</v>
      </c>
      <c r="G830" s="47">
        <v>44837.291666666664</v>
      </c>
      <c r="H830" s="46" t="s">
        <v>9</v>
      </c>
      <c r="I830" s="56" t="str">
        <f>VLOOKUP(H830,'Source Codes'!$A$6:$B$89,2,FALSE)</f>
        <v>On Line Journal Entries</v>
      </c>
      <c r="J830" s="146">
        <v>3348859.09</v>
      </c>
      <c r="K830" s="47">
        <v>44847.291666666664</v>
      </c>
      <c r="L830" s="51" t="s">
        <v>1546</v>
      </c>
      <c r="M830" s="50">
        <v>44848.164618055554</v>
      </c>
      <c r="N830" s="48" t="s">
        <v>407</v>
      </c>
      <c r="O830" s="48" t="s">
        <v>422</v>
      </c>
    </row>
    <row r="831" spans="1:19" ht="42.75" hidden="1" customHeight="1" outlineLevel="1">
      <c r="B831" s="39">
        <v>2023</v>
      </c>
      <c r="C831" s="39">
        <v>4</v>
      </c>
      <c r="D831" s="46" t="s">
        <v>5</v>
      </c>
      <c r="E831" s="46" t="s">
        <v>6</v>
      </c>
      <c r="F831" s="46" t="s">
        <v>1542</v>
      </c>
      <c r="G831" s="47">
        <v>44837.291666666664</v>
      </c>
      <c r="H831" s="46" t="s">
        <v>9</v>
      </c>
      <c r="I831" s="56" t="str">
        <f>VLOOKUP(H831,'Source Codes'!$A$6:$B$89,2,FALSE)</f>
        <v>On Line Journal Entries</v>
      </c>
      <c r="J831" s="146">
        <v>11805611.9</v>
      </c>
      <c r="K831" s="47">
        <v>44847.291666666664</v>
      </c>
      <c r="L831" s="51" t="s">
        <v>1547</v>
      </c>
      <c r="M831" s="50">
        <v>44848.164618055554</v>
      </c>
      <c r="N831" s="48" t="s">
        <v>407</v>
      </c>
      <c r="O831" s="48" t="s">
        <v>422</v>
      </c>
    </row>
    <row r="832" spans="1:19" ht="12.75" customHeight="1" collapsed="1">
      <c r="A832" s="65"/>
      <c r="B832" s="52"/>
      <c r="C832" s="52"/>
      <c r="D832" s="52"/>
      <c r="E832" s="52"/>
      <c r="F832" s="52"/>
      <c r="G832" s="52"/>
      <c r="H832" s="52"/>
      <c r="I832" s="56"/>
      <c r="J832" s="152">
        <f>SUM(J827:J831)</f>
        <v>16464207.120000001</v>
      </c>
      <c r="K832" s="138"/>
      <c r="L832" s="52"/>
      <c r="M832" s="52"/>
      <c r="N832" s="52"/>
      <c r="O832" s="52"/>
      <c r="P832" s="52"/>
      <c r="Q832" s="52"/>
      <c r="R832" s="52"/>
      <c r="S832" s="52"/>
    </row>
    <row r="833" spans="1:19" ht="12.75" customHeight="1">
      <c r="A833" s="65"/>
      <c r="B833" s="52"/>
      <c r="C833" s="52"/>
      <c r="D833" s="52"/>
      <c r="E833" s="52"/>
      <c r="F833" s="52"/>
      <c r="G833" s="52"/>
      <c r="H833" s="52"/>
      <c r="I833" s="56"/>
      <c r="J833" s="153"/>
      <c r="K833" s="138"/>
      <c r="L833" s="52"/>
      <c r="M833" s="52"/>
      <c r="N833" s="52"/>
      <c r="O833" s="52"/>
      <c r="P833" s="52"/>
      <c r="Q833" s="52"/>
      <c r="R833" s="52"/>
      <c r="S833" s="52"/>
    </row>
    <row r="834" spans="1:19" ht="12.75" customHeight="1">
      <c r="A834" s="156" t="s">
        <v>1548</v>
      </c>
      <c r="B834" s="52"/>
      <c r="C834" s="52"/>
      <c r="D834" s="52"/>
      <c r="E834" s="52"/>
      <c r="F834" s="52"/>
      <c r="G834" s="52"/>
      <c r="H834" s="52"/>
      <c r="I834" s="56"/>
      <c r="J834" s="153"/>
      <c r="K834" s="138"/>
      <c r="L834" s="52"/>
      <c r="M834" s="52"/>
      <c r="N834" s="52"/>
      <c r="O834" s="52"/>
      <c r="P834" s="52"/>
      <c r="Q834" s="52"/>
      <c r="R834" s="52"/>
      <c r="S834" s="52"/>
    </row>
    <row r="835" spans="1:19" ht="42.75" hidden="1" customHeight="1" outlineLevel="1">
      <c r="B835" s="39">
        <v>2023</v>
      </c>
      <c r="C835" s="39">
        <v>4</v>
      </c>
      <c r="D835" s="46" t="s">
        <v>5</v>
      </c>
      <c r="E835" s="46" t="s">
        <v>6</v>
      </c>
      <c r="F835" s="46" t="s">
        <v>1549</v>
      </c>
      <c r="G835" s="47">
        <v>44847.291666666664</v>
      </c>
      <c r="H835" s="46" t="s">
        <v>9</v>
      </c>
      <c r="I835" s="56" t="str">
        <f>VLOOKUP(H835,'Source Codes'!$A$6:$B$89,2,FALSE)</f>
        <v>On Line Journal Entries</v>
      </c>
      <c r="J835" s="146">
        <v>-14975046</v>
      </c>
      <c r="K835" s="47">
        <v>44848.291666666664</v>
      </c>
      <c r="L835" s="51" t="s">
        <v>1555</v>
      </c>
      <c r="M835" s="50">
        <v>44849.165543981479</v>
      </c>
      <c r="N835" s="56" t="s">
        <v>412</v>
      </c>
      <c r="O835" s="48" t="s">
        <v>424</v>
      </c>
      <c r="P835" s="139"/>
    </row>
    <row r="836" spans="1:19" ht="42.75" hidden="1" customHeight="1" outlineLevel="1">
      <c r="B836" s="39">
        <v>2023</v>
      </c>
      <c r="C836" s="39">
        <v>4</v>
      </c>
      <c r="D836" s="46" t="s">
        <v>5</v>
      </c>
      <c r="E836" s="46" t="s">
        <v>6</v>
      </c>
      <c r="F836" s="46" t="s">
        <v>1550</v>
      </c>
      <c r="G836" s="47">
        <v>44848.291666666664</v>
      </c>
      <c r="H836" s="46" t="s">
        <v>9</v>
      </c>
      <c r="I836" s="56" t="str">
        <f>VLOOKUP(H836,'Source Codes'!$A$6:$B$89,2,FALSE)</f>
        <v>On Line Journal Entries</v>
      </c>
      <c r="J836" s="146">
        <v>-11805611.9</v>
      </c>
      <c r="K836" s="47">
        <v>44848.291666666664</v>
      </c>
      <c r="L836" s="51" t="s">
        <v>1556</v>
      </c>
      <c r="M836" s="50">
        <v>44849.165543981479</v>
      </c>
      <c r="N836" s="48" t="s">
        <v>411</v>
      </c>
      <c r="O836" s="48" t="s">
        <v>422</v>
      </c>
    </row>
    <row r="837" spans="1:19" ht="42.75" hidden="1" customHeight="1" outlineLevel="1">
      <c r="B837" s="39">
        <v>2023</v>
      </c>
      <c r="C837" s="39">
        <v>4</v>
      </c>
      <c r="D837" s="46" t="s">
        <v>5</v>
      </c>
      <c r="E837" s="46" t="s">
        <v>6</v>
      </c>
      <c r="F837" s="46" t="s">
        <v>1551</v>
      </c>
      <c r="G837" s="47">
        <v>44848.291666666664</v>
      </c>
      <c r="H837" s="46" t="s">
        <v>9</v>
      </c>
      <c r="I837" s="56" t="str">
        <f>VLOOKUP(H837,'Source Codes'!$A$6:$B$89,2,FALSE)</f>
        <v>On Line Journal Entries</v>
      </c>
      <c r="J837" s="146">
        <v>-10187115</v>
      </c>
      <c r="K837" s="47">
        <v>44848.291666666664</v>
      </c>
      <c r="L837" s="51" t="s">
        <v>1557</v>
      </c>
      <c r="M837" s="50">
        <v>44849.165543981479</v>
      </c>
      <c r="N837" s="48" t="s">
        <v>423</v>
      </c>
      <c r="O837" s="48" t="s">
        <v>424</v>
      </c>
      <c r="P837" s="155"/>
    </row>
    <row r="838" spans="1:19" ht="42.75" hidden="1" customHeight="1" outlineLevel="1">
      <c r="B838" s="39">
        <v>2023</v>
      </c>
      <c r="C838" s="39">
        <v>4</v>
      </c>
      <c r="D838" s="46" t="s">
        <v>5</v>
      </c>
      <c r="E838" s="46" t="s">
        <v>6</v>
      </c>
      <c r="F838" s="46" t="s">
        <v>1552</v>
      </c>
      <c r="G838" s="47">
        <v>44835.291666666664</v>
      </c>
      <c r="H838" s="46" t="s">
        <v>9</v>
      </c>
      <c r="I838" s="56" t="str">
        <f>VLOOKUP(H838,'Source Codes'!$A$6:$B$89,2,FALSE)</f>
        <v>On Line Journal Entries</v>
      </c>
      <c r="J838" s="146">
        <v>-4626569.1100000003</v>
      </c>
      <c r="K838" s="47">
        <v>44848.291666666664</v>
      </c>
      <c r="L838" s="51" t="s">
        <v>1558</v>
      </c>
      <c r="M838" s="50">
        <v>44849.165543981479</v>
      </c>
      <c r="N838" s="48" t="s">
        <v>407</v>
      </c>
      <c r="O838" s="48" t="s">
        <v>425</v>
      </c>
      <c r="P838" s="139"/>
    </row>
    <row r="839" spans="1:19" ht="42.75" hidden="1" customHeight="1" outlineLevel="1">
      <c r="B839" s="39">
        <v>2023</v>
      </c>
      <c r="C839" s="39">
        <v>4</v>
      </c>
      <c r="D839" s="46" t="s">
        <v>5</v>
      </c>
      <c r="E839" s="46" t="s">
        <v>6</v>
      </c>
      <c r="F839" s="46" t="s">
        <v>1553</v>
      </c>
      <c r="G839" s="47">
        <v>44848.291666666664</v>
      </c>
      <c r="H839" s="46" t="s">
        <v>9</v>
      </c>
      <c r="I839" s="56" t="str">
        <f>VLOOKUP(H839,'Source Codes'!$A$6:$B$89,2,FALSE)</f>
        <v>On Line Journal Entries</v>
      </c>
      <c r="J839" s="146">
        <v>-3348859.09</v>
      </c>
      <c r="K839" s="47">
        <v>44848.291666666664</v>
      </c>
      <c r="L839" s="51" t="s">
        <v>1559</v>
      </c>
      <c r="M839" s="50">
        <v>44849.165543981479</v>
      </c>
      <c r="N839" s="48" t="s">
        <v>411</v>
      </c>
      <c r="O839" s="48" t="s">
        <v>422</v>
      </c>
      <c r="P839" s="139"/>
    </row>
    <row r="840" spans="1:19" ht="42.75" hidden="1" customHeight="1" outlineLevel="1">
      <c r="B840" s="39">
        <v>2023</v>
      </c>
      <c r="C840" s="39">
        <v>4</v>
      </c>
      <c r="D840" s="46" t="s">
        <v>5</v>
      </c>
      <c r="E840" s="46" t="s">
        <v>6</v>
      </c>
      <c r="F840" s="46" t="s">
        <v>1554</v>
      </c>
      <c r="G840" s="47">
        <v>44848.291666666664</v>
      </c>
      <c r="H840" s="46" t="s">
        <v>9</v>
      </c>
      <c r="I840" s="56" t="str">
        <f>VLOOKUP(H840,'Source Codes'!$A$6:$B$89,2,FALSE)</f>
        <v>On Line Journal Entries</v>
      </c>
      <c r="J840" s="146">
        <v>-1603356.43</v>
      </c>
      <c r="K840" s="47">
        <v>44848.291666666664</v>
      </c>
      <c r="L840" s="51" t="s">
        <v>1560</v>
      </c>
      <c r="M840" s="50">
        <v>44849.165543981479</v>
      </c>
      <c r="N840" s="48" t="s">
        <v>411</v>
      </c>
      <c r="O840" s="48" t="s">
        <v>422</v>
      </c>
      <c r="P840" s="139"/>
    </row>
    <row r="841" spans="1:19" ht="12.75" customHeight="1" collapsed="1">
      <c r="A841" s="65"/>
      <c r="B841" s="52"/>
      <c r="C841" s="52"/>
      <c r="D841" s="52"/>
      <c r="E841" s="52"/>
      <c r="F841" s="52"/>
      <c r="G841" s="52"/>
      <c r="H841" s="52"/>
      <c r="I841" s="56"/>
      <c r="J841" s="152">
        <f>SUM(J835:J840)</f>
        <v>-46546557.529999994</v>
      </c>
      <c r="K841" s="138"/>
      <c r="L841" s="52"/>
      <c r="M841" s="52"/>
      <c r="N841" s="52"/>
      <c r="O841" s="52"/>
      <c r="P841" s="52"/>
    </row>
    <row r="842" spans="1:19" ht="12.75" customHeight="1">
      <c r="A842" s="65"/>
      <c r="B842" s="52"/>
      <c r="C842" s="52"/>
      <c r="D842" s="52"/>
      <c r="E842" s="52"/>
      <c r="F842" s="52"/>
      <c r="G842" s="52"/>
      <c r="H842" s="52"/>
      <c r="I842" s="56"/>
      <c r="J842" s="153"/>
      <c r="K842" s="138"/>
      <c r="L842" s="52"/>
      <c r="M842" s="52"/>
      <c r="N842" s="52"/>
      <c r="O842" s="52"/>
      <c r="P842" s="52"/>
    </row>
    <row r="843" spans="1:19" ht="12.75" customHeight="1">
      <c r="A843" s="156" t="s">
        <v>1563</v>
      </c>
      <c r="B843" s="52"/>
      <c r="C843" s="52"/>
      <c r="D843" s="52"/>
      <c r="E843" s="52"/>
      <c r="F843" s="52"/>
      <c r="G843" s="52"/>
      <c r="H843" s="52"/>
      <c r="I843" s="56"/>
      <c r="J843" s="153"/>
      <c r="K843" s="138"/>
      <c r="L843" s="52"/>
      <c r="M843" s="52"/>
      <c r="N843" s="52"/>
      <c r="O843" s="52"/>
      <c r="P843" s="52"/>
    </row>
    <row r="844" spans="1:19" ht="42.75" hidden="1" customHeight="1" outlineLevel="1">
      <c r="B844" s="39">
        <v>2023</v>
      </c>
      <c r="C844" s="39">
        <v>4</v>
      </c>
      <c r="D844" s="46" t="s">
        <v>5</v>
      </c>
      <c r="E844" s="46" t="s">
        <v>6</v>
      </c>
      <c r="F844" s="46" t="s">
        <v>1564</v>
      </c>
      <c r="G844" s="47">
        <v>44846.291666666664</v>
      </c>
      <c r="H844" s="46" t="s">
        <v>12</v>
      </c>
      <c r="I844" s="56" t="str">
        <f>VLOOKUP(H844,'Source Codes'!$A$6:$B$89,2,FALSE)</f>
        <v>AR Direct Cash Journal</v>
      </c>
      <c r="J844" s="146">
        <v>1026803</v>
      </c>
      <c r="K844" s="47">
        <v>44851.291666666664</v>
      </c>
      <c r="L844" s="49" t="s">
        <v>1469</v>
      </c>
      <c r="M844" s="50">
        <v>44852.043761574074</v>
      </c>
      <c r="N844" s="48" t="s">
        <v>407</v>
      </c>
      <c r="O844" s="48" t="s">
        <v>419</v>
      </c>
      <c r="P844" s="139"/>
    </row>
    <row r="845" spans="1:19" ht="42.75" hidden="1" customHeight="1" outlineLevel="1">
      <c r="B845" s="39">
        <v>2023</v>
      </c>
      <c r="C845" s="39">
        <v>4</v>
      </c>
      <c r="D845" s="46" t="s">
        <v>5</v>
      </c>
      <c r="E845" s="46" t="s">
        <v>6</v>
      </c>
      <c r="F845" s="46" t="s">
        <v>1565</v>
      </c>
      <c r="G845" s="47">
        <v>44847.291666666664</v>
      </c>
      <c r="H845" s="46" t="s">
        <v>9</v>
      </c>
      <c r="I845" s="56" t="str">
        <f>VLOOKUP(H845,'Source Codes'!$A$6:$B$89,2,FALSE)</f>
        <v>On Line Journal Entries</v>
      </c>
      <c r="J845" s="146">
        <v>-3012457.64</v>
      </c>
      <c r="K845" s="47">
        <v>44851.291666666664</v>
      </c>
      <c r="L845" s="51" t="s">
        <v>1566</v>
      </c>
      <c r="M845" s="50">
        <v>44852.164583333331</v>
      </c>
      <c r="N845" s="48" t="s">
        <v>412</v>
      </c>
      <c r="O845" s="48" t="s">
        <v>424</v>
      </c>
      <c r="P845" s="139"/>
    </row>
    <row r="846" spans="1:19" ht="12.75" customHeight="1" collapsed="1">
      <c r="A846" s="65"/>
      <c r="B846" s="52"/>
      <c r="C846" s="52"/>
      <c r="D846" s="52"/>
      <c r="E846" s="52"/>
      <c r="F846" s="52"/>
      <c r="G846" s="52"/>
      <c r="H846" s="52"/>
      <c r="I846" s="56"/>
      <c r="J846" s="152">
        <f>SUM(J844:J845)</f>
        <v>-1985654.6400000001</v>
      </c>
      <c r="K846" s="138"/>
      <c r="L846" s="52"/>
      <c r="M846" s="52"/>
      <c r="N846" s="52"/>
      <c r="O846" s="52"/>
      <c r="P846" s="52"/>
    </row>
    <row r="847" spans="1:19" ht="12.75" customHeight="1">
      <c r="A847" s="65"/>
      <c r="B847" s="52"/>
      <c r="C847" s="52"/>
      <c r="D847" s="52"/>
      <c r="E847" s="52"/>
      <c r="F847" s="52"/>
      <c r="G847" s="52"/>
      <c r="H847" s="52"/>
      <c r="I847" s="56"/>
      <c r="J847" s="153"/>
      <c r="K847" s="138"/>
      <c r="L847" s="52"/>
      <c r="M847" s="52"/>
      <c r="N847" s="52"/>
      <c r="O847" s="52"/>
      <c r="P847" s="52"/>
    </row>
    <row r="848" spans="1:19" ht="12.75" customHeight="1">
      <c r="A848" s="156" t="s">
        <v>1567</v>
      </c>
      <c r="B848" s="52"/>
      <c r="C848" s="52"/>
      <c r="D848" s="52"/>
      <c r="E848" s="52"/>
      <c r="F848" s="52"/>
      <c r="G848" s="52"/>
      <c r="H848" s="52"/>
      <c r="I848" s="56"/>
      <c r="J848" s="153"/>
      <c r="K848" s="138"/>
      <c r="L848" s="52"/>
      <c r="M848" s="52"/>
      <c r="N848" s="52"/>
      <c r="O848" s="52"/>
      <c r="P848" s="52"/>
    </row>
    <row r="849" spans="1:16" ht="62.25" hidden="1" customHeight="1" outlineLevel="1">
      <c r="B849" s="39">
        <v>2023</v>
      </c>
      <c r="C849" s="39">
        <v>4</v>
      </c>
      <c r="D849" s="46" t="s">
        <v>5</v>
      </c>
      <c r="E849" s="46" t="s">
        <v>6</v>
      </c>
      <c r="F849" s="46" t="s">
        <v>1568</v>
      </c>
      <c r="G849" s="47">
        <v>44852.291666666664</v>
      </c>
      <c r="H849" s="46" t="s">
        <v>14</v>
      </c>
      <c r="I849" s="56" t="str">
        <f>VLOOKUP(H849,'Source Codes'!$A$6:$B$89,2,FALSE)</f>
        <v>AP Warrant Issuance</v>
      </c>
      <c r="J849" s="146">
        <v>-2809401.29</v>
      </c>
      <c r="K849" s="47">
        <v>44852.291666666664</v>
      </c>
      <c r="L849" s="49" t="s">
        <v>1569</v>
      </c>
      <c r="M849" s="50">
        <v>44853.086319444446</v>
      </c>
      <c r="N849" s="48" t="s">
        <v>518</v>
      </c>
      <c r="O849" s="48" t="s">
        <v>419</v>
      </c>
      <c r="P849" s="139"/>
    </row>
    <row r="850" spans="1:16" ht="12.75" customHeight="1" collapsed="1">
      <c r="A850" s="65"/>
      <c r="B850" s="52"/>
      <c r="C850" s="52"/>
      <c r="D850" s="52"/>
      <c r="E850" s="52"/>
      <c r="F850" s="52"/>
      <c r="G850" s="52"/>
      <c r="H850" s="52"/>
      <c r="I850" s="56"/>
      <c r="J850" s="152">
        <f>SUM(J849)</f>
        <v>-2809401.29</v>
      </c>
      <c r="K850" s="138"/>
      <c r="L850" s="52"/>
      <c r="M850" s="52"/>
      <c r="N850" s="52"/>
      <c r="O850" s="52"/>
      <c r="P850" s="52"/>
    </row>
    <row r="851" spans="1:16" ht="12.75" customHeight="1">
      <c r="A851" s="65"/>
      <c r="B851" s="52"/>
      <c r="C851" s="52"/>
      <c r="D851" s="52"/>
      <c r="E851" s="52"/>
      <c r="F851" s="52"/>
      <c r="G851" s="52"/>
      <c r="H851" s="52"/>
      <c r="I851" s="56"/>
      <c r="J851" s="158"/>
      <c r="K851" s="138"/>
      <c r="L851" s="52"/>
      <c r="M851" s="52"/>
      <c r="N851" s="52"/>
      <c r="O851" s="52"/>
      <c r="P851" s="52"/>
    </row>
    <row r="852" spans="1:16" ht="12.75" customHeight="1">
      <c r="A852" s="156" t="s">
        <v>1570</v>
      </c>
      <c r="B852" s="52"/>
      <c r="C852" s="52"/>
      <c r="D852" s="52"/>
      <c r="E852" s="52"/>
      <c r="F852" s="52"/>
      <c r="G852" s="52"/>
      <c r="H852" s="52"/>
      <c r="I852" s="56"/>
      <c r="J852" s="153"/>
      <c r="K852" s="138"/>
      <c r="L852" s="52"/>
      <c r="M852" s="52"/>
      <c r="N852" s="52"/>
      <c r="O852" s="52"/>
      <c r="P852" s="52"/>
    </row>
    <row r="853" spans="1:16" ht="46.5" hidden="1" customHeight="1" outlineLevel="1">
      <c r="B853" s="39">
        <v>2023</v>
      </c>
      <c r="C853" s="39">
        <v>4</v>
      </c>
      <c r="D853" s="46" t="s">
        <v>5</v>
      </c>
      <c r="E853" s="46" t="s">
        <v>6</v>
      </c>
      <c r="F853" s="46" t="s">
        <v>1571</v>
      </c>
      <c r="G853" s="47">
        <v>44855.291666666664</v>
      </c>
      <c r="H853" s="46" t="s">
        <v>14</v>
      </c>
      <c r="I853" s="56" t="str">
        <f>VLOOKUP(H853,'Source Codes'!$A$6:$B$89,2,FALSE)</f>
        <v>AP Warrant Issuance</v>
      </c>
      <c r="J853" s="146">
        <v>-2090113.65</v>
      </c>
      <c r="K853" s="47">
        <v>44853.291666666664</v>
      </c>
      <c r="L853" s="49" t="s">
        <v>1617</v>
      </c>
      <c r="M853" s="50">
        <v>44854.086122685185</v>
      </c>
      <c r="N853" s="48" t="s">
        <v>407</v>
      </c>
      <c r="O853" s="48" t="s">
        <v>419</v>
      </c>
      <c r="P853" s="139"/>
    </row>
    <row r="854" spans="1:16" ht="12.75" customHeight="1" collapsed="1">
      <c r="A854" s="159"/>
      <c r="B854" s="159"/>
      <c r="C854" s="159"/>
      <c r="D854" s="159"/>
      <c r="E854" s="159"/>
      <c r="F854" s="159"/>
      <c r="G854" s="159"/>
      <c r="H854" s="159"/>
      <c r="I854" s="56"/>
      <c r="J854" s="152">
        <f>SUM(J853)</f>
        <v>-2090113.65</v>
      </c>
      <c r="K854" s="160"/>
      <c r="L854" s="159"/>
      <c r="M854" s="159"/>
      <c r="N854" s="159"/>
      <c r="O854" s="159"/>
      <c r="P854" s="52"/>
    </row>
    <row r="855" spans="1:16" ht="12.75" customHeight="1">
      <c r="A855" s="159"/>
      <c r="B855" s="159"/>
      <c r="C855" s="159"/>
      <c r="D855" s="159"/>
      <c r="E855" s="159"/>
      <c r="F855" s="159"/>
      <c r="G855" s="159"/>
      <c r="H855" s="159"/>
      <c r="I855" s="56"/>
      <c r="J855" s="161"/>
      <c r="K855" s="160"/>
      <c r="L855" s="159"/>
      <c r="M855" s="159"/>
      <c r="N855" s="159"/>
      <c r="O855" s="159"/>
      <c r="P855" s="52"/>
    </row>
    <row r="856" spans="1:16" ht="12.75" customHeight="1">
      <c r="A856" s="156" t="s">
        <v>1572</v>
      </c>
      <c r="B856" s="159"/>
      <c r="C856" s="159"/>
      <c r="D856" s="159"/>
      <c r="E856" s="159"/>
      <c r="F856" s="159"/>
      <c r="G856" s="159"/>
      <c r="H856" s="159"/>
      <c r="I856" s="56"/>
      <c r="J856" s="161"/>
      <c r="K856" s="160"/>
      <c r="L856" s="159"/>
      <c r="M856" s="159"/>
      <c r="N856" s="159"/>
      <c r="O856" s="159"/>
      <c r="P856" s="52"/>
    </row>
    <row r="857" spans="1:16" ht="63.75" hidden="1" customHeight="1" outlineLevel="1">
      <c r="B857" s="39">
        <v>2023</v>
      </c>
      <c r="C857" s="39">
        <v>4</v>
      </c>
      <c r="D857" s="46" t="s">
        <v>5</v>
      </c>
      <c r="E857" s="46" t="s">
        <v>6</v>
      </c>
      <c r="F857" s="46" t="s">
        <v>1573</v>
      </c>
      <c r="G857" s="47">
        <v>44854.291666666664</v>
      </c>
      <c r="H857" s="46" t="s">
        <v>12</v>
      </c>
      <c r="I857" s="56" t="str">
        <f>VLOOKUP(H857,'Source Codes'!$A$6:$B$89,2,FALSE)</f>
        <v>AR Direct Cash Journal</v>
      </c>
      <c r="J857" s="146">
        <v>6421365.5899999999</v>
      </c>
      <c r="K857" s="47">
        <v>44854.291666666664</v>
      </c>
      <c r="L857" s="49" t="s">
        <v>1585</v>
      </c>
      <c r="M857" s="50">
        <v>44855.044293981482</v>
      </c>
      <c r="N857" s="48" t="s">
        <v>411</v>
      </c>
      <c r="O857" s="48" t="s">
        <v>409</v>
      </c>
      <c r="P857" s="139"/>
    </row>
    <row r="858" spans="1:16" ht="46.5" hidden="1" customHeight="1" outlineLevel="1">
      <c r="B858" s="39">
        <v>2023</v>
      </c>
      <c r="C858" s="39">
        <v>4</v>
      </c>
      <c r="D858" s="46" t="s">
        <v>5</v>
      </c>
      <c r="E858" s="46" t="s">
        <v>6</v>
      </c>
      <c r="F858" s="46" t="s">
        <v>1574</v>
      </c>
      <c r="G858" s="47">
        <v>44852.291666666664</v>
      </c>
      <c r="H858" s="46" t="s">
        <v>12</v>
      </c>
      <c r="I858" s="56" t="str">
        <f>VLOOKUP(H858,'Source Codes'!$A$6:$B$89,2,FALSE)</f>
        <v>AR Direct Cash Journal</v>
      </c>
      <c r="J858" s="146">
        <v>2461240.79</v>
      </c>
      <c r="K858" s="47">
        <v>44854.291666666664</v>
      </c>
      <c r="L858" s="51" t="s">
        <v>1493</v>
      </c>
      <c r="M858" s="50">
        <v>44855.044293981482</v>
      </c>
      <c r="N858" s="48" t="s">
        <v>412</v>
      </c>
      <c r="O858" s="48" t="s">
        <v>413</v>
      </c>
      <c r="P858" s="139"/>
    </row>
    <row r="859" spans="1:16" ht="46.5" hidden="1" customHeight="1" outlineLevel="1">
      <c r="B859" s="39">
        <v>2023</v>
      </c>
      <c r="C859" s="39">
        <v>4</v>
      </c>
      <c r="D859" s="46" t="s">
        <v>5</v>
      </c>
      <c r="E859" s="46" t="s">
        <v>6</v>
      </c>
      <c r="F859" s="46" t="s">
        <v>1575</v>
      </c>
      <c r="G859" s="47">
        <v>44852.291666666664</v>
      </c>
      <c r="H859" s="46" t="s">
        <v>9</v>
      </c>
      <c r="I859" s="56" t="str">
        <f>VLOOKUP(H859,'Source Codes'!$A$6:$B$89,2,FALSE)</f>
        <v>On Line Journal Entries</v>
      </c>
      <c r="J859" s="146">
        <v>1603356.43</v>
      </c>
      <c r="K859" s="47">
        <v>44854.291666666664</v>
      </c>
      <c r="L859" s="49" t="s">
        <v>1576</v>
      </c>
      <c r="M859" s="50">
        <v>44855.164942129632</v>
      </c>
      <c r="N859" s="56" t="s">
        <v>407</v>
      </c>
      <c r="O859" s="48" t="s">
        <v>422</v>
      </c>
      <c r="P859" s="139"/>
    </row>
    <row r="860" spans="1:16" ht="12.75" customHeight="1" collapsed="1">
      <c r="A860" s="159"/>
      <c r="B860" s="159"/>
      <c r="C860" s="159"/>
      <c r="D860" s="159"/>
      <c r="E860" s="159"/>
      <c r="F860" s="159"/>
      <c r="G860" s="159"/>
      <c r="H860" s="159"/>
      <c r="I860" s="56"/>
      <c r="J860" s="152">
        <f>SUM(J857:J859)</f>
        <v>10485962.809999999</v>
      </c>
      <c r="K860" s="160"/>
      <c r="L860" s="159"/>
      <c r="M860" s="159"/>
      <c r="N860" s="159"/>
      <c r="O860" s="159"/>
      <c r="P860" s="52"/>
    </row>
    <row r="861" spans="1:16" ht="12.75" customHeight="1">
      <c r="A861" s="159"/>
      <c r="B861" s="159"/>
      <c r="C861" s="159"/>
      <c r="D861" s="159"/>
      <c r="E861" s="159"/>
      <c r="F861" s="159"/>
      <c r="G861" s="159"/>
      <c r="H861" s="159"/>
      <c r="I861" s="56"/>
      <c r="J861" s="161"/>
      <c r="K861" s="160"/>
      <c r="L861" s="159"/>
      <c r="M861" s="159"/>
      <c r="N861" s="159"/>
      <c r="O861" s="159"/>
      <c r="P861" s="52"/>
    </row>
    <row r="862" spans="1:16" ht="12.75" customHeight="1">
      <c r="A862" s="156" t="s">
        <v>1577</v>
      </c>
      <c r="B862" s="159"/>
      <c r="C862" s="159"/>
      <c r="D862" s="159"/>
      <c r="E862" s="159"/>
      <c r="F862" s="159"/>
      <c r="G862" s="159"/>
      <c r="H862" s="159"/>
      <c r="I862" s="56"/>
      <c r="J862" s="161"/>
      <c r="K862" s="160"/>
      <c r="L862" s="159"/>
      <c r="M862" s="159"/>
      <c r="N862" s="159"/>
      <c r="O862" s="159"/>
    </row>
    <row r="863" spans="1:16" ht="40.5" hidden="1" customHeight="1" outlineLevel="1">
      <c r="B863" s="39">
        <v>2023</v>
      </c>
      <c r="C863" s="39">
        <v>4</v>
      </c>
      <c r="D863" s="46" t="s">
        <v>5</v>
      </c>
      <c r="E863" s="46" t="s">
        <v>6</v>
      </c>
      <c r="F863" s="46" t="s">
        <v>1578</v>
      </c>
      <c r="G863" s="47">
        <v>44855.291666666664</v>
      </c>
      <c r="H863" s="46" t="s">
        <v>14</v>
      </c>
      <c r="I863" s="56" t="str">
        <f>VLOOKUP(H863,'Source Codes'!$A$6:$B$89,2,FALSE)</f>
        <v>AP Warrant Issuance</v>
      </c>
      <c r="J863" s="146">
        <v>-1026866.38</v>
      </c>
      <c r="K863" s="47">
        <v>44855.291666666664</v>
      </c>
      <c r="L863" s="49" t="s">
        <v>1581</v>
      </c>
      <c r="M863" s="50">
        <v>44856.08666666667</v>
      </c>
      <c r="N863" s="48" t="s">
        <v>407</v>
      </c>
      <c r="O863" s="48" t="s">
        <v>429</v>
      </c>
      <c r="P863" s="139"/>
    </row>
    <row r="864" spans="1:16" ht="51" hidden="1" outlineLevel="1">
      <c r="B864" s="39">
        <v>2023</v>
      </c>
      <c r="C864" s="39">
        <v>4</v>
      </c>
      <c r="D864" s="46" t="s">
        <v>5</v>
      </c>
      <c r="E864" s="46" t="s">
        <v>6</v>
      </c>
      <c r="F864" s="46" t="s">
        <v>1579</v>
      </c>
      <c r="G864" s="47">
        <v>44852.291666666664</v>
      </c>
      <c r="H864" s="46" t="s">
        <v>9</v>
      </c>
      <c r="I864" s="56" t="str">
        <f>VLOOKUP(H864,'Source Codes'!$A$6:$B$89,2,FALSE)</f>
        <v>On Line Journal Entries</v>
      </c>
      <c r="J864" s="146">
        <v>11805611.9</v>
      </c>
      <c r="K864" s="47">
        <v>44855.291666666664</v>
      </c>
      <c r="L864" s="49" t="s">
        <v>1580</v>
      </c>
      <c r="M864" s="50">
        <v>44856.165335648147</v>
      </c>
      <c r="N864" s="48" t="s">
        <v>407</v>
      </c>
      <c r="O864" s="48" t="s">
        <v>422</v>
      </c>
      <c r="P864" s="139"/>
    </row>
    <row r="865" spans="1:19" ht="12.75" customHeight="1" collapsed="1">
      <c r="A865" s="159"/>
      <c r="B865" s="159"/>
      <c r="C865" s="159"/>
      <c r="D865" s="159"/>
      <c r="E865" s="159"/>
      <c r="F865" s="159"/>
      <c r="G865" s="159"/>
      <c r="H865" s="159"/>
      <c r="I865" s="56"/>
      <c r="J865" s="152">
        <f>SUM(J863:J864)</f>
        <v>10778745.52</v>
      </c>
      <c r="K865" s="160"/>
      <c r="L865" s="159"/>
      <c r="M865" s="159"/>
      <c r="N865" s="159"/>
      <c r="O865" s="159"/>
      <c r="P865" s="52"/>
      <c r="Q865" s="52"/>
      <c r="R865" s="52"/>
      <c r="S865" s="52"/>
    </row>
    <row r="866" spans="1:19" ht="12.75" customHeight="1">
      <c r="A866" s="159"/>
      <c r="B866" s="159"/>
      <c r="C866" s="159"/>
      <c r="D866" s="159"/>
      <c r="E866" s="159"/>
      <c r="F866" s="159"/>
      <c r="G866" s="159"/>
      <c r="H866" s="159"/>
      <c r="I866" s="56"/>
      <c r="J866" s="161"/>
      <c r="K866" s="160"/>
      <c r="L866" s="159"/>
      <c r="M866" s="159"/>
      <c r="N866" s="159"/>
      <c r="O866" s="159"/>
      <c r="P866" s="52"/>
      <c r="Q866" s="52"/>
      <c r="R866" s="52"/>
      <c r="S866" s="52"/>
    </row>
    <row r="867" spans="1:19" ht="12.75" customHeight="1">
      <c r="A867" s="63" t="s">
        <v>1582</v>
      </c>
      <c r="B867" s="52"/>
      <c r="C867" s="52"/>
      <c r="D867" s="52"/>
      <c r="E867" s="52"/>
      <c r="F867" s="52"/>
      <c r="G867" s="52"/>
      <c r="H867" s="52"/>
      <c r="I867" s="56"/>
      <c r="J867" s="153"/>
      <c r="K867" s="138"/>
      <c r="L867" s="52"/>
      <c r="M867" s="52"/>
      <c r="N867" s="52"/>
      <c r="O867" s="52"/>
      <c r="P867" s="52"/>
      <c r="Q867" s="52"/>
      <c r="R867" s="52"/>
      <c r="S867" s="52"/>
    </row>
    <row r="868" spans="1:19" ht="33.75" hidden="1" customHeight="1" outlineLevel="1">
      <c r="B868" s="39">
        <v>2023</v>
      </c>
      <c r="C868" s="39">
        <v>4</v>
      </c>
      <c r="D868" s="46" t="s">
        <v>5</v>
      </c>
      <c r="E868" s="46" t="s">
        <v>6</v>
      </c>
      <c r="F868" s="46" t="s">
        <v>1583</v>
      </c>
      <c r="G868" s="47">
        <v>44841.291666666664</v>
      </c>
      <c r="H868" s="46" t="s">
        <v>12</v>
      </c>
      <c r="I868" s="56" t="str">
        <f>VLOOKUP(H868,'Source Codes'!$A$6:$B$89,2,FALSE)</f>
        <v>AR Direct Cash Journal</v>
      </c>
      <c r="J868" s="146">
        <v>1044347.83</v>
      </c>
      <c r="K868" s="47">
        <v>44858.291666666664</v>
      </c>
      <c r="L868" s="49" t="s">
        <v>1584</v>
      </c>
      <c r="M868" s="50">
        <v>44859.044247685182</v>
      </c>
      <c r="N868" s="48" t="s">
        <v>407</v>
      </c>
      <c r="O868" s="48" t="s">
        <v>421</v>
      </c>
      <c r="P868" s="139"/>
    </row>
    <row r="869" spans="1:19" ht="12.75" customHeight="1" collapsed="1">
      <c r="B869" s="52"/>
      <c r="C869" s="52"/>
      <c r="D869" s="52"/>
      <c r="E869" s="52"/>
      <c r="F869" s="52"/>
      <c r="G869" s="52"/>
      <c r="H869" s="52"/>
      <c r="I869" s="56"/>
      <c r="J869" s="152">
        <f>SUM(J868)</f>
        <v>1044347.83</v>
      </c>
      <c r="K869" s="153"/>
      <c r="L869" s="138"/>
      <c r="M869" s="52"/>
      <c r="N869" s="52"/>
      <c r="O869" s="52"/>
      <c r="P869" s="52"/>
      <c r="Q869" s="52"/>
      <c r="R869" s="52"/>
      <c r="S869" s="52"/>
    </row>
    <row r="870" spans="1:19" ht="12.75" customHeight="1">
      <c r="B870" s="52"/>
      <c r="C870" s="52"/>
      <c r="D870" s="52"/>
      <c r="E870" s="52"/>
      <c r="F870" s="52"/>
      <c r="G870" s="52"/>
      <c r="H870" s="52"/>
      <c r="I870" s="56"/>
      <c r="J870" s="153"/>
      <c r="K870" s="138"/>
      <c r="L870" s="52"/>
      <c r="M870" s="52"/>
      <c r="N870" s="52"/>
      <c r="O870" s="52"/>
      <c r="P870" s="52"/>
      <c r="Q870" s="52"/>
      <c r="R870" s="52"/>
      <c r="S870" s="52"/>
    </row>
    <row r="871" spans="1:19" ht="12.75" customHeight="1">
      <c r="A871" s="63" t="s">
        <v>1586</v>
      </c>
      <c r="B871" s="52"/>
      <c r="C871" s="52"/>
      <c r="D871" s="52"/>
      <c r="E871" s="52"/>
      <c r="F871" s="52"/>
      <c r="G871" s="52"/>
      <c r="H871" s="52"/>
      <c r="I871" s="56"/>
      <c r="J871" s="153"/>
      <c r="K871" s="138"/>
      <c r="L871" s="52"/>
      <c r="M871" s="52"/>
      <c r="N871" s="52"/>
      <c r="O871" s="52"/>
      <c r="P871" s="52"/>
      <c r="Q871" s="52"/>
      <c r="R871" s="52"/>
      <c r="S871" s="52"/>
    </row>
    <row r="872" spans="1:19" ht="35.25" hidden="1" customHeight="1" outlineLevel="1">
      <c r="B872" s="39">
        <v>2023</v>
      </c>
      <c r="C872" s="39">
        <v>4</v>
      </c>
      <c r="D872" s="46" t="s">
        <v>5</v>
      </c>
      <c r="E872" s="46" t="s">
        <v>6</v>
      </c>
      <c r="F872" s="46" t="s">
        <v>1587</v>
      </c>
      <c r="G872" s="47">
        <v>44859.291666666664</v>
      </c>
      <c r="H872" s="46" t="s">
        <v>12</v>
      </c>
      <c r="I872" s="56" t="str">
        <f>VLOOKUP(H872,'Source Codes'!$A$6:$B$89,2,FALSE)</f>
        <v>AR Direct Cash Journal</v>
      </c>
      <c r="J872" s="146">
        <v>3792557.65</v>
      </c>
      <c r="K872" s="47">
        <v>44859.291666666664</v>
      </c>
      <c r="L872" s="49" t="s">
        <v>1126</v>
      </c>
      <c r="M872" s="50">
        <v>44860.053807870368</v>
      </c>
      <c r="N872" s="48" t="s">
        <v>407</v>
      </c>
      <c r="O872" s="48" t="s">
        <v>422</v>
      </c>
      <c r="P872" s="139"/>
    </row>
    <row r="873" spans="1:19" ht="38.25" hidden="1" outlineLevel="1">
      <c r="B873" s="39">
        <v>2023</v>
      </c>
      <c r="C873" s="39">
        <v>4</v>
      </c>
      <c r="D873" s="46" t="s">
        <v>5</v>
      </c>
      <c r="E873" s="46" t="s">
        <v>6</v>
      </c>
      <c r="F873" s="46" t="s">
        <v>1588</v>
      </c>
      <c r="G873" s="47">
        <v>44853.291666666664</v>
      </c>
      <c r="H873" s="46" t="s">
        <v>11</v>
      </c>
      <c r="I873" s="56" t="str">
        <f>VLOOKUP(H873,'Source Codes'!$A$6:$B$89,2,FALSE)</f>
        <v>AR Payments</v>
      </c>
      <c r="J873" s="146">
        <v>2616120.48</v>
      </c>
      <c r="K873" s="47">
        <v>44859.291666666664</v>
      </c>
      <c r="L873" s="49" t="s">
        <v>1592</v>
      </c>
      <c r="M873" s="50">
        <v>44860.053807870368</v>
      </c>
      <c r="N873" s="48" t="s">
        <v>407</v>
      </c>
      <c r="O873" s="48" t="s">
        <v>408</v>
      </c>
      <c r="P873" s="139"/>
    </row>
    <row r="874" spans="1:19" ht="33.75" hidden="1" customHeight="1" outlineLevel="1">
      <c r="B874" s="39">
        <v>2023</v>
      </c>
      <c r="C874" s="39">
        <v>4</v>
      </c>
      <c r="D874" s="46" t="s">
        <v>5</v>
      </c>
      <c r="E874" s="46" t="s">
        <v>6</v>
      </c>
      <c r="F874" s="46" t="s">
        <v>1589</v>
      </c>
      <c r="G874" s="47">
        <v>44851.291666666664</v>
      </c>
      <c r="H874" s="46" t="s">
        <v>9</v>
      </c>
      <c r="I874" s="56" t="str">
        <f>VLOOKUP(H874,'Source Codes'!$A$6:$B$89,2,FALSE)</f>
        <v>On Line Journal Entries</v>
      </c>
      <c r="J874" s="146">
        <v>2546761.96</v>
      </c>
      <c r="K874" s="47">
        <v>44859.291666666664</v>
      </c>
      <c r="L874" s="49" t="s">
        <v>1593</v>
      </c>
      <c r="M874" s="50">
        <v>44860.164826388886</v>
      </c>
      <c r="N874" s="48" t="s">
        <v>407</v>
      </c>
      <c r="O874" s="48" t="s">
        <v>419</v>
      </c>
      <c r="P874" s="139"/>
    </row>
    <row r="875" spans="1:19" ht="63.75" hidden="1" outlineLevel="1">
      <c r="B875" s="39">
        <v>2023</v>
      </c>
      <c r="C875" s="39">
        <v>4</v>
      </c>
      <c r="D875" s="46" t="s">
        <v>5</v>
      </c>
      <c r="E875" s="46" t="s">
        <v>6</v>
      </c>
      <c r="F875" s="46" t="s">
        <v>1590</v>
      </c>
      <c r="G875" s="47">
        <v>44852.291666666664</v>
      </c>
      <c r="H875" s="46" t="s">
        <v>9</v>
      </c>
      <c r="I875" s="56" t="str">
        <f>VLOOKUP(H875,'Source Codes'!$A$6:$B$89,2,FALSE)</f>
        <v>On Line Journal Entries</v>
      </c>
      <c r="J875" s="146">
        <v>3348859.09</v>
      </c>
      <c r="K875" s="47">
        <v>44859.291666666664</v>
      </c>
      <c r="L875" s="49" t="s">
        <v>1546</v>
      </c>
      <c r="M875" s="50">
        <v>44860.164826388886</v>
      </c>
      <c r="N875" s="48" t="s">
        <v>407</v>
      </c>
      <c r="O875" s="48" t="s">
        <v>422</v>
      </c>
      <c r="P875" s="139"/>
    </row>
    <row r="876" spans="1:19" ht="30" hidden="1" customHeight="1" outlineLevel="1">
      <c r="B876" s="39">
        <v>2023</v>
      </c>
      <c r="C876" s="39">
        <v>4</v>
      </c>
      <c r="D876" s="46" t="s">
        <v>5</v>
      </c>
      <c r="E876" s="46" t="s">
        <v>6</v>
      </c>
      <c r="F876" s="46" t="s">
        <v>1591</v>
      </c>
      <c r="G876" s="47">
        <v>44851.291666666664</v>
      </c>
      <c r="H876" s="46" t="s">
        <v>9</v>
      </c>
      <c r="I876" s="56" t="str">
        <f>VLOOKUP(H876,'Source Codes'!$A$6:$B$89,2,FALSE)</f>
        <v>On Line Journal Entries</v>
      </c>
      <c r="J876" s="146">
        <v>8331778</v>
      </c>
      <c r="K876" s="47">
        <v>44859.291666666664</v>
      </c>
      <c r="L876" s="49" t="s">
        <v>1594</v>
      </c>
      <c r="M876" s="50">
        <v>44860.164826388886</v>
      </c>
      <c r="N876" s="48" t="s">
        <v>407</v>
      </c>
      <c r="O876" s="48" t="s">
        <v>419</v>
      </c>
      <c r="P876" s="139"/>
    </row>
    <row r="877" spans="1:19" ht="12.75" customHeight="1" collapsed="1">
      <c r="B877" s="52"/>
      <c r="C877" s="52"/>
      <c r="D877" s="52"/>
      <c r="E877" s="52"/>
      <c r="F877" s="52"/>
      <c r="G877" s="52"/>
      <c r="H877" s="52"/>
      <c r="I877" s="56"/>
      <c r="J877" s="152">
        <f>SUM(J872:J876)</f>
        <v>20636077.18</v>
      </c>
      <c r="K877" s="138"/>
      <c r="L877" s="52"/>
      <c r="M877" s="52"/>
      <c r="N877" s="52"/>
      <c r="O877" s="52"/>
      <c r="P877" s="52"/>
      <c r="Q877" s="52"/>
      <c r="R877" s="52"/>
      <c r="S877" s="52"/>
    </row>
    <row r="878" spans="1:19" ht="12.75" customHeight="1">
      <c r="A878" s="65"/>
      <c r="B878" s="52"/>
      <c r="C878" s="52"/>
      <c r="D878" s="52"/>
      <c r="E878" s="52"/>
      <c r="F878" s="52"/>
      <c r="G878" s="52"/>
      <c r="H878" s="52"/>
      <c r="I878" s="56"/>
      <c r="J878" s="153"/>
      <c r="K878" s="138"/>
      <c r="L878" s="52"/>
      <c r="M878" s="52"/>
      <c r="N878" s="52"/>
      <c r="O878" s="52"/>
      <c r="P878" s="52"/>
      <c r="Q878" s="52"/>
      <c r="R878" s="52"/>
      <c r="S878" s="52"/>
    </row>
    <row r="879" spans="1:19" ht="12.75" customHeight="1">
      <c r="A879" s="156" t="s">
        <v>1595</v>
      </c>
      <c r="B879" s="52"/>
      <c r="C879" s="52"/>
      <c r="D879" s="52"/>
      <c r="E879" s="52"/>
      <c r="F879" s="52"/>
      <c r="G879" s="52"/>
      <c r="H879" s="52"/>
      <c r="I879" s="56"/>
      <c r="J879" s="153"/>
      <c r="K879" s="138"/>
      <c r="L879" s="52"/>
      <c r="M879" s="52"/>
      <c r="N879" s="52"/>
      <c r="O879" s="52"/>
      <c r="P879" s="52"/>
      <c r="Q879" s="52"/>
      <c r="R879" s="52"/>
      <c r="S879" s="52"/>
    </row>
    <row r="880" spans="1:19" ht="51" hidden="1" customHeight="1" outlineLevel="1">
      <c r="B880" s="39">
        <v>2023</v>
      </c>
      <c r="C880" s="39">
        <v>4</v>
      </c>
      <c r="D880" s="46" t="s">
        <v>5</v>
      </c>
      <c r="E880" s="46" t="s">
        <v>6</v>
      </c>
      <c r="F880" s="46" t="s">
        <v>1596</v>
      </c>
      <c r="G880" s="47">
        <v>44860.291666666664</v>
      </c>
      <c r="H880" s="46" t="s">
        <v>14</v>
      </c>
      <c r="I880" s="56" t="str">
        <f>VLOOKUP(H880,'Source Codes'!$A$6:$B$89,2,FALSE)</f>
        <v>AP Warrant Issuance</v>
      </c>
      <c r="J880" s="146">
        <v>-1192078.92</v>
      </c>
      <c r="K880" s="47">
        <v>44860.291666666664</v>
      </c>
      <c r="L880" s="51" t="s">
        <v>1600</v>
      </c>
      <c r="M880" s="50">
        <v>44861.086539351854</v>
      </c>
      <c r="N880" s="48" t="s">
        <v>411</v>
      </c>
      <c r="O880" s="48" t="s">
        <v>415</v>
      </c>
      <c r="P880" s="139"/>
    </row>
    <row r="881" spans="1:21" ht="33.75" hidden="1" customHeight="1" outlineLevel="1">
      <c r="B881" s="39">
        <v>2023</v>
      </c>
      <c r="C881" s="39">
        <v>4</v>
      </c>
      <c r="D881" s="46" t="s">
        <v>5</v>
      </c>
      <c r="E881" s="46" t="s">
        <v>6</v>
      </c>
      <c r="F881" s="46" t="s">
        <v>1597</v>
      </c>
      <c r="G881" s="47">
        <v>44854.291666666664</v>
      </c>
      <c r="H881" s="46" t="s">
        <v>7</v>
      </c>
      <c r="I881" s="56" t="str">
        <f>VLOOKUP(H881,'Source Codes'!$A$6:$B$89,2,FALSE)</f>
        <v>HRMS Interface Journals</v>
      </c>
      <c r="J881" s="146">
        <v>-1074546.17</v>
      </c>
      <c r="K881" s="47">
        <v>44860.291666666664</v>
      </c>
      <c r="L881" s="49" t="s">
        <v>355</v>
      </c>
      <c r="M881" s="50">
        <v>44860.635821759257</v>
      </c>
      <c r="N881" s="48" t="s">
        <v>438</v>
      </c>
      <c r="O881" s="48" t="s">
        <v>439</v>
      </c>
      <c r="P881" s="139"/>
    </row>
    <row r="882" spans="1:21" ht="33.75" hidden="1" customHeight="1" outlineLevel="1">
      <c r="A882" s="65"/>
      <c r="B882" s="53">
        <v>2023</v>
      </c>
      <c r="C882" s="53">
        <v>4</v>
      </c>
      <c r="D882" s="54" t="s">
        <v>5</v>
      </c>
      <c r="E882" s="54" t="s">
        <v>6</v>
      </c>
      <c r="F882" s="54" t="s">
        <v>1598</v>
      </c>
      <c r="G882" s="55">
        <v>44846.291666666664</v>
      </c>
      <c r="H882" s="54" t="s">
        <v>9</v>
      </c>
      <c r="I882" s="56" t="str">
        <f>VLOOKUP(H882,'Source Codes'!$A$6:$B$89,2,FALSE)</f>
        <v>On Line Journal Entries</v>
      </c>
      <c r="J882" s="143">
        <v>4176516</v>
      </c>
      <c r="K882" s="55">
        <v>44860.291666666664</v>
      </c>
      <c r="L882" s="51" t="s">
        <v>1599</v>
      </c>
      <c r="M882" s="57">
        <v>44861.165324074071</v>
      </c>
      <c r="N882" s="56" t="s">
        <v>407</v>
      </c>
      <c r="O882" s="56" t="s">
        <v>420</v>
      </c>
      <c r="P882" s="58"/>
      <c r="Q882" s="52"/>
      <c r="R882" s="52"/>
      <c r="S882" s="52"/>
      <c r="T882" s="52"/>
      <c r="U882" s="52"/>
    </row>
    <row r="883" spans="1:21" ht="12.75" customHeight="1" collapsed="1">
      <c r="A883" s="65"/>
      <c r="B883" s="52"/>
      <c r="C883" s="52"/>
      <c r="D883" s="52"/>
      <c r="E883" s="52"/>
      <c r="F883" s="52"/>
      <c r="G883" s="52"/>
      <c r="H883" s="52"/>
      <c r="I883" s="56"/>
      <c r="J883" s="152">
        <f>SUM(J880:J882)</f>
        <v>1909890.9100000001</v>
      </c>
      <c r="K883" s="138"/>
      <c r="L883" s="52"/>
      <c r="M883" s="52"/>
      <c r="N883" s="52"/>
      <c r="O883" s="52"/>
      <c r="P883" s="52"/>
      <c r="Q883" s="52"/>
      <c r="R883" s="52"/>
      <c r="S883" s="52"/>
      <c r="T883" s="52"/>
      <c r="U883" s="52"/>
    </row>
    <row r="884" spans="1:21" ht="12.75" customHeight="1">
      <c r="A884" s="65"/>
      <c r="B884" s="52"/>
      <c r="C884" s="52"/>
      <c r="D884" s="52"/>
      <c r="E884" s="52"/>
      <c r="F884" s="52"/>
      <c r="G884" s="52"/>
      <c r="H884" s="52"/>
      <c r="I884" s="56"/>
      <c r="J884" s="153"/>
      <c r="K884" s="138"/>
      <c r="L884" s="52"/>
      <c r="M884" s="52"/>
      <c r="N884" s="52"/>
      <c r="O884" s="52"/>
      <c r="P884" s="52"/>
      <c r="Q884" s="52"/>
      <c r="R884" s="52"/>
      <c r="S884" s="52"/>
      <c r="T884" s="52"/>
      <c r="U884" s="52"/>
    </row>
    <row r="885" spans="1:21" ht="12.75" customHeight="1">
      <c r="A885" s="156" t="s">
        <v>1601</v>
      </c>
      <c r="B885" s="52"/>
      <c r="C885" s="52"/>
      <c r="D885" s="52"/>
      <c r="E885" s="52"/>
      <c r="F885" s="52"/>
      <c r="G885" s="52"/>
      <c r="H885" s="52"/>
      <c r="I885" s="56"/>
      <c r="J885" s="153"/>
      <c r="K885" s="138"/>
      <c r="L885" s="52"/>
      <c r="M885" s="52"/>
      <c r="N885" s="52"/>
      <c r="O885" s="52"/>
      <c r="P885" s="52"/>
      <c r="Q885" s="52"/>
      <c r="R885" s="52"/>
      <c r="S885" s="52"/>
      <c r="T885" s="52"/>
      <c r="U885" s="52"/>
    </row>
    <row r="886" spans="1:21" ht="38.25" hidden="1" outlineLevel="1">
      <c r="A886" s="65"/>
      <c r="B886" s="53">
        <v>2023</v>
      </c>
      <c r="C886" s="53">
        <v>4</v>
      </c>
      <c r="D886" s="54" t="s">
        <v>5</v>
      </c>
      <c r="E886" s="54" t="s">
        <v>6</v>
      </c>
      <c r="F886" s="54" t="s">
        <v>1602</v>
      </c>
      <c r="G886" s="55">
        <v>44861.291666666664</v>
      </c>
      <c r="H886" s="54" t="s">
        <v>12</v>
      </c>
      <c r="I886" s="56" t="str">
        <f>VLOOKUP(H886,'Source Codes'!$A$6:$B$89,2,FALSE)</f>
        <v>AR Direct Cash Journal</v>
      </c>
      <c r="J886" s="143">
        <v>1819388.43</v>
      </c>
      <c r="K886" s="55">
        <v>44861.291666666664</v>
      </c>
      <c r="L886" s="51" t="s">
        <v>1606</v>
      </c>
      <c r="M886" s="57">
        <v>44862.044074074074</v>
      </c>
      <c r="N886" s="56" t="s">
        <v>407</v>
      </c>
      <c r="O886" s="56" t="s">
        <v>422</v>
      </c>
      <c r="P886" s="58"/>
      <c r="Q886" s="52"/>
      <c r="R886" s="52"/>
      <c r="S886" s="52"/>
      <c r="T886" s="52"/>
      <c r="U886" s="52"/>
    </row>
    <row r="887" spans="1:21" ht="33.75" hidden="1" customHeight="1" outlineLevel="1">
      <c r="A887" s="65"/>
      <c r="B887" s="53">
        <v>2023</v>
      </c>
      <c r="C887" s="53">
        <v>4</v>
      </c>
      <c r="D887" s="54" t="s">
        <v>5</v>
      </c>
      <c r="E887" s="54" t="s">
        <v>6</v>
      </c>
      <c r="F887" s="54" t="s">
        <v>1603</v>
      </c>
      <c r="G887" s="55">
        <v>44853.291666666664</v>
      </c>
      <c r="H887" s="54" t="s">
        <v>7</v>
      </c>
      <c r="I887" s="56" t="str">
        <f>VLOOKUP(H887,'Source Codes'!$A$6:$B$89,2,FALSE)</f>
        <v>HRMS Interface Journals</v>
      </c>
      <c r="J887" s="143">
        <v>-56553908.810000002</v>
      </c>
      <c r="K887" s="55">
        <v>44861.291666666664</v>
      </c>
      <c r="L887" s="51" t="s">
        <v>355</v>
      </c>
      <c r="M887" s="57">
        <v>44861.615162037036</v>
      </c>
      <c r="N887" s="48" t="s">
        <v>438</v>
      </c>
      <c r="O887" s="48" t="s">
        <v>439</v>
      </c>
      <c r="P887" s="58"/>
      <c r="Q887" s="52"/>
      <c r="R887" s="52"/>
      <c r="S887" s="52"/>
      <c r="T887" s="52"/>
      <c r="U887" s="52"/>
    </row>
    <row r="888" spans="1:21" ht="33.75" hidden="1" customHeight="1" outlineLevel="1">
      <c r="A888" s="65"/>
      <c r="B888" s="53">
        <v>2023</v>
      </c>
      <c r="C888" s="53">
        <v>4</v>
      </c>
      <c r="D888" s="54" t="s">
        <v>5</v>
      </c>
      <c r="E888" s="54" t="s">
        <v>6</v>
      </c>
      <c r="F888" s="54" t="s">
        <v>1604</v>
      </c>
      <c r="G888" s="55">
        <v>44853.291666666664</v>
      </c>
      <c r="H888" s="54" t="s">
        <v>7</v>
      </c>
      <c r="I888" s="56" t="str">
        <f>VLOOKUP(H888,'Source Codes'!$A$6:$B$89,2,FALSE)</f>
        <v>HRMS Interface Journals</v>
      </c>
      <c r="J888" s="143">
        <v>-7421862.3399999999</v>
      </c>
      <c r="K888" s="55">
        <v>44861.291666666664</v>
      </c>
      <c r="L888" s="51" t="s">
        <v>356</v>
      </c>
      <c r="M888" s="57">
        <v>44861.612685185188</v>
      </c>
      <c r="N888" s="48" t="s">
        <v>438</v>
      </c>
      <c r="O888" s="48" t="s">
        <v>439</v>
      </c>
      <c r="P888" s="58"/>
      <c r="Q888" s="52"/>
      <c r="R888" s="52"/>
      <c r="S888" s="52"/>
      <c r="T888" s="52"/>
      <c r="U888" s="52"/>
    </row>
    <row r="889" spans="1:21" ht="33.75" hidden="1" customHeight="1" outlineLevel="1">
      <c r="A889" s="65"/>
      <c r="B889" s="53">
        <v>2023</v>
      </c>
      <c r="C889" s="53">
        <v>4</v>
      </c>
      <c r="D889" s="54" t="s">
        <v>5</v>
      </c>
      <c r="E889" s="54" t="s">
        <v>6</v>
      </c>
      <c r="F889" s="54" t="s">
        <v>1605</v>
      </c>
      <c r="G889" s="55">
        <v>44853.291666666664</v>
      </c>
      <c r="H889" s="54" t="s">
        <v>7</v>
      </c>
      <c r="I889" s="56" t="str">
        <f>VLOOKUP(H889,'Source Codes'!$A$6:$B$89,2,FALSE)</f>
        <v>HRMS Interface Journals</v>
      </c>
      <c r="J889" s="143">
        <v>-1869947.98</v>
      </c>
      <c r="K889" s="55">
        <v>44861.291666666664</v>
      </c>
      <c r="L889" s="51" t="s">
        <v>357</v>
      </c>
      <c r="M889" s="57">
        <v>44861.616932870369</v>
      </c>
      <c r="N889" s="56" t="s">
        <v>438</v>
      </c>
      <c r="O889" s="56" t="s">
        <v>439</v>
      </c>
      <c r="P889" s="58"/>
      <c r="Q889" s="52"/>
      <c r="R889" s="52"/>
      <c r="S889" s="52"/>
      <c r="T889" s="52"/>
      <c r="U889" s="52"/>
    </row>
    <row r="890" spans="1:21" ht="12.75" customHeight="1" collapsed="1">
      <c r="A890" s="65"/>
      <c r="B890" s="52"/>
      <c r="C890" s="52"/>
      <c r="D890" s="52"/>
      <c r="E890" s="52"/>
      <c r="F890" s="52"/>
      <c r="G890" s="52"/>
      <c r="H890" s="52"/>
      <c r="I890" s="56"/>
      <c r="J890" s="152">
        <f>SUM(J886:J889)</f>
        <v>-64026330.699999996</v>
      </c>
      <c r="K890" s="138"/>
      <c r="L890" s="52"/>
      <c r="M890" s="52"/>
      <c r="N890" s="52"/>
      <c r="O890" s="52"/>
      <c r="P890" s="52"/>
      <c r="Q890" s="52"/>
      <c r="R890" s="52"/>
      <c r="S890" s="52"/>
      <c r="T890" s="52"/>
      <c r="U890" s="52"/>
    </row>
    <row r="891" spans="1:21" ht="12.75" customHeight="1">
      <c r="A891" s="65"/>
      <c r="B891" s="52"/>
      <c r="C891" s="52"/>
      <c r="D891" s="52"/>
      <c r="E891" s="52"/>
      <c r="F891" s="52"/>
      <c r="G891" s="52"/>
      <c r="H891" s="52"/>
      <c r="I891" s="56"/>
      <c r="J891" s="153"/>
      <c r="K891" s="138"/>
      <c r="L891" s="52"/>
      <c r="M891" s="52"/>
      <c r="N891" s="52"/>
      <c r="O891" s="52"/>
      <c r="P891" s="52"/>
      <c r="Q891" s="52"/>
      <c r="R891" s="52"/>
      <c r="S891" s="52"/>
      <c r="T891" s="52"/>
      <c r="U891" s="52"/>
    </row>
    <row r="892" spans="1:21" ht="12.75" customHeight="1">
      <c r="A892" s="156" t="s">
        <v>1607</v>
      </c>
      <c r="B892" s="52"/>
      <c r="C892" s="52"/>
      <c r="D892" s="52"/>
      <c r="E892" s="52"/>
      <c r="F892" s="52"/>
      <c r="G892" s="52"/>
      <c r="H892" s="52"/>
      <c r="I892" s="56"/>
      <c r="J892" s="153"/>
      <c r="K892" s="138"/>
      <c r="L892" s="52"/>
      <c r="M892" s="52"/>
      <c r="N892" s="52"/>
      <c r="O892" s="52"/>
      <c r="P892" s="52"/>
      <c r="Q892" s="52"/>
      <c r="R892" s="52"/>
      <c r="S892" s="52"/>
      <c r="T892" s="52"/>
      <c r="U892" s="52"/>
    </row>
    <row r="893" spans="1:21" ht="33.75" hidden="1" customHeight="1" outlineLevel="1">
      <c r="A893" s="65"/>
      <c r="B893" s="53">
        <v>2023</v>
      </c>
      <c r="C893" s="53">
        <v>5</v>
      </c>
      <c r="D893" s="54" t="s">
        <v>5</v>
      </c>
      <c r="E893" s="54" t="s">
        <v>6</v>
      </c>
      <c r="F893" s="54" t="s">
        <v>1608</v>
      </c>
      <c r="G893" s="55">
        <v>44866.291666666664</v>
      </c>
      <c r="H893" s="54" t="s">
        <v>14</v>
      </c>
      <c r="I893" s="56" t="str">
        <f>VLOOKUP(H893,'Source Codes'!$A$6:$B$89,2,FALSE)</f>
        <v>AP Warrant Issuance</v>
      </c>
      <c r="J893" s="143">
        <v>-2507897.56</v>
      </c>
      <c r="K893" s="55">
        <v>44862.291666666664</v>
      </c>
      <c r="L893" s="49" t="s">
        <v>1618</v>
      </c>
      <c r="M893" s="57">
        <v>44863.086863425924</v>
      </c>
      <c r="N893" s="56" t="s">
        <v>407</v>
      </c>
      <c r="O893" s="56" t="s">
        <v>419</v>
      </c>
      <c r="P893" s="58"/>
      <c r="Q893" s="52"/>
      <c r="R893" s="52"/>
      <c r="S893" s="52"/>
      <c r="T893" s="52"/>
      <c r="U893" s="52"/>
    </row>
    <row r="894" spans="1:21" ht="40.5" hidden="1" customHeight="1" outlineLevel="1">
      <c r="A894" s="65"/>
      <c r="B894" s="53">
        <v>2023</v>
      </c>
      <c r="C894" s="53">
        <v>4</v>
      </c>
      <c r="D894" s="54" t="s">
        <v>5</v>
      </c>
      <c r="E894" s="54" t="s">
        <v>6</v>
      </c>
      <c r="F894" s="54" t="s">
        <v>1609</v>
      </c>
      <c r="G894" s="55">
        <v>44861.291666666664</v>
      </c>
      <c r="H894" s="54" t="s">
        <v>12</v>
      </c>
      <c r="I894" s="56" t="str">
        <f>VLOOKUP(H894,'Source Codes'!$A$6:$B$89,2,FALSE)</f>
        <v>AR Direct Cash Journal</v>
      </c>
      <c r="J894" s="143">
        <v>-3250000</v>
      </c>
      <c r="K894" s="55">
        <v>44862.291666666664</v>
      </c>
      <c r="L894" s="49" t="s">
        <v>1619</v>
      </c>
      <c r="M894" s="57">
        <v>44863.04546296296</v>
      </c>
      <c r="N894" s="56" t="s">
        <v>411</v>
      </c>
      <c r="O894" s="56" t="s">
        <v>409</v>
      </c>
      <c r="P894" s="58"/>
      <c r="Q894" s="52"/>
      <c r="R894" s="52"/>
      <c r="S894" s="52"/>
      <c r="T894" s="52"/>
      <c r="U894" s="52"/>
    </row>
    <row r="895" spans="1:21" ht="81" hidden="1" customHeight="1" outlineLevel="1">
      <c r="A895" s="65"/>
      <c r="B895" s="53">
        <v>2023</v>
      </c>
      <c r="C895" s="53">
        <v>4</v>
      </c>
      <c r="D895" s="54" t="s">
        <v>5</v>
      </c>
      <c r="E895" s="54" t="s">
        <v>6</v>
      </c>
      <c r="F895" s="54" t="s">
        <v>1610</v>
      </c>
      <c r="G895" s="55">
        <v>44859.291666666664</v>
      </c>
      <c r="H895" s="54" t="s">
        <v>11</v>
      </c>
      <c r="I895" s="56" t="str">
        <f>VLOOKUP(H895,'Source Codes'!$A$6:$B$89,2,FALSE)</f>
        <v>AR Payments</v>
      </c>
      <c r="J895" s="143">
        <v>2895801.58</v>
      </c>
      <c r="K895" s="55">
        <v>44862.291666666664</v>
      </c>
      <c r="L895" s="49" t="s">
        <v>1620</v>
      </c>
      <c r="M895" s="57">
        <v>44863.04546296296</v>
      </c>
      <c r="N895" s="56" t="s">
        <v>407</v>
      </c>
      <c r="O895" s="56" t="s">
        <v>408</v>
      </c>
      <c r="P895" s="58"/>
      <c r="Q895" s="52"/>
      <c r="R895" s="52"/>
      <c r="S895" s="52"/>
      <c r="T895" s="52"/>
      <c r="U895" s="52"/>
    </row>
    <row r="896" spans="1:21" ht="48.75" hidden="1" customHeight="1" outlineLevel="1">
      <c r="A896" s="65"/>
      <c r="B896" s="53">
        <v>2023</v>
      </c>
      <c r="C896" s="53">
        <v>4</v>
      </c>
      <c r="D896" s="54" t="s">
        <v>5</v>
      </c>
      <c r="E896" s="54" t="s">
        <v>6</v>
      </c>
      <c r="F896" s="54" t="s">
        <v>1611</v>
      </c>
      <c r="G896" s="55">
        <v>44848.291666666664</v>
      </c>
      <c r="H896" s="54" t="s">
        <v>9</v>
      </c>
      <c r="I896" s="56" t="str">
        <f>VLOOKUP(H896,'Source Codes'!$A$6:$B$89,2,FALSE)</f>
        <v>On Line Journal Entries</v>
      </c>
      <c r="J896" s="143">
        <v>1147661.3799999999</v>
      </c>
      <c r="K896" s="55">
        <v>44862.291666666664</v>
      </c>
      <c r="L896" s="51" t="s">
        <v>1612</v>
      </c>
      <c r="M896" s="57">
        <v>44863.165081018517</v>
      </c>
      <c r="N896" s="56" t="s">
        <v>518</v>
      </c>
      <c r="O896" s="56" t="s">
        <v>415</v>
      </c>
      <c r="P896" s="58"/>
      <c r="Q896" s="52"/>
      <c r="R896" s="52"/>
      <c r="S896" s="52"/>
      <c r="T896" s="52"/>
      <c r="U896" s="52"/>
    </row>
    <row r="897" spans="1:21" ht="33.75" hidden="1" customHeight="1" outlineLevel="1">
      <c r="A897" s="65"/>
      <c r="B897" s="53">
        <v>2023</v>
      </c>
      <c r="C897" s="53">
        <v>4</v>
      </c>
      <c r="D897" s="54" t="s">
        <v>5</v>
      </c>
      <c r="E897" s="54" t="s">
        <v>6</v>
      </c>
      <c r="F897" s="54" t="s">
        <v>1613</v>
      </c>
      <c r="G897" s="55">
        <v>44840.291666666664</v>
      </c>
      <c r="H897" s="54" t="s">
        <v>9</v>
      </c>
      <c r="I897" s="56" t="str">
        <f>VLOOKUP(H897,'Source Codes'!$A$6:$B$89,2,FALSE)</f>
        <v>On Line Journal Entries</v>
      </c>
      <c r="J897" s="143">
        <v>1692580</v>
      </c>
      <c r="K897" s="55">
        <v>44862.291666666664</v>
      </c>
      <c r="L897" s="51" t="s">
        <v>351</v>
      </c>
      <c r="M897" s="57">
        <v>44863.165081018517</v>
      </c>
      <c r="N897" s="56" t="s">
        <v>407</v>
      </c>
      <c r="O897" s="56" t="s">
        <v>415</v>
      </c>
      <c r="P897" s="58"/>
      <c r="Q897" s="52"/>
      <c r="R897" s="52"/>
      <c r="S897" s="52"/>
      <c r="T897" s="52"/>
      <c r="U897" s="52"/>
    </row>
    <row r="898" spans="1:21" ht="33.75" hidden="1" customHeight="1" outlineLevel="1">
      <c r="A898" s="65"/>
      <c r="B898" s="53">
        <v>2023</v>
      </c>
      <c r="C898" s="53">
        <v>4</v>
      </c>
      <c r="D898" s="54" t="s">
        <v>5</v>
      </c>
      <c r="E898" s="54" t="s">
        <v>6</v>
      </c>
      <c r="F898" s="54" t="s">
        <v>1614</v>
      </c>
      <c r="G898" s="55">
        <v>44837.291666666664</v>
      </c>
      <c r="H898" s="54" t="s">
        <v>9</v>
      </c>
      <c r="I898" s="56" t="str">
        <f>VLOOKUP(H898,'Source Codes'!$A$6:$B$89,2,FALSE)</f>
        <v>On Line Journal Entries</v>
      </c>
      <c r="J898" s="143">
        <v>4178427</v>
      </c>
      <c r="K898" s="55">
        <v>44862.291666666664</v>
      </c>
      <c r="L898" s="51" t="s">
        <v>351</v>
      </c>
      <c r="M898" s="57">
        <v>44863.165081018517</v>
      </c>
      <c r="N898" s="56" t="s">
        <v>407</v>
      </c>
      <c r="O898" s="56" t="s">
        <v>415</v>
      </c>
      <c r="P898" s="58"/>
      <c r="Q898" s="52"/>
      <c r="R898" s="52"/>
      <c r="S898" s="52"/>
      <c r="T898" s="52"/>
      <c r="U898" s="52"/>
    </row>
    <row r="899" spans="1:21" ht="33.75" hidden="1" customHeight="1" outlineLevel="1">
      <c r="A899" s="65"/>
      <c r="B899" s="53">
        <v>2023</v>
      </c>
      <c r="C899" s="53">
        <v>4</v>
      </c>
      <c r="D899" s="54" t="s">
        <v>5</v>
      </c>
      <c r="E899" s="54" t="s">
        <v>6</v>
      </c>
      <c r="F899" s="54" t="s">
        <v>1615</v>
      </c>
      <c r="G899" s="55">
        <v>44841.291666666664</v>
      </c>
      <c r="H899" s="54" t="s">
        <v>9</v>
      </c>
      <c r="I899" s="56" t="str">
        <f>VLOOKUP(H899,'Source Codes'!$A$6:$B$89,2,FALSE)</f>
        <v>On Line Journal Entries</v>
      </c>
      <c r="J899" s="143">
        <v>6495598</v>
      </c>
      <c r="K899" s="55">
        <v>44862.291666666664</v>
      </c>
      <c r="L899" s="51" t="s">
        <v>351</v>
      </c>
      <c r="M899" s="57">
        <v>44863.165081018517</v>
      </c>
      <c r="N899" s="56" t="s">
        <v>407</v>
      </c>
      <c r="O899" s="56" t="s">
        <v>415</v>
      </c>
      <c r="P899" s="58"/>
      <c r="Q899" s="52"/>
      <c r="R899" s="52"/>
      <c r="S899" s="52"/>
      <c r="T899" s="52"/>
      <c r="U899" s="52"/>
    </row>
    <row r="900" spans="1:21" ht="33.75" hidden="1" customHeight="1" outlineLevel="1">
      <c r="A900" s="65"/>
      <c r="B900" s="53">
        <v>2023</v>
      </c>
      <c r="C900" s="53">
        <v>4</v>
      </c>
      <c r="D900" s="54" t="s">
        <v>5</v>
      </c>
      <c r="E900" s="54" t="s">
        <v>6</v>
      </c>
      <c r="F900" s="54" t="s">
        <v>1616</v>
      </c>
      <c r="G900" s="55">
        <v>44837.291666666664</v>
      </c>
      <c r="H900" s="54" t="s">
        <v>9</v>
      </c>
      <c r="I900" s="56" t="str">
        <f>VLOOKUP(H900,'Source Codes'!$A$6:$B$89,2,FALSE)</f>
        <v>On Line Journal Entries</v>
      </c>
      <c r="J900" s="143">
        <v>7215700</v>
      </c>
      <c r="K900" s="55">
        <v>44862.291666666664</v>
      </c>
      <c r="L900" s="51" t="s">
        <v>351</v>
      </c>
      <c r="M900" s="57">
        <v>44863.165081018517</v>
      </c>
      <c r="N900" s="56" t="s">
        <v>407</v>
      </c>
      <c r="O900" s="56" t="s">
        <v>415</v>
      </c>
      <c r="P900" s="58"/>
      <c r="Q900" s="52"/>
      <c r="R900" s="52"/>
      <c r="S900" s="52"/>
      <c r="T900" s="52"/>
      <c r="U900" s="52"/>
    </row>
    <row r="901" spans="1:21" ht="12.75" customHeight="1" collapsed="1">
      <c r="A901" s="65"/>
      <c r="B901" s="52"/>
      <c r="C901" s="52"/>
      <c r="D901" s="52"/>
      <c r="E901" s="52"/>
      <c r="F901" s="52"/>
      <c r="G901" s="52"/>
      <c r="H901" s="52"/>
      <c r="I901" s="56"/>
      <c r="J901" s="152">
        <f>SUM(J893:J900)</f>
        <v>17867870.399999999</v>
      </c>
      <c r="K901" s="138"/>
      <c r="L901" s="52"/>
      <c r="M901" s="52"/>
      <c r="N901" s="52"/>
      <c r="O901" s="52"/>
      <c r="P901" s="52"/>
    </row>
    <row r="902" spans="1:21" ht="12.75" customHeight="1">
      <c r="A902" s="65"/>
      <c r="B902" s="52"/>
      <c r="C902" s="52"/>
      <c r="D902" s="52"/>
      <c r="E902" s="52"/>
      <c r="F902" s="52"/>
      <c r="G902" s="52"/>
      <c r="H902" s="52"/>
      <c r="I902" s="56"/>
      <c r="J902" s="153"/>
      <c r="K902" s="138"/>
      <c r="L902" s="52"/>
      <c r="M902" s="52"/>
      <c r="N902" s="52"/>
      <c r="O902" s="52"/>
      <c r="P902" s="52"/>
    </row>
    <row r="903" spans="1:21" ht="12.75" customHeight="1">
      <c r="A903" s="156" t="s">
        <v>1621</v>
      </c>
      <c r="B903" s="52"/>
      <c r="C903" s="52"/>
      <c r="D903" s="52"/>
      <c r="E903" s="52"/>
      <c r="F903" s="52"/>
      <c r="G903" s="52"/>
      <c r="H903" s="52"/>
      <c r="I903" s="56"/>
      <c r="J903" s="153"/>
      <c r="K903" s="138"/>
      <c r="L903" s="52"/>
      <c r="M903" s="52"/>
      <c r="N903" s="52"/>
      <c r="O903" s="52"/>
      <c r="P903" s="52"/>
    </row>
    <row r="904" spans="1:21" ht="38.25" hidden="1" outlineLevel="1">
      <c r="A904" s="65"/>
      <c r="B904" s="53">
        <v>2023</v>
      </c>
      <c r="C904" s="53">
        <v>4</v>
      </c>
      <c r="D904" s="54" t="s">
        <v>5</v>
      </c>
      <c r="E904" s="54" t="s">
        <v>6</v>
      </c>
      <c r="F904" s="54" t="s">
        <v>1622</v>
      </c>
      <c r="G904" s="55">
        <v>44861.291666666664</v>
      </c>
      <c r="H904" s="54" t="s">
        <v>12</v>
      </c>
      <c r="I904" s="56" t="str">
        <f>VLOOKUP(H904,'Source Codes'!$A$6:$B$89,2,FALSE)</f>
        <v>AR Direct Cash Journal</v>
      </c>
      <c r="J904" s="143">
        <v>1157168.8899999999</v>
      </c>
      <c r="K904" s="55">
        <v>44865.291666666664</v>
      </c>
      <c r="L904" s="51" t="s">
        <v>1638</v>
      </c>
      <c r="M904" s="57">
        <v>44866.044560185182</v>
      </c>
      <c r="N904" s="56" t="s">
        <v>407</v>
      </c>
      <c r="O904" s="56" t="s">
        <v>413</v>
      </c>
      <c r="P904" s="58"/>
      <c r="Q904" s="52"/>
      <c r="R904" s="52"/>
      <c r="S904" s="52"/>
      <c r="T904" s="52"/>
      <c r="U904" s="52"/>
    </row>
    <row r="905" spans="1:21" ht="38.25" hidden="1" outlineLevel="1">
      <c r="A905" s="65"/>
      <c r="B905" s="53">
        <v>2023</v>
      </c>
      <c r="C905" s="53">
        <v>4</v>
      </c>
      <c r="D905" s="54" t="s">
        <v>5</v>
      </c>
      <c r="E905" s="54" t="s">
        <v>6</v>
      </c>
      <c r="F905" s="54" t="s">
        <v>1623</v>
      </c>
      <c r="G905" s="55">
        <v>44862.291666666664</v>
      </c>
      <c r="H905" s="54" t="s">
        <v>12</v>
      </c>
      <c r="I905" s="56" t="str">
        <f>VLOOKUP(H905,'Source Codes'!$A$6:$B$89,2,FALSE)</f>
        <v>AR Direct Cash Journal</v>
      </c>
      <c r="J905" s="143">
        <v>2909738</v>
      </c>
      <c r="K905" s="55">
        <v>44865.291666666664</v>
      </c>
      <c r="L905" s="51" t="s">
        <v>1632</v>
      </c>
      <c r="M905" s="57">
        <v>44866.044560185182</v>
      </c>
      <c r="N905" s="56" t="s">
        <v>407</v>
      </c>
      <c r="O905" s="56" t="s">
        <v>413</v>
      </c>
      <c r="P905" s="58"/>
      <c r="Q905" s="52"/>
      <c r="R905" s="52"/>
      <c r="S905" s="52"/>
      <c r="T905" s="52"/>
      <c r="U905" s="52"/>
    </row>
    <row r="906" spans="1:21" ht="51" hidden="1" outlineLevel="1">
      <c r="A906" s="65"/>
      <c r="B906" s="53">
        <v>2023</v>
      </c>
      <c r="C906" s="53">
        <v>4</v>
      </c>
      <c r="D906" s="54" t="s">
        <v>5</v>
      </c>
      <c r="E906" s="54" t="s">
        <v>6</v>
      </c>
      <c r="F906" s="54" t="s">
        <v>1624</v>
      </c>
      <c r="G906" s="55">
        <v>44865.291666666664</v>
      </c>
      <c r="H906" s="54" t="s">
        <v>12</v>
      </c>
      <c r="I906" s="56" t="str">
        <f>VLOOKUP(H906,'Source Codes'!$A$6:$B$89,2,FALSE)</f>
        <v>AR Direct Cash Journal</v>
      </c>
      <c r="J906" s="143">
        <v>1154252.47</v>
      </c>
      <c r="K906" s="55">
        <v>44865.291666666664</v>
      </c>
      <c r="L906" s="51" t="s">
        <v>1633</v>
      </c>
      <c r="M906" s="57">
        <v>44866.044560185182</v>
      </c>
      <c r="N906" s="56" t="s">
        <v>407</v>
      </c>
      <c r="O906" s="56" t="s">
        <v>413</v>
      </c>
      <c r="P906" s="58"/>
      <c r="Q906" s="52"/>
      <c r="R906" s="52"/>
      <c r="S906" s="52"/>
      <c r="T906" s="52"/>
      <c r="U906" s="52"/>
    </row>
    <row r="907" spans="1:21" ht="47.25" hidden="1" customHeight="1" outlineLevel="1">
      <c r="A907" s="65"/>
      <c r="B907" s="53">
        <v>2023</v>
      </c>
      <c r="C907" s="53">
        <v>4</v>
      </c>
      <c r="D907" s="54" t="s">
        <v>5</v>
      </c>
      <c r="E907" s="54" t="s">
        <v>6</v>
      </c>
      <c r="F907" s="54" t="s">
        <v>1625</v>
      </c>
      <c r="G907" s="55">
        <v>44859.291666666664</v>
      </c>
      <c r="H907" s="54" t="s">
        <v>11</v>
      </c>
      <c r="I907" s="56" t="str">
        <f>VLOOKUP(H907,'Source Codes'!$A$6:$B$89,2,FALSE)</f>
        <v>AR Payments</v>
      </c>
      <c r="J907" s="143">
        <v>2078873.65</v>
      </c>
      <c r="K907" s="55">
        <v>44865.291666666664</v>
      </c>
      <c r="L907" s="49" t="s">
        <v>1634</v>
      </c>
      <c r="M907" s="57">
        <v>44866.044560185182</v>
      </c>
      <c r="N907" s="56" t="s">
        <v>407</v>
      </c>
      <c r="O907" s="56" t="s">
        <v>408</v>
      </c>
      <c r="P907" s="58"/>
      <c r="Q907" s="52"/>
      <c r="R907" s="52"/>
      <c r="S907" s="52"/>
      <c r="T907" s="52"/>
      <c r="U907" s="52"/>
    </row>
    <row r="908" spans="1:21" ht="33.75" hidden="1" customHeight="1" outlineLevel="1">
      <c r="A908" s="65"/>
      <c r="B908" s="53">
        <v>2023</v>
      </c>
      <c r="C908" s="53">
        <v>4</v>
      </c>
      <c r="D908" s="54" t="s">
        <v>5</v>
      </c>
      <c r="E908" s="54" t="s">
        <v>6</v>
      </c>
      <c r="F908" s="54" t="s">
        <v>1626</v>
      </c>
      <c r="G908" s="55">
        <v>44854.291666666664</v>
      </c>
      <c r="H908" s="54" t="s">
        <v>340</v>
      </c>
      <c r="I908" s="56" t="str">
        <f>VLOOKUP(H908,'Source Codes'!$A$6:$B$89,2,FALSE)</f>
        <v>Facilities Mngmnt Intfc Jrnls</v>
      </c>
      <c r="J908" s="143">
        <v>-3944079.66</v>
      </c>
      <c r="K908" s="55">
        <v>44865.291666666664</v>
      </c>
      <c r="L908" s="51" t="s">
        <v>1635</v>
      </c>
      <c r="M908" s="57">
        <v>44866.16511574074</v>
      </c>
      <c r="N908" s="48" t="s">
        <v>407</v>
      </c>
      <c r="O908" s="48" t="s">
        <v>418</v>
      </c>
      <c r="P908" s="58"/>
      <c r="Q908" s="52"/>
      <c r="R908" s="52"/>
      <c r="S908" s="52"/>
      <c r="T908" s="52"/>
      <c r="U908" s="52"/>
    </row>
    <row r="909" spans="1:21" ht="33.75" hidden="1" customHeight="1" outlineLevel="1">
      <c r="A909" s="65"/>
      <c r="B909" s="53">
        <v>2023</v>
      </c>
      <c r="C909" s="53">
        <v>4</v>
      </c>
      <c r="D909" s="54" t="s">
        <v>5</v>
      </c>
      <c r="E909" s="54" t="s">
        <v>6</v>
      </c>
      <c r="F909" s="54" t="s">
        <v>1627</v>
      </c>
      <c r="G909" s="55">
        <v>44855.291666666664</v>
      </c>
      <c r="H909" s="54" t="s">
        <v>340</v>
      </c>
      <c r="I909" s="56" t="str">
        <f>VLOOKUP(H909,'Source Codes'!$A$6:$B$89,2,FALSE)</f>
        <v>Facilities Mngmnt Intfc Jrnls</v>
      </c>
      <c r="J909" s="143">
        <v>-1303592.3600000001</v>
      </c>
      <c r="K909" s="55">
        <v>44865.291666666664</v>
      </c>
      <c r="L909" s="49" t="s">
        <v>1636</v>
      </c>
      <c r="M909" s="57">
        <v>44866.16511574074</v>
      </c>
      <c r="N909" s="56" t="s">
        <v>407</v>
      </c>
      <c r="O909" s="56" t="s">
        <v>418</v>
      </c>
      <c r="P909" s="58"/>
      <c r="Q909" s="52"/>
      <c r="R909" s="52"/>
      <c r="S909" s="52"/>
      <c r="T909" s="52"/>
      <c r="U909" s="52"/>
    </row>
    <row r="910" spans="1:21" ht="33.75" hidden="1" customHeight="1" outlineLevel="1">
      <c r="A910" s="65"/>
      <c r="B910" s="53">
        <v>2023</v>
      </c>
      <c r="C910" s="53">
        <v>4</v>
      </c>
      <c r="D910" s="54" t="s">
        <v>5</v>
      </c>
      <c r="E910" s="54" t="s">
        <v>6</v>
      </c>
      <c r="F910" s="54" t="s">
        <v>1628</v>
      </c>
      <c r="G910" s="55">
        <v>44854.291666666664</v>
      </c>
      <c r="H910" s="54" t="s">
        <v>9</v>
      </c>
      <c r="I910" s="56" t="str">
        <f>VLOOKUP(H910,'Source Codes'!$A$6:$B$89,2,FALSE)</f>
        <v>On Line Journal Entries</v>
      </c>
      <c r="J910" s="143">
        <v>1285304</v>
      </c>
      <c r="K910" s="55">
        <v>44865.291666666664</v>
      </c>
      <c r="L910" s="51" t="s">
        <v>351</v>
      </c>
      <c r="M910" s="57">
        <v>44866.165081018517</v>
      </c>
      <c r="N910" s="56" t="s">
        <v>407</v>
      </c>
      <c r="O910" s="56" t="s">
        <v>415</v>
      </c>
      <c r="P910" s="58"/>
      <c r="Q910" s="52"/>
      <c r="R910" s="52"/>
      <c r="S910" s="52"/>
      <c r="T910" s="52"/>
      <c r="U910" s="52"/>
    </row>
    <row r="911" spans="1:21" ht="33.75" hidden="1" customHeight="1" outlineLevel="1">
      <c r="A911" s="65"/>
      <c r="B911" s="53">
        <v>2023</v>
      </c>
      <c r="C911" s="53">
        <v>4</v>
      </c>
      <c r="D911" s="54" t="s">
        <v>5</v>
      </c>
      <c r="E911" s="54" t="s">
        <v>6</v>
      </c>
      <c r="F911" s="54" t="s">
        <v>1629</v>
      </c>
      <c r="G911" s="55">
        <v>44837.291666666664</v>
      </c>
      <c r="H911" s="54" t="s">
        <v>9</v>
      </c>
      <c r="I911" s="56" t="str">
        <f>VLOOKUP(H911,'Source Codes'!$A$6:$B$89,2,FALSE)</f>
        <v>On Line Journal Entries</v>
      </c>
      <c r="J911" s="143">
        <v>5625800</v>
      </c>
      <c r="K911" s="55">
        <v>44865.291666666664</v>
      </c>
      <c r="L911" s="51" t="s">
        <v>351</v>
      </c>
      <c r="M911" s="57">
        <v>44866.165081018517</v>
      </c>
      <c r="N911" s="56" t="s">
        <v>407</v>
      </c>
      <c r="O911" s="56" t="s">
        <v>415</v>
      </c>
      <c r="P911" s="58"/>
      <c r="Q911" s="52"/>
      <c r="R911" s="52"/>
      <c r="S911" s="52"/>
      <c r="T911" s="52"/>
      <c r="U911" s="52"/>
    </row>
    <row r="912" spans="1:21" ht="33.75" hidden="1" customHeight="1" outlineLevel="1">
      <c r="A912" s="65"/>
      <c r="B912" s="53">
        <v>2023</v>
      </c>
      <c r="C912" s="53">
        <v>4</v>
      </c>
      <c r="D912" s="54" t="s">
        <v>5</v>
      </c>
      <c r="E912" s="54" t="s">
        <v>6</v>
      </c>
      <c r="F912" s="54" t="s">
        <v>1630</v>
      </c>
      <c r="G912" s="55">
        <v>44854.291666666664</v>
      </c>
      <c r="H912" s="54" t="s">
        <v>9</v>
      </c>
      <c r="I912" s="56" t="str">
        <f>VLOOKUP(H912,'Source Codes'!$A$6:$B$89,2,FALSE)</f>
        <v>On Line Journal Entries</v>
      </c>
      <c r="J912" s="143">
        <v>6863277</v>
      </c>
      <c r="K912" s="55">
        <v>44865.291666666664</v>
      </c>
      <c r="L912" s="51" t="s">
        <v>351</v>
      </c>
      <c r="M912" s="57">
        <v>44866.165081018517</v>
      </c>
      <c r="N912" s="56" t="s">
        <v>407</v>
      </c>
      <c r="O912" s="56" t="s">
        <v>415</v>
      </c>
      <c r="P912" s="58"/>
      <c r="Q912" s="52"/>
      <c r="R912" s="52"/>
      <c r="S912" s="52"/>
      <c r="T912" s="52"/>
      <c r="U912" s="52"/>
    </row>
    <row r="913" spans="1:21" ht="33.75" hidden="1" customHeight="1" outlineLevel="1">
      <c r="A913" s="65"/>
      <c r="B913" s="53">
        <v>2023</v>
      </c>
      <c r="C913" s="53">
        <v>4</v>
      </c>
      <c r="D913" s="54" t="s">
        <v>5</v>
      </c>
      <c r="E913" s="54" t="s">
        <v>6</v>
      </c>
      <c r="F913" s="54" t="s">
        <v>1631</v>
      </c>
      <c r="G913" s="55">
        <v>44860.291666666664</v>
      </c>
      <c r="H913" s="54" t="s">
        <v>16</v>
      </c>
      <c r="I913" s="56" t="str">
        <f>VLOOKUP(H913,'Source Codes'!$A$6:$B$89,2,FALSE)</f>
        <v>Property Tax Interface</v>
      </c>
      <c r="J913" s="143">
        <v>12723130.029999999</v>
      </c>
      <c r="K913" s="55">
        <v>44865.291666666664</v>
      </c>
      <c r="L913" s="51" t="s">
        <v>1637</v>
      </c>
      <c r="M913" s="57">
        <v>44865.810497685183</v>
      </c>
      <c r="N913" s="56" t="s">
        <v>518</v>
      </c>
      <c r="O913" s="56" t="s">
        <v>471</v>
      </c>
      <c r="P913" s="58"/>
      <c r="Q913" s="52"/>
      <c r="R913" s="52"/>
      <c r="S913" s="52"/>
      <c r="T913" s="52"/>
      <c r="U913" s="52"/>
    </row>
    <row r="914" spans="1:21" ht="12.75" customHeight="1" collapsed="1">
      <c r="A914" s="65"/>
      <c r="B914" s="52"/>
      <c r="C914" s="52"/>
      <c r="D914" s="52"/>
      <c r="E914" s="52"/>
      <c r="F914" s="52"/>
      <c r="G914" s="52"/>
      <c r="H914" s="52"/>
      <c r="I914" s="56"/>
      <c r="J914" s="152">
        <f>SUM(J904:J913)</f>
        <v>28549872.019999996</v>
      </c>
      <c r="K914" s="138"/>
      <c r="L914" s="52"/>
      <c r="M914" s="52"/>
      <c r="N914" s="52"/>
      <c r="O914" s="52"/>
      <c r="P914" s="52"/>
    </row>
    <row r="915" spans="1:21" ht="12.75" customHeight="1">
      <c r="A915" s="65"/>
      <c r="B915" s="52"/>
      <c r="C915" s="52"/>
      <c r="D915" s="52"/>
      <c r="E915" s="52"/>
      <c r="F915" s="52"/>
      <c r="G915" s="52"/>
      <c r="H915" s="52"/>
      <c r="I915" s="56"/>
      <c r="J915" s="153"/>
      <c r="K915" s="138"/>
      <c r="L915" s="52"/>
      <c r="M915" s="52"/>
      <c r="N915" s="52"/>
      <c r="O915" s="52"/>
      <c r="P915" s="52"/>
    </row>
    <row r="916" spans="1:21" ht="12.75" customHeight="1">
      <c r="A916" s="156" t="s">
        <v>1639</v>
      </c>
      <c r="B916" s="52"/>
      <c r="C916" s="52"/>
      <c r="D916" s="52"/>
      <c r="E916" s="52"/>
      <c r="F916" s="52"/>
      <c r="G916" s="52"/>
      <c r="H916" s="52"/>
      <c r="I916" s="56"/>
      <c r="J916" s="153"/>
      <c r="K916" s="138"/>
      <c r="L916" s="52"/>
      <c r="M916" s="52"/>
      <c r="N916" s="52"/>
      <c r="O916" s="52"/>
      <c r="P916" s="52"/>
    </row>
    <row r="917" spans="1:21" ht="51" hidden="1" outlineLevel="1">
      <c r="A917" s="65"/>
      <c r="B917" s="53">
        <v>2023</v>
      </c>
      <c r="C917" s="53">
        <v>4</v>
      </c>
      <c r="D917" s="54" t="s">
        <v>5</v>
      </c>
      <c r="E917" s="54" t="s">
        <v>6</v>
      </c>
      <c r="F917" s="54" t="s">
        <v>1640</v>
      </c>
      <c r="G917" s="55">
        <v>44860.291666666664</v>
      </c>
      <c r="H917" s="54" t="s">
        <v>12</v>
      </c>
      <c r="I917" s="56" t="str">
        <f>VLOOKUP(H917,'Source Codes'!$A$6:$B$89,2,FALSE)</f>
        <v>AR Direct Cash Journal</v>
      </c>
      <c r="J917" s="143">
        <v>7084392.2400000002</v>
      </c>
      <c r="K917" s="55">
        <v>44866.291666666664</v>
      </c>
      <c r="L917" s="51" t="s">
        <v>1644</v>
      </c>
      <c r="M917" s="57">
        <v>44867.044259259259</v>
      </c>
      <c r="N917" s="56" t="s">
        <v>407</v>
      </c>
      <c r="O917" s="56" t="s">
        <v>419</v>
      </c>
      <c r="P917" s="58"/>
      <c r="Q917" s="52"/>
      <c r="R917" s="52"/>
      <c r="S917" s="52"/>
      <c r="T917" s="52"/>
      <c r="U917" s="52"/>
    </row>
    <row r="918" spans="1:21" ht="69" hidden="1" customHeight="1" outlineLevel="1">
      <c r="A918" s="65"/>
      <c r="B918" s="53">
        <v>2023</v>
      </c>
      <c r="C918" s="53">
        <v>4</v>
      </c>
      <c r="D918" s="54" t="s">
        <v>5</v>
      </c>
      <c r="E918" s="54" t="s">
        <v>6</v>
      </c>
      <c r="F918" s="54" t="s">
        <v>1641</v>
      </c>
      <c r="G918" s="55">
        <v>44862.291666666664</v>
      </c>
      <c r="H918" s="54" t="s">
        <v>12</v>
      </c>
      <c r="I918" s="56" t="str">
        <f>VLOOKUP(H918,'Source Codes'!$A$6:$B$89,2,FALSE)</f>
        <v>AR Direct Cash Journal</v>
      </c>
      <c r="J918" s="143">
        <v>2267791.54</v>
      </c>
      <c r="K918" s="55">
        <v>44866.291666666664</v>
      </c>
      <c r="L918" s="51" t="s">
        <v>1646</v>
      </c>
      <c r="M918" s="57">
        <v>44867.044259259259</v>
      </c>
      <c r="N918" s="56" t="s">
        <v>407</v>
      </c>
      <c r="O918" s="56" t="s">
        <v>419</v>
      </c>
      <c r="P918" s="58"/>
      <c r="Q918" s="52"/>
      <c r="R918" s="52"/>
      <c r="S918" s="52"/>
      <c r="T918" s="52"/>
      <c r="U918" s="52"/>
    </row>
    <row r="919" spans="1:21" ht="33.75" hidden="1" customHeight="1" outlineLevel="1">
      <c r="A919" s="65"/>
      <c r="B919" s="53">
        <v>2023</v>
      </c>
      <c r="C919" s="53">
        <v>4</v>
      </c>
      <c r="D919" s="54" t="s">
        <v>5</v>
      </c>
      <c r="E919" s="54" t="s">
        <v>6</v>
      </c>
      <c r="F919" s="54" t="s">
        <v>1642</v>
      </c>
      <c r="G919" s="55">
        <v>44845.291666666664</v>
      </c>
      <c r="H919" s="54" t="s">
        <v>11</v>
      </c>
      <c r="I919" s="56" t="str">
        <f>VLOOKUP(H919,'Source Codes'!$A$6:$B$89,2,FALSE)</f>
        <v>AR Payments</v>
      </c>
      <c r="J919" s="143">
        <v>1428158.76</v>
      </c>
      <c r="K919" s="55">
        <v>44866.291666666664</v>
      </c>
      <c r="L919" s="49" t="s">
        <v>942</v>
      </c>
      <c r="M919" s="57">
        <v>44867.044259259259</v>
      </c>
      <c r="N919" s="56" t="s">
        <v>407</v>
      </c>
      <c r="O919" s="56" t="s">
        <v>408</v>
      </c>
      <c r="P919" s="58"/>
      <c r="Q919" s="52"/>
      <c r="R919" s="52"/>
      <c r="S919" s="52"/>
      <c r="T919" s="52"/>
      <c r="U919" s="52"/>
    </row>
    <row r="920" spans="1:21" ht="33.75" hidden="1" customHeight="1" outlineLevel="1">
      <c r="A920" s="65"/>
      <c r="B920" s="53">
        <v>2023</v>
      </c>
      <c r="C920" s="53">
        <v>4</v>
      </c>
      <c r="D920" s="54" t="s">
        <v>5</v>
      </c>
      <c r="E920" s="54" t="s">
        <v>6</v>
      </c>
      <c r="F920" s="54" t="s">
        <v>1643</v>
      </c>
      <c r="G920" s="55">
        <v>44853.291666666664</v>
      </c>
      <c r="H920" s="54" t="s">
        <v>16</v>
      </c>
      <c r="I920" s="56" t="str">
        <f>VLOOKUP(H920,'Source Codes'!$A$6:$B$89,2,FALSE)</f>
        <v>Property Tax Interface</v>
      </c>
      <c r="J920" s="143">
        <v>4100292.96</v>
      </c>
      <c r="K920" s="55">
        <v>44866.291666666664</v>
      </c>
      <c r="L920" s="51" t="s">
        <v>1645</v>
      </c>
      <c r="M920" s="57">
        <v>44866.659490740742</v>
      </c>
      <c r="N920" s="56" t="s">
        <v>412</v>
      </c>
      <c r="O920" s="56" t="s">
        <v>471</v>
      </c>
      <c r="P920" s="58"/>
      <c r="Q920" s="52"/>
      <c r="R920" s="52"/>
      <c r="S920" s="52"/>
      <c r="T920" s="52"/>
      <c r="U920" s="52"/>
    </row>
    <row r="921" spans="1:21" ht="12.75" customHeight="1" collapsed="1">
      <c r="A921" s="65"/>
      <c r="B921" s="52"/>
      <c r="C921" s="52"/>
      <c r="D921" s="52"/>
      <c r="E921" s="52"/>
      <c r="F921" s="52"/>
      <c r="G921" s="52"/>
      <c r="H921" s="52"/>
      <c r="I921" s="56"/>
      <c r="J921" s="152">
        <f>SUM(J917:J920)</f>
        <v>14880635.5</v>
      </c>
      <c r="K921" s="138"/>
      <c r="L921" s="52"/>
      <c r="M921" s="52"/>
      <c r="N921" s="52"/>
      <c r="O921" s="52"/>
      <c r="P921" s="52"/>
    </row>
    <row r="922" spans="1:21" ht="12.75" customHeight="1">
      <c r="A922" s="65"/>
      <c r="B922" s="52"/>
      <c r="C922" s="52"/>
      <c r="D922" s="52"/>
      <c r="E922" s="52"/>
      <c r="F922" s="52"/>
      <c r="G922" s="52"/>
      <c r="H922" s="52"/>
      <c r="I922" s="56"/>
      <c r="J922" s="153"/>
      <c r="K922" s="138"/>
      <c r="L922" s="52"/>
      <c r="M922" s="52"/>
      <c r="N922" s="52"/>
      <c r="O922" s="52"/>
    </row>
    <row r="923" spans="1:21" ht="12.75" customHeight="1">
      <c r="A923" s="156" t="s">
        <v>1647</v>
      </c>
      <c r="B923" s="52"/>
      <c r="C923" s="52"/>
      <c r="D923" s="52"/>
      <c r="E923" s="52"/>
      <c r="F923" s="52"/>
      <c r="G923" s="52"/>
      <c r="H923" s="52"/>
      <c r="I923" s="56"/>
      <c r="J923" s="153"/>
      <c r="K923" s="138"/>
      <c r="L923" s="52"/>
      <c r="M923" s="52"/>
      <c r="N923" s="52"/>
      <c r="O923" s="52"/>
    </row>
    <row r="924" spans="1:21" ht="33.75" hidden="1" customHeight="1" outlineLevel="1">
      <c r="A924" s="65"/>
      <c r="B924" s="53">
        <v>2023</v>
      </c>
      <c r="C924" s="53">
        <v>5</v>
      </c>
      <c r="D924" s="54" t="s">
        <v>5</v>
      </c>
      <c r="E924" s="54" t="s">
        <v>6</v>
      </c>
      <c r="F924" s="54" t="s">
        <v>1648</v>
      </c>
      <c r="G924" s="55">
        <v>44867.291666666664</v>
      </c>
      <c r="H924" s="54" t="s">
        <v>14</v>
      </c>
      <c r="I924" s="56" t="str">
        <f>VLOOKUP(H924,'Source Codes'!$A$6:$B$89,2,FALSE)</f>
        <v>AP Warrant Issuance</v>
      </c>
      <c r="J924" s="143">
        <v>-1170466.6499999999</v>
      </c>
      <c r="K924" s="55">
        <v>44867.291666666664</v>
      </c>
      <c r="L924" s="51" t="s">
        <v>1674</v>
      </c>
      <c r="M924" s="57">
        <v>44868.086134259262</v>
      </c>
      <c r="N924" s="56" t="s">
        <v>407</v>
      </c>
      <c r="O924" s="56" t="s">
        <v>408</v>
      </c>
      <c r="P924" s="58"/>
      <c r="Q924" s="52"/>
      <c r="R924" s="52"/>
      <c r="S924" s="52"/>
      <c r="T924" s="52"/>
      <c r="U924" s="52"/>
    </row>
    <row r="925" spans="1:21" ht="49.5" hidden="1" customHeight="1" outlineLevel="1">
      <c r="A925" s="65"/>
      <c r="B925" s="53">
        <v>2023</v>
      </c>
      <c r="C925" s="53">
        <v>4</v>
      </c>
      <c r="D925" s="54" t="s">
        <v>5</v>
      </c>
      <c r="E925" s="54" t="s">
        <v>6</v>
      </c>
      <c r="F925" s="54" t="s">
        <v>1649</v>
      </c>
      <c r="G925" s="55">
        <v>44861.291666666664</v>
      </c>
      <c r="H925" s="54" t="s">
        <v>11</v>
      </c>
      <c r="I925" s="56" t="str">
        <f>VLOOKUP(H925,'Source Codes'!$A$6:$B$89,2,FALSE)</f>
        <v>AR Payments</v>
      </c>
      <c r="J925" s="143">
        <v>3334939.42</v>
      </c>
      <c r="K925" s="55">
        <v>44867.291666666664</v>
      </c>
      <c r="L925" s="49" t="s">
        <v>1675</v>
      </c>
      <c r="M925" s="57">
        <v>44868.044050925928</v>
      </c>
      <c r="N925" s="56" t="s">
        <v>407</v>
      </c>
      <c r="O925" s="56" t="s">
        <v>408</v>
      </c>
      <c r="P925" s="58"/>
      <c r="Q925" s="52"/>
      <c r="R925" s="52"/>
      <c r="S925" s="52"/>
      <c r="T925" s="52"/>
      <c r="U925" s="52"/>
    </row>
    <row r="926" spans="1:21" ht="33.75" hidden="1" customHeight="1" outlineLevel="1">
      <c r="A926" s="65"/>
      <c r="B926" s="53">
        <v>2023</v>
      </c>
      <c r="C926" s="53">
        <v>5</v>
      </c>
      <c r="D926" s="54" t="s">
        <v>5</v>
      </c>
      <c r="E926" s="54" t="s">
        <v>6</v>
      </c>
      <c r="F926" s="54" t="s">
        <v>1650</v>
      </c>
      <c r="G926" s="55">
        <v>44866.291666666664</v>
      </c>
      <c r="H926" s="54" t="s">
        <v>13</v>
      </c>
      <c r="I926" s="56" t="str">
        <f>VLOOKUP(H926,'Source Codes'!$A$6:$B$89,2,FALSE)</f>
        <v>C-IV Voucher/Payments/EBT</v>
      </c>
      <c r="J926" s="143">
        <v>-14515422.890000001</v>
      </c>
      <c r="K926" s="55">
        <v>44867.291666666664</v>
      </c>
      <c r="L926" s="51" t="s">
        <v>1669</v>
      </c>
      <c r="M926" s="57">
        <v>44868.164629629631</v>
      </c>
      <c r="N926" s="48" t="s">
        <v>407</v>
      </c>
      <c r="O926" s="48" t="s">
        <v>415</v>
      </c>
      <c r="P926" s="58"/>
      <c r="Q926" s="52"/>
      <c r="R926" s="52"/>
      <c r="S926" s="52"/>
      <c r="T926" s="52"/>
      <c r="U926" s="52"/>
    </row>
    <row r="927" spans="1:21" ht="33.75" hidden="1" customHeight="1" outlineLevel="1">
      <c r="A927" s="65"/>
      <c r="B927" s="53">
        <v>2023</v>
      </c>
      <c r="C927" s="53">
        <v>5</v>
      </c>
      <c r="D927" s="54" t="s">
        <v>5</v>
      </c>
      <c r="E927" s="54" t="s">
        <v>6</v>
      </c>
      <c r="F927" s="54" t="s">
        <v>1651</v>
      </c>
      <c r="G927" s="55">
        <v>44866.291666666664</v>
      </c>
      <c r="H927" s="54" t="s">
        <v>13</v>
      </c>
      <c r="I927" s="56" t="str">
        <f>VLOOKUP(H927,'Source Codes'!$A$6:$B$89,2,FALSE)</f>
        <v>C-IV Voucher/Payments/EBT</v>
      </c>
      <c r="J927" s="143">
        <v>-10134944.07</v>
      </c>
      <c r="K927" s="55">
        <v>44867.291666666664</v>
      </c>
      <c r="L927" s="51" t="s">
        <v>1668</v>
      </c>
      <c r="M927" s="57">
        <v>44868.164629629631</v>
      </c>
      <c r="N927" s="48" t="s">
        <v>407</v>
      </c>
      <c r="O927" s="48" t="s">
        <v>415</v>
      </c>
      <c r="P927" s="58"/>
      <c r="Q927" s="52"/>
      <c r="R927" s="52"/>
      <c r="S927" s="52"/>
      <c r="T927" s="52"/>
      <c r="U927" s="52"/>
    </row>
    <row r="928" spans="1:21" ht="33.75" hidden="1" customHeight="1" outlineLevel="1">
      <c r="A928" s="65"/>
      <c r="B928" s="53">
        <v>2023</v>
      </c>
      <c r="C928" s="53">
        <v>5</v>
      </c>
      <c r="D928" s="54" t="s">
        <v>5</v>
      </c>
      <c r="E928" s="54" t="s">
        <v>6</v>
      </c>
      <c r="F928" s="54" t="s">
        <v>1652</v>
      </c>
      <c r="G928" s="55">
        <v>44866.291666666664</v>
      </c>
      <c r="H928" s="54" t="s">
        <v>13</v>
      </c>
      <c r="I928" s="56" t="str">
        <f>VLOOKUP(H928,'Source Codes'!$A$6:$B$89,2,FALSE)</f>
        <v>C-IV Voucher/Payments/EBT</v>
      </c>
      <c r="J928" s="143">
        <v>-8325134.0099999998</v>
      </c>
      <c r="K928" s="55">
        <v>44867.291666666664</v>
      </c>
      <c r="L928" s="51" t="s">
        <v>523</v>
      </c>
      <c r="M928" s="57">
        <v>44868.164629629631</v>
      </c>
      <c r="N928" s="48" t="s">
        <v>407</v>
      </c>
      <c r="O928" s="48" t="s">
        <v>415</v>
      </c>
      <c r="P928" s="58"/>
      <c r="Q928" s="52"/>
      <c r="R928" s="52"/>
      <c r="S928" s="52"/>
      <c r="T928" s="52"/>
      <c r="U928" s="52"/>
    </row>
    <row r="929" spans="1:21" ht="33.75" hidden="1" customHeight="1" outlineLevel="1">
      <c r="A929" s="65"/>
      <c r="B929" s="53">
        <v>2023</v>
      </c>
      <c r="C929" s="53">
        <v>4</v>
      </c>
      <c r="D929" s="54" t="s">
        <v>5</v>
      </c>
      <c r="E929" s="54" t="s">
        <v>6</v>
      </c>
      <c r="F929" s="54" t="s">
        <v>1653</v>
      </c>
      <c r="G929" s="55">
        <v>44862.291666666664</v>
      </c>
      <c r="H929" s="54" t="s">
        <v>9</v>
      </c>
      <c r="I929" s="56" t="str">
        <f>VLOOKUP(H929,'Source Codes'!$A$6:$B$89,2,FALSE)</f>
        <v>On Line Journal Entries</v>
      </c>
      <c r="J929" s="143">
        <v>-2500000</v>
      </c>
      <c r="K929" s="55">
        <v>44867.291666666664</v>
      </c>
      <c r="L929" s="51" t="s">
        <v>1667</v>
      </c>
      <c r="M929" s="57">
        <v>44868.164618055554</v>
      </c>
      <c r="N929" s="48" t="s">
        <v>518</v>
      </c>
      <c r="O929" s="48" t="s">
        <v>466</v>
      </c>
      <c r="P929" s="58"/>
      <c r="Q929" s="52"/>
      <c r="R929" s="52"/>
      <c r="S929" s="52"/>
      <c r="T929" s="52"/>
      <c r="U929" s="52"/>
    </row>
    <row r="930" spans="1:21" ht="33.75" hidden="1" customHeight="1" outlineLevel="1">
      <c r="A930" s="65"/>
      <c r="B930" s="53">
        <v>2023</v>
      </c>
      <c r="C930" s="53">
        <v>4</v>
      </c>
      <c r="D930" s="54" t="s">
        <v>5</v>
      </c>
      <c r="E930" s="54" t="s">
        <v>6</v>
      </c>
      <c r="F930" s="54" t="s">
        <v>1654</v>
      </c>
      <c r="G930" s="55">
        <v>44861.291666666664</v>
      </c>
      <c r="H930" s="54" t="s">
        <v>9</v>
      </c>
      <c r="I930" s="56" t="str">
        <f>VLOOKUP(H930,'Source Codes'!$A$6:$B$89,2,FALSE)</f>
        <v>On Line Journal Entries</v>
      </c>
      <c r="J930" s="143">
        <v>1621309.41</v>
      </c>
      <c r="K930" s="55">
        <v>44867.291666666664</v>
      </c>
      <c r="L930" s="51" t="s">
        <v>1670</v>
      </c>
      <c r="M930" s="57">
        <v>44868.164618055554</v>
      </c>
      <c r="N930" s="56" t="s">
        <v>407</v>
      </c>
      <c r="O930" s="56" t="s">
        <v>422</v>
      </c>
      <c r="P930" s="58"/>
      <c r="Q930" s="52"/>
      <c r="R930" s="52"/>
      <c r="S930" s="52"/>
      <c r="T930" s="52"/>
      <c r="U930" s="52"/>
    </row>
    <row r="931" spans="1:21" ht="38.25" hidden="1" outlineLevel="1">
      <c r="A931" s="65"/>
      <c r="B931" s="53">
        <v>2023</v>
      </c>
      <c r="C931" s="53">
        <v>4</v>
      </c>
      <c r="D931" s="54" t="s">
        <v>5</v>
      </c>
      <c r="E931" s="54" t="s">
        <v>6</v>
      </c>
      <c r="F931" s="54" t="s">
        <v>1655</v>
      </c>
      <c r="G931" s="55">
        <v>44848.291666666664</v>
      </c>
      <c r="H931" s="54" t="s">
        <v>9</v>
      </c>
      <c r="I931" s="56" t="str">
        <f>VLOOKUP(H931,'Source Codes'!$A$6:$B$89,2,FALSE)</f>
        <v>On Line Journal Entries</v>
      </c>
      <c r="J931" s="143">
        <v>2141571.5499999998</v>
      </c>
      <c r="K931" s="55">
        <v>44867.291666666664</v>
      </c>
      <c r="L931" s="51" t="s">
        <v>1671</v>
      </c>
      <c r="M931" s="57">
        <v>44868.164618055554</v>
      </c>
      <c r="N931" s="48" t="s">
        <v>412</v>
      </c>
      <c r="O931" s="48" t="s">
        <v>424</v>
      </c>
      <c r="P931" s="58"/>
      <c r="Q931" s="52"/>
      <c r="R931" s="52"/>
      <c r="S931" s="52"/>
      <c r="T931" s="52"/>
      <c r="U931" s="52"/>
    </row>
    <row r="932" spans="1:21" ht="63.75" hidden="1" outlineLevel="1">
      <c r="A932" s="65"/>
      <c r="B932" s="53">
        <v>2023</v>
      </c>
      <c r="C932" s="53">
        <v>4</v>
      </c>
      <c r="D932" s="54" t="s">
        <v>5</v>
      </c>
      <c r="E932" s="54" t="s">
        <v>6</v>
      </c>
      <c r="F932" s="54" t="s">
        <v>1656</v>
      </c>
      <c r="G932" s="55">
        <v>44861.291666666664</v>
      </c>
      <c r="H932" s="54" t="s">
        <v>9</v>
      </c>
      <c r="I932" s="56" t="str">
        <f>VLOOKUP(H932,'Source Codes'!$A$6:$B$89,2,FALSE)</f>
        <v>On Line Journal Entries</v>
      </c>
      <c r="J932" s="143">
        <v>3348859.09</v>
      </c>
      <c r="K932" s="55">
        <v>44867.291666666664</v>
      </c>
      <c r="L932" s="51" t="s">
        <v>1673</v>
      </c>
      <c r="M932" s="57">
        <v>44868.164618055554</v>
      </c>
      <c r="N932" s="48" t="s">
        <v>407</v>
      </c>
      <c r="O932" s="48" t="s">
        <v>422</v>
      </c>
      <c r="P932" s="58"/>
      <c r="Q932" s="52"/>
      <c r="R932" s="52"/>
      <c r="S932" s="52"/>
      <c r="T932" s="52"/>
      <c r="U932" s="52"/>
    </row>
    <row r="933" spans="1:21" ht="33.75" hidden="1" customHeight="1" outlineLevel="1">
      <c r="A933" s="65"/>
      <c r="B933" s="53">
        <v>2023</v>
      </c>
      <c r="C933" s="53">
        <v>4</v>
      </c>
      <c r="D933" s="54" t="s">
        <v>5</v>
      </c>
      <c r="E933" s="54" t="s">
        <v>6</v>
      </c>
      <c r="F933" s="54" t="s">
        <v>1657</v>
      </c>
      <c r="G933" s="55">
        <v>44837.291666666664</v>
      </c>
      <c r="H933" s="54" t="s">
        <v>9</v>
      </c>
      <c r="I933" s="56" t="str">
        <f>VLOOKUP(H933,'Source Codes'!$A$6:$B$89,2,FALSE)</f>
        <v>On Line Journal Entries</v>
      </c>
      <c r="J933" s="143">
        <v>7246745</v>
      </c>
      <c r="K933" s="55">
        <v>44867.291666666664</v>
      </c>
      <c r="L933" s="51" t="s">
        <v>351</v>
      </c>
      <c r="M933" s="57">
        <v>44868.164618055554</v>
      </c>
      <c r="N933" s="56" t="s">
        <v>407</v>
      </c>
      <c r="O933" s="56" t="s">
        <v>415</v>
      </c>
      <c r="P933" s="58"/>
      <c r="Q933" s="52"/>
      <c r="R933" s="52"/>
      <c r="S933" s="52"/>
      <c r="T933" s="52"/>
      <c r="U933" s="52"/>
    </row>
    <row r="934" spans="1:21" ht="33.75" hidden="1" customHeight="1" outlineLevel="1">
      <c r="A934" s="65"/>
      <c r="B934" s="53">
        <v>2023</v>
      </c>
      <c r="C934" s="53">
        <v>4</v>
      </c>
      <c r="D934" s="54" t="s">
        <v>5</v>
      </c>
      <c r="E934" s="54" t="s">
        <v>6</v>
      </c>
      <c r="F934" s="54" t="s">
        <v>1658</v>
      </c>
      <c r="G934" s="55">
        <v>44854.291666666664</v>
      </c>
      <c r="H934" s="54" t="s">
        <v>9</v>
      </c>
      <c r="I934" s="56" t="str">
        <f>VLOOKUP(H934,'Source Codes'!$A$6:$B$89,2,FALSE)</f>
        <v>On Line Journal Entries</v>
      </c>
      <c r="J934" s="143">
        <v>7824261</v>
      </c>
      <c r="K934" s="55">
        <v>44867.291666666664</v>
      </c>
      <c r="L934" s="51" t="s">
        <v>351</v>
      </c>
      <c r="M934" s="57">
        <v>44868.164618055554</v>
      </c>
      <c r="N934" s="56" t="s">
        <v>407</v>
      </c>
      <c r="O934" s="56" t="s">
        <v>415</v>
      </c>
      <c r="P934" s="58"/>
      <c r="Q934" s="52"/>
      <c r="R934" s="52"/>
      <c r="S934" s="52"/>
      <c r="T934" s="52"/>
      <c r="U934" s="52"/>
    </row>
    <row r="935" spans="1:21" ht="33.75" hidden="1" customHeight="1" outlineLevel="1">
      <c r="A935" s="65"/>
      <c r="B935" s="53">
        <v>2023</v>
      </c>
      <c r="C935" s="53">
        <v>4</v>
      </c>
      <c r="D935" s="54" t="s">
        <v>5</v>
      </c>
      <c r="E935" s="54" t="s">
        <v>6</v>
      </c>
      <c r="F935" s="54" t="s">
        <v>1659</v>
      </c>
      <c r="G935" s="55">
        <v>44837.291666666664</v>
      </c>
      <c r="H935" s="54" t="s">
        <v>9</v>
      </c>
      <c r="I935" s="56" t="str">
        <f>VLOOKUP(H935,'Source Codes'!$A$6:$B$89,2,FALSE)</f>
        <v>On Line Journal Entries</v>
      </c>
      <c r="J935" s="143">
        <v>7991593.9299999997</v>
      </c>
      <c r="K935" s="55">
        <v>44867.291666666664</v>
      </c>
      <c r="L935" s="51" t="s">
        <v>351</v>
      </c>
      <c r="M935" s="57">
        <v>44868.164618055554</v>
      </c>
      <c r="N935" s="56" t="s">
        <v>407</v>
      </c>
      <c r="O935" s="56" t="s">
        <v>415</v>
      </c>
      <c r="P935" s="58"/>
      <c r="Q935" s="52"/>
      <c r="R935" s="52"/>
      <c r="S935" s="52"/>
      <c r="T935" s="52"/>
      <c r="U935" s="52"/>
    </row>
    <row r="936" spans="1:21" ht="72" hidden="1" customHeight="1" outlineLevel="1">
      <c r="A936" s="65"/>
      <c r="B936" s="53">
        <v>2023</v>
      </c>
      <c r="C936" s="53">
        <v>4</v>
      </c>
      <c r="D936" s="54" t="s">
        <v>5</v>
      </c>
      <c r="E936" s="54" t="s">
        <v>6</v>
      </c>
      <c r="F936" s="54" t="s">
        <v>1660</v>
      </c>
      <c r="G936" s="55">
        <v>44859.291666666664</v>
      </c>
      <c r="H936" s="54" t="s">
        <v>9</v>
      </c>
      <c r="I936" s="56" t="str">
        <f>VLOOKUP(H936,'Source Codes'!$A$6:$B$89,2,FALSE)</f>
        <v>On Line Journal Entries</v>
      </c>
      <c r="J936" s="143">
        <v>8436625</v>
      </c>
      <c r="K936" s="55">
        <v>44867.291666666664</v>
      </c>
      <c r="L936" s="51" t="s">
        <v>342</v>
      </c>
      <c r="M936" s="57">
        <v>44868.164618055554</v>
      </c>
      <c r="N936" s="48" t="s">
        <v>407</v>
      </c>
      <c r="O936" s="48" t="s">
        <v>415</v>
      </c>
      <c r="P936" s="58"/>
      <c r="Q936" s="52"/>
      <c r="R936" s="52"/>
      <c r="S936" s="52"/>
      <c r="T936" s="52"/>
      <c r="U936" s="52"/>
    </row>
    <row r="937" spans="1:21" ht="33.75" hidden="1" customHeight="1" outlineLevel="1">
      <c r="A937" s="65"/>
      <c r="B937" s="53">
        <v>2023</v>
      </c>
      <c r="C937" s="53">
        <v>4</v>
      </c>
      <c r="D937" s="54" t="s">
        <v>5</v>
      </c>
      <c r="E937" s="54" t="s">
        <v>6</v>
      </c>
      <c r="F937" s="54" t="s">
        <v>1661</v>
      </c>
      <c r="G937" s="55">
        <v>44837.291666666664</v>
      </c>
      <c r="H937" s="54" t="s">
        <v>9</v>
      </c>
      <c r="I937" s="56" t="str">
        <f>VLOOKUP(H937,'Source Codes'!$A$6:$B$89,2,FALSE)</f>
        <v>On Line Journal Entries</v>
      </c>
      <c r="J937" s="143">
        <v>10236982</v>
      </c>
      <c r="K937" s="55">
        <v>44867.291666666664</v>
      </c>
      <c r="L937" s="51" t="s">
        <v>351</v>
      </c>
      <c r="M937" s="57">
        <v>44868.164618055554</v>
      </c>
      <c r="N937" s="56" t="s">
        <v>407</v>
      </c>
      <c r="O937" s="56" t="s">
        <v>415</v>
      </c>
      <c r="P937" s="58"/>
      <c r="Q937" s="52"/>
      <c r="R937" s="52"/>
      <c r="S937" s="52"/>
      <c r="T937" s="52"/>
      <c r="U937" s="52"/>
    </row>
    <row r="938" spans="1:21" ht="33.75" hidden="1" customHeight="1" outlineLevel="1">
      <c r="A938" s="65"/>
      <c r="B938" s="53">
        <v>2023</v>
      </c>
      <c r="C938" s="53">
        <v>4</v>
      </c>
      <c r="D938" s="54" t="s">
        <v>5</v>
      </c>
      <c r="E938" s="54" t="s">
        <v>6</v>
      </c>
      <c r="F938" s="54" t="s">
        <v>1662</v>
      </c>
      <c r="G938" s="55">
        <v>44840.291666666664</v>
      </c>
      <c r="H938" s="54" t="s">
        <v>9</v>
      </c>
      <c r="I938" s="56" t="str">
        <f>VLOOKUP(H938,'Source Codes'!$A$6:$B$89,2,FALSE)</f>
        <v>On Line Journal Entries</v>
      </c>
      <c r="J938" s="143">
        <v>10923415.15</v>
      </c>
      <c r="K938" s="55">
        <v>44867.291666666664</v>
      </c>
      <c r="L938" s="51" t="s">
        <v>351</v>
      </c>
      <c r="M938" s="57">
        <v>44868.164618055554</v>
      </c>
      <c r="N938" s="56" t="s">
        <v>407</v>
      </c>
      <c r="O938" s="56" t="s">
        <v>415</v>
      </c>
      <c r="P938" s="58"/>
      <c r="Q938" s="52"/>
      <c r="R938" s="52"/>
      <c r="S938" s="52"/>
      <c r="T938" s="52"/>
      <c r="U938" s="52"/>
    </row>
    <row r="939" spans="1:21" ht="33.75" hidden="1" customHeight="1" outlineLevel="1">
      <c r="A939" s="65"/>
      <c r="B939" s="53">
        <v>2023</v>
      </c>
      <c r="C939" s="53">
        <v>4</v>
      </c>
      <c r="D939" s="54" t="s">
        <v>5</v>
      </c>
      <c r="E939" s="54" t="s">
        <v>6</v>
      </c>
      <c r="F939" s="54" t="s">
        <v>1663</v>
      </c>
      <c r="G939" s="55">
        <v>44854.291666666664</v>
      </c>
      <c r="H939" s="54" t="s">
        <v>9</v>
      </c>
      <c r="I939" s="56" t="str">
        <f>VLOOKUP(H939,'Source Codes'!$A$6:$B$89,2,FALSE)</f>
        <v>On Line Journal Entries</v>
      </c>
      <c r="J939" s="143">
        <v>11677613</v>
      </c>
      <c r="K939" s="55">
        <v>44867.291666666664</v>
      </c>
      <c r="L939" s="51" t="s">
        <v>351</v>
      </c>
      <c r="M939" s="57">
        <v>44868.164618055554</v>
      </c>
      <c r="N939" s="56" t="s">
        <v>407</v>
      </c>
      <c r="O939" s="56" t="s">
        <v>415</v>
      </c>
      <c r="P939" s="58"/>
      <c r="Q939" s="52"/>
      <c r="R939" s="52"/>
      <c r="S939" s="52"/>
      <c r="T939" s="52"/>
      <c r="U939" s="52"/>
    </row>
    <row r="940" spans="1:21" ht="39" hidden="1" customHeight="1" outlineLevel="1">
      <c r="A940" s="65"/>
      <c r="B940" s="53">
        <v>2023</v>
      </c>
      <c r="C940" s="53">
        <v>4</v>
      </c>
      <c r="D940" s="54" t="s">
        <v>5</v>
      </c>
      <c r="E940" s="54" t="s">
        <v>6</v>
      </c>
      <c r="F940" s="54" t="s">
        <v>1664</v>
      </c>
      <c r="G940" s="55">
        <v>44861.291666666664</v>
      </c>
      <c r="H940" s="54" t="s">
        <v>9</v>
      </c>
      <c r="I940" s="56" t="str">
        <f>VLOOKUP(H940,'Source Codes'!$A$6:$B$89,2,FALSE)</f>
        <v>On Line Journal Entries</v>
      </c>
      <c r="J940" s="143">
        <v>12134651.93</v>
      </c>
      <c r="K940" s="55">
        <v>44867.291666666664</v>
      </c>
      <c r="L940" s="51" t="s">
        <v>1665</v>
      </c>
      <c r="M940" s="57">
        <v>44868.164618055554</v>
      </c>
      <c r="N940" s="48" t="s">
        <v>407</v>
      </c>
      <c r="O940" s="48" t="s">
        <v>422</v>
      </c>
      <c r="P940" s="58"/>
      <c r="Q940" s="52"/>
      <c r="R940" s="52"/>
      <c r="S940" s="52"/>
      <c r="T940" s="52"/>
      <c r="U940" s="52"/>
    </row>
    <row r="941" spans="1:21" ht="31.5" hidden="1" customHeight="1" outlineLevel="1">
      <c r="A941" s="65"/>
      <c r="B941" s="53">
        <v>2023</v>
      </c>
      <c r="C941" s="53">
        <v>4</v>
      </c>
      <c r="D941" s="54" t="s">
        <v>5</v>
      </c>
      <c r="E941" s="54" t="s">
        <v>6</v>
      </c>
      <c r="F941" s="54" t="s">
        <v>1666</v>
      </c>
      <c r="G941" s="55">
        <v>44861.291666666664</v>
      </c>
      <c r="H941" s="54" t="s">
        <v>9</v>
      </c>
      <c r="I941" s="56" t="str">
        <f>VLOOKUP(H941,'Source Codes'!$A$6:$B$89,2,FALSE)</f>
        <v>On Line Journal Entries</v>
      </c>
      <c r="J941" s="143">
        <v>23555961.710000001</v>
      </c>
      <c r="K941" s="55">
        <v>44867.291666666664</v>
      </c>
      <c r="L941" s="51" t="s">
        <v>1672</v>
      </c>
      <c r="M941" s="57">
        <v>44868.164618055554</v>
      </c>
      <c r="N941" s="56" t="s">
        <v>407</v>
      </c>
      <c r="O941" s="56" t="s">
        <v>422</v>
      </c>
      <c r="P941" s="58"/>
      <c r="Q941" s="52"/>
      <c r="R941" s="52"/>
      <c r="S941" s="52"/>
      <c r="T941" s="52"/>
      <c r="U941" s="52"/>
    </row>
    <row r="942" spans="1:21" ht="12.75" customHeight="1" collapsed="1">
      <c r="J942" s="145">
        <f>SUM(J924:J941)</f>
        <v>73828560.569999993</v>
      </c>
    </row>
    <row r="944" spans="1:21" ht="12.75" customHeight="1">
      <c r="A944" s="156" t="s">
        <v>1676</v>
      </c>
    </row>
    <row r="945" spans="1:15" ht="65.45" hidden="1" customHeight="1" outlineLevel="1">
      <c r="B945" s="53">
        <v>2023</v>
      </c>
      <c r="C945" s="53">
        <v>5</v>
      </c>
      <c r="D945" s="54" t="s">
        <v>5</v>
      </c>
      <c r="E945" s="54" t="s">
        <v>6</v>
      </c>
      <c r="F945" s="54" t="s">
        <v>1677</v>
      </c>
      <c r="G945" s="55">
        <v>44873.333333333336</v>
      </c>
      <c r="H945" s="54" t="s">
        <v>14</v>
      </c>
      <c r="I945" s="56" t="str">
        <f>VLOOKUP(H945,'Source Codes'!$A$6:$B$89,2,FALSE)</f>
        <v>AP Warrant Issuance</v>
      </c>
      <c r="J945" s="143">
        <v>-3149937.87</v>
      </c>
      <c r="K945" s="55">
        <v>44869.291666666664</v>
      </c>
      <c r="L945" s="51" t="s">
        <v>1682</v>
      </c>
      <c r="M945" s="57">
        <v>44870.086921296293</v>
      </c>
      <c r="N945" s="48" t="s">
        <v>407</v>
      </c>
      <c r="O945" s="48" t="s">
        <v>415</v>
      </c>
    </row>
    <row r="946" spans="1:15" ht="102" hidden="1" outlineLevel="1">
      <c r="B946" s="53">
        <v>2023</v>
      </c>
      <c r="C946" s="53">
        <v>5</v>
      </c>
      <c r="D946" s="54" t="s">
        <v>5</v>
      </c>
      <c r="E946" s="54" t="s">
        <v>6</v>
      </c>
      <c r="F946" s="54" t="s">
        <v>1678</v>
      </c>
      <c r="G946" s="55">
        <v>44869.291666666664</v>
      </c>
      <c r="H946" s="54" t="s">
        <v>14</v>
      </c>
      <c r="I946" s="56" t="str">
        <f>VLOOKUP(H946,'Source Codes'!$A$6:$B$89,2,FALSE)</f>
        <v>AP Warrant Issuance</v>
      </c>
      <c r="J946" s="143">
        <v>-4130340.88</v>
      </c>
      <c r="K946" s="55">
        <v>44869.291666666664</v>
      </c>
      <c r="L946" s="51" t="s">
        <v>1681</v>
      </c>
      <c r="M946" s="57">
        <v>44870.086921296293</v>
      </c>
      <c r="N946" s="48" t="s">
        <v>407</v>
      </c>
      <c r="O946" s="48" t="s">
        <v>419</v>
      </c>
    </row>
    <row r="947" spans="1:15" ht="25.15" hidden="1" customHeight="1" outlineLevel="1">
      <c r="B947" s="53">
        <v>2023</v>
      </c>
      <c r="C947" s="53">
        <v>5</v>
      </c>
      <c r="D947" s="54" t="s">
        <v>5</v>
      </c>
      <c r="E947" s="54" t="s">
        <v>6</v>
      </c>
      <c r="F947" s="54" t="s">
        <v>1679</v>
      </c>
      <c r="G947" s="55">
        <v>44873.333333333336</v>
      </c>
      <c r="H947" s="54" t="s">
        <v>14</v>
      </c>
      <c r="I947" s="56" t="str">
        <f>VLOOKUP(H947,'Source Codes'!$A$6:$B$89,2,FALSE)</f>
        <v>AP Warrant Issuance</v>
      </c>
      <c r="J947" s="143">
        <v>-2548204.64</v>
      </c>
      <c r="K947" s="55">
        <v>44869.291666666664</v>
      </c>
      <c r="L947" s="51" t="s">
        <v>1680</v>
      </c>
      <c r="M947" s="57">
        <v>44870.086921296293</v>
      </c>
      <c r="N947" s="48" t="s">
        <v>407</v>
      </c>
      <c r="O947" s="48" t="s">
        <v>419</v>
      </c>
    </row>
    <row r="948" spans="1:15" ht="12.75" customHeight="1" collapsed="1">
      <c r="J948" s="145">
        <f>SUM(J945:J947)</f>
        <v>-9828483.3900000006</v>
      </c>
    </row>
    <row r="950" spans="1:15" ht="12.75" customHeight="1">
      <c r="A950" s="156" t="s">
        <v>1683</v>
      </c>
    </row>
    <row r="951" spans="1:15" ht="12.75" hidden="1" customHeight="1" outlineLevel="1">
      <c r="B951" s="53">
        <v>2023</v>
      </c>
      <c r="C951" s="53">
        <v>5</v>
      </c>
      <c r="D951" s="54" t="s">
        <v>5</v>
      </c>
      <c r="E951" s="54" t="s">
        <v>6</v>
      </c>
      <c r="F951" s="54" t="s">
        <v>1684</v>
      </c>
      <c r="G951" s="55">
        <v>44872.333333333336</v>
      </c>
      <c r="H951" s="54" t="s">
        <v>8</v>
      </c>
      <c r="I951" s="56" t="str">
        <f>VLOOKUP(H951,'Source Codes'!$A$6:$B$89,2,FALSE)</f>
        <v>Prch,Cntrl Mail,Flt,Prntg,Sply</v>
      </c>
      <c r="J951" s="143">
        <v>-1809337.29</v>
      </c>
      <c r="K951" s="55">
        <v>44873.333333333336</v>
      </c>
      <c r="L951" s="51" t="s">
        <v>1685</v>
      </c>
      <c r="M951" s="57">
        <v>44873.900636574072</v>
      </c>
      <c r="N951" s="48" t="s">
        <v>407</v>
      </c>
      <c r="O951" s="48" t="s">
        <v>455</v>
      </c>
    </row>
    <row r="952" spans="1:15" ht="12.75" customHeight="1" collapsed="1">
      <c r="J952" s="145">
        <f>SUM(J951)</f>
        <v>-1809337.29</v>
      </c>
    </row>
    <row r="954" spans="1:15" ht="12.75" customHeight="1">
      <c r="A954" s="156" t="s">
        <v>1686</v>
      </c>
    </row>
    <row r="955" spans="1:15" ht="12.75" hidden="1" customHeight="1" outlineLevel="1">
      <c r="B955" s="53">
        <v>2023</v>
      </c>
      <c r="C955" s="53">
        <v>5</v>
      </c>
      <c r="D955" s="54" t="s">
        <v>5</v>
      </c>
      <c r="E955" s="54" t="s">
        <v>6</v>
      </c>
      <c r="F955" s="54" t="s">
        <v>1687</v>
      </c>
      <c r="G955" s="55">
        <v>44873.333333333336</v>
      </c>
      <c r="H955" s="54" t="s">
        <v>12</v>
      </c>
      <c r="I955" s="56" t="str">
        <f>VLOOKUP(H955,'Source Codes'!$A$6:$B$89,2,FALSE)</f>
        <v>AR Direct Cash Journal</v>
      </c>
      <c r="J955" s="143">
        <v>2168311.63</v>
      </c>
      <c r="K955" s="55">
        <v>44874.333333333336</v>
      </c>
      <c r="L955" s="51" t="s">
        <v>358</v>
      </c>
      <c r="M955" s="57">
        <v>44875.086099537039</v>
      </c>
      <c r="N955" s="48" t="s">
        <v>412</v>
      </c>
      <c r="O955" s="48" t="s">
        <v>413</v>
      </c>
    </row>
    <row r="956" spans="1:15" ht="26.25" hidden="1" customHeight="1" outlineLevel="1">
      <c r="B956" s="53">
        <v>2023</v>
      </c>
      <c r="C956" s="53">
        <v>5</v>
      </c>
      <c r="D956" s="54" t="s">
        <v>5</v>
      </c>
      <c r="E956" s="54" t="s">
        <v>6</v>
      </c>
      <c r="F956" s="54" t="s">
        <v>1688</v>
      </c>
      <c r="G956" s="55">
        <v>44868.291666666664</v>
      </c>
      <c r="H956" s="54" t="s">
        <v>11</v>
      </c>
      <c r="I956" s="56" t="str">
        <f>VLOOKUP(H956,'Source Codes'!$A$6:$B$89,2,FALSE)</f>
        <v>AR Payments</v>
      </c>
      <c r="J956" s="143">
        <v>3485278.36</v>
      </c>
      <c r="K956" s="55">
        <v>44874.333333333336</v>
      </c>
      <c r="L956" s="51" t="s">
        <v>369</v>
      </c>
      <c r="M956" s="57">
        <v>44875.086099537039</v>
      </c>
      <c r="N956" s="48" t="s">
        <v>410</v>
      </c>
      <c r="O956" s="48" t="s">
        <v>408</v>
      </c>
    </row>
    <row r="957" spans="1:15" ht="12.75" customHeight="1" collapsed="1">
      <c r="A957" s="65"/>
      <c r="B957" s="52"/>
      <c r="C957" s="52"/>
      <c r="D957" s="52"/>
      <c r="E957" s="52"/>
      <c r="F957" s="52"/>
      <c r="G957" s="52"/>
      <c r="H957" s="52"/>
      <c r="I957" s="56"/>
      <c r="J957" s="152">
        <f>SUM(J955:J956)</f>
        <v>5653589.9900000002</v>
      </c>
      <c r="K957" s="138"/>
      <c r="L957" s="52"/>
      <c r="M957" s="52"/>
      <c r="N957" s="52"/>
      <c r="O957" s="52"/>
    </row>
    <row r="958" spans="1:15" ht="12.75" customHeight="1">
      <c r="A958" s="156"/>
      <c r="B958" s="52"/>
      <c r="C958" s="52"/>
      <c r="D958" s="52"/>
      <c r="E958" s="52"/>
      <c r="F958" s="52"/>
      <c r="G958" s="52"/>
      <c r="H958" s="52"/>
      <c r="I958" s="56"/>
      <c r="J958" s="153"/>
      <c r="K958" s="138"/>
      <c r="L958" s="52"/>
      <c r="M958" s="52"/>
      <c r="N958" s="52"/>
      <c r="O958" s="52"/>
    </row>
    <row r="959" spans="1:15" ht="12.75" customHeight="1">
      <c r="A959" s="156" t="s">
        <v>1689</v>
      </c>
      <c r="B959" s="52"/>
      <c r="C959" s="52"/>
      <c r="D959" s="52"/>
      <c r="E959" s="52"/>
      <c r="F959" s="52"/>
      <c r="G959" s="52"/>
      <c r="H959" s="52"/>
      <c r="I959" s="56"/>
      <c r="J959" s="153"/>
      <c r="K959" s="138"/>
      <c r="L959" s="52"/>
      <c r="M959" s="52"/>
      <c r="N959" s="52"/>
      <c r="O959" s="52"/>
    </row>
    <row r="960" spans="1:15" ht="26.25" hidden="1" customHeight="1" outlineLevel="1">
      <c r="B960" s="53">
        <v>2023</v>
      </c>
      <c r="C960" s="53">
        <v>5</v>
      </c>
      <c r="D960" s="54" t="s">
        <v>5</v>
      </c>
      <c r="E960" s="54" t="s">
        <v>6</v>
      </c>
      <c r="F960" s="54" t="s">
        <v>1690</v>
      </c>
      <c r="G960" s="55">
        <v>44880.333333333336</v>
      </c>
      <c r="H960" s="54" t="s">
        <v>14</v>
      </c>
      <c r="I960" s="56" t="str">
        <f>VLOOKUP(H960,'Source Codes'!$A$6:$B$89,2,FALSE)</f>
        <v>AP Warrant Issuance</v>
      </c>
      <c r="J960" s="143">
        <v>-1082345.01</v>
      </c>
      <c r="K960" s="55">
        <v>44875.333333333336</v>
      </c>
      <c r="L960" s="49" t="s">
        <v>1697</v>
      </c>
      <c r="M960" s="57">
        <v>44876.128240740742</v>
      </c>
      <c r="N960" s="48" t="s">
        <v>407</v>
      </c>
      <c r="O960" s="48" t="s">
        <v>419</v>
      </c>
    </row>
    <row r="961" spans="1:15" ht="57" hidden="1" customHeight="1" outlineLevel="1">
      <c r="B961" s="53">
        <v>2023</v>
      </c>
      <c r="C961" s="53">
        <v>5</v>
      </c>
      <c r="D961" s="54" t="s">
        <v>5</v>
      </c>
      <c r="E961" s="54" t="s">
        <v>6</v>
      </c>
      <c r="F961" s="54" t="s">
        <v>1691</v>
      </c>
      <c r="G961" s="55">
        <v>44867.291666666664</v>
      </c>
      <c r="H961" s="54" t="s">
        <v>12</v>
      </c>
      <c r="I961" s="56" t="str">
        <f>VLOOKUP(H961,'Source Codes'!$A$6:$B$89,2,FALSE)</f>
        <v>AR Direct Cash Journal</v>
      </c>
      <c r="J961" s="143">
        <v>2493185.0099999998</v>
      </c>
      <c r="K961" s="55">
        <v>44875.333333333336</v>
      </c>
      <c r="L961" s="51" t="s">
        <v>1406</v>
      </c>
      <c r="M961" s="57">
        <v>44876.0859375</v>
      </c>
      <c r="N961" s="48" t="s">
        <v>407</v>
      </c>
      <c r="O961" s="48" t="s">
        <v>419</v>
      </c>
    </row>
    <row r="962" spans="1:15" ht="43.9" hidden="1" customHeight="1" outlineLevel="1">
      <c r="B962" s="53">
        <v>2023</v>
      </c>
      <c r="C962" s="53">
        <v>5</v>
      </c>
      <c r="D962" s="54" t="s">
        <v>5</v>
      </c>
      <c r="E962" s="54" t="s">
        <v>6</v>
      </c>
      <c r="F962" s="54" t="s">
        <v>1692</v>
      </c>
      <c r="G962" s="55">
        <v>44872.333333333336</v>
      </c>
      <c r="H962" s="54" t="s">
        <v>11</v>
      </c>
      <c r="I962" s="56" t="str">
        <f>VLOOKUP(H962,'Source Codes'!$A$6:$B$89,2,FALSE)</f>
        <v>AR Payments</v>
      </c>
      <c r="J962" s="143">
        <v>1745864.12</v>
      </c>
      <c r="K962" s="55">
        <v>44875.333333333336</v>
      </c>
      <c r="L962" s="49" t="s">
        <v>1698</v>
      </c>
      <c r="M962" s="57">
        <v>44876.0859375</v>
      </c>
      <c r="N962" s="48" t="s">
        <v>407</v>
      </c>
      <c r="O962" s="48" t="s">
        <v>408</v>
      </c>
    </row>
    <row r="963" spans="1:15" ht="26.25" hidden="1" customHeight="1" outlineLevel="1">
      <c r="B963" s="53">
        <v>2023</v>
      </c>
      <c r="C963" s="53">
        <v>5</v>
      </c>
      <c r="D963" s="54" t="s">
        <v>5</v>
      </c>
      <c r="E963" s="54" t="s">
        <v>6</v>
      </c>
      <c r="F963" s="54" t="s">
        <v>1693</v>
      </c>
      <c r="G963" s="55">
        <v>44867.291666666664</v>
      </c>
      <c r="H963" s="54" t="s">
        <v>7</v>
      </c>
      <c r="I963" s="56" t="str">
        <f>VLOOKUP(H963,'Source Codes'!$A$6:$B$89,2,FALSE)</f>
        <v>HRMS Interface Journals</v>
      </c>
      <c r="J963" s="143">
        <v>-57995568.649999999</v>
      </c>
      <c r="K963" s="55">
        <v>44875.333333333336</v>
      </c>
      <c r="L963" s="51" t="s">
        <v>355</v>
      </c>
      <c r="M963" s="57">
        <v>44875.655694444446</v>
      </c>
      <c r="N963" s="48" t="s">
        <v>438</v>
      </c>
      <c r="O963" s="48" t="s">
        <v>439</v>
      </c>
    </row>
    <row r="964" spans="1:15" ht="26.25" hidden="1" customHeight="1" outlineLevel="1">
      <c r="B964" s="53">
        <v>2023</v>
      </c>
      <c r="C964" s="53">
        <v>5</v>
      </c>
      <c r="D964" s="54" t="s">
        <v>5</v>
      </c>
      <c r="E964" s="54" t="s">
        <v>6</v>
      </c>
      <c r="F964" s="54" t="s">
        <v>1694</v>
      </c>
      <c r="G964" s="55">
        <v>44867.291666666664</v>
      </c>
      <c r="H964" s="54" t="s">
        <v>7</v>
      </c>
      <c r="I964" s="56" t="str">
        <f>VLOOKUP(H964,'Source Codes'!$A$6:$B$89,2,FALSE)</f>
        <v>HRMS Interface Journals</v>
      </c>
      <c r="J964" s="143">
        <v>-7559660.7000000002</v>
      </c>
      <c r="K964" s="55">
        <v>44875.333333333336</v>
      </c>
      <c r="L964" s="51" t="s">
        <v>355</v>
      </c>
      <c r="M964" s="57">
        <v>44875.654062499998</v>
      </c>
      <c r="N964" s="48" t="s">
        <v>438</v>
      </c>
      <c r="O964" s="48" t="s">
        <v>439</v>
      </c>
    </row>
    <row r="965" spans="1:15" ht="26.25" hidden="1" customHeight="1" outlineLevel="1">
      <c r="B965" s="53">
        <v>2023</v>
      </c>
      <c r="C965" s="53">
        <v>5</v>
      </c>
      <c r="D965" s="54" t="s">
        <v>5</v>
      </c>
      <c r="E965" s="54" t="s">
        <v>6</v>
      </c>
      <c r="F965" s="54" t="s">
        <v>1695</v>
      </c>
      <c r="G965" s="55">
        <v>44867.291666666664</v>
      </c>
      <c r="H965" s="54" t="s">
        <v>7</v>
      </c>
      <c r="I965" s="56" t="str">
        <f>VLOOKUP(H965,'Source Codes'!$A$6:$B$89,2,FALSE)</f>
        <v>HRMS Interface Journals</v>
      </c>
      <c r="J965" s="143">
        <v>-1859818.25</v>
      </c>
      <c r="K965" s="55">
        <v>44875.333333333336</v>
      </c>
      <c r="L965" s="51" t="s">
        <v>357</v>
      </c>
      <c r="M965" s="57">
        <v>44875.657638888886</v>
      </c>
      <c r="N965" s="48" t="s">
        <v>438</v>
      </c>
      <c r="O965" s="48" t="s">
        <v>439</v>
      </c>
    </row>
    <row r="966" spans="1:15" ht="26.25" hidden="1" customHeight="1" outlineLevel="1">
      <c r="B966" s="53">
        <v>2023</v>
      </c>
      <c r="C966" s="53">
        <v>5</v>
      </c>
      <c r="D966" s="54" t="s">
        <v>5</v>
      </c>
      <c r="E966" s="54" t="s">
        <v>6</v>
      </c>
      <c r="F966" s="54" t="s">
        <v>1696</v>
      </c>
      <c r="G966" s="55">
        <v>44873.333333333336</v>
      </c>
      <c r="H966" s="54" t="s">
        <v>360</v>
      </c>
      <c r="I966" s="48" t="s">
        <v>346</v>
      </c>
      <c r="J966" s="143">
        <v>1503482.62</v>
      </c>
      <c r="K966" s="55">
        <v>44875.333333333336</v>
      </c>
      <c r="L966" s="51" t="s">
        <v>1699</v>
      </c>
      <c r="M966" s="57">
        <v>44876.207719907405</v>
      </c>
      <c r="N966" s="48" t="s">
        <v>412</v>
      </c>
      <c r="O966" s="48" t="s">
        <v>448</v>
      </c>
    </row>
    <row r="967" spans="1:15" ht="12.75" customHeight="1" collapsed="1">
      <c r="A967" s="65"/>
      <c r="B967" s="52"/>
      <c r="C967" s="52"/>
      <c r="D967" s="52"/>
      <c r="E967" s="52"/>
      <c r="F967" s="52"/>
      <c r="G967" s="52"/>
      <c r="H967" s="52"/>
      <c r="I967" s="52"/>
      <c r="J967" s="152">
        <f>SUM(J960:J966)</f>
        <v>-62754860.860000007</v>
      </c>
      <c r="K967" s="138"/>
      <c r="L967" s="52"/>
      <c r="M967" s="52"/>
      <c r="N967" s="52"/>
      <c r="O967" s="52"/>
    </row>
    <row r="968" spans="1:15" ht="12.75" customHeight="1">
      <c r="A968" s="65"/>
      <c r="B968" s="52"/>
      <c r="C968" s="52"/>
      <c r="D968" s="52"/>
      <c r="E968" s="52"/>
      <c r="F968" s="52"/>
      <c r="G968" s="52"/>
      <c r="H968" s="52"/>
      <c r="I968" s="52"/>
      <c r="J968" s="153"/>
      <c r="K968" s="138"/>
      <c r="L968" s="52"/>
      <c r="M968" s="52"/>
      <c r="N968" s="52"/>
      <c r="O968" s="52"/>
    </row>
    <row r="969" spans="1:15" ht="12.75" customHeight="1">
      <c r="A969" s="156" t="s">
        <v>1700</v>
      </c>
      <c r="B969" s="52"/>
      <c r="C969" s="52"/>
      <c r="D969" s="52"/>
      <c r="E969" s="52"/>
      <c r="F969" s="52"/>
      <c r="G969" s="52"/>
      <c r="H969" s="52"/>
      <c r="I969" s="52"/>
      <c r="J969" s="153"/>
      <c r="K969" s="138"/>
      <c r="L969" s="52"/>
      <c r="M969" s="52"/>
      <c r="N969" s="52"/>
      <c r="O969" s="52"/>
    </row>
    <row r="970" spans="1:15" ht="26.25" hidden="1" customHeight="1" outlineLevel="1">
      <c r="B970" s="53">
        <v>2023</v>
      </c>
      <c r="C970" s="53">
        <v>5</v>
      </c>
      <c r="D970" s="54" t="s">
        <v>5</v>
      </c>
      <c r="E970" s="54" t="s">
        <v>6</v>
      </c>
      <c r="F970" s="54" t="s">
        <v>1701</v>
      </c>
      <c r="G970" s="55">
        <v>44879.333333333336</v>
      </c>
      <c r="H970" s="54" t="s">
        <v>12</v>
      </c>
      <c r="I970" s="48" t="str">
        <f>VLOOKUP(H970,'Source Codes'!$A$6:$B$89,2,FALSE)</f>
        <v>AR Direct Cash Journal</v>
      </c>
      <c r="J970" s="143">
        <v>1124009</v>
      </c>
      <c r="K970" s="55">
        <v>44880.333333333336</v>
      </c>
      <c r="L970" s="51" t="s">
        <v>1705</v>
      </c>
      <c r="M970" s="57">
        <v>44881.085335648146</v>
      </c>
      <c r="N970" s="48" t="s">
        <v>412</v>
      </c>
      <c r="O970" s="48" t="s">
        <v>413</v>
      </c>
    </row>
    <row r="971" spans="1:15" ht="26.25" hidden="1" customHeight="1" outlineLevel="1">
      <c r="B971" s="53">
        <v>2023</v>
      </c>
      <c r="C971" s="53">
        <v>5</v>
      </c>
      <c r="D971" s="54" t="s">
        <v>5</v>
      </c>
      <c r="E971" s="54" t="s">
        <v>6</v>
      </c>
      <c r="F971" s="54" t="s">
        <v>1702</v>
      </c>
      <c r="G971" s="55">
        <v>44866.291666666664</v>
      </c>
      <c r="H971" s="54" t="s">
        <v>9</v>
      </c>
      <c r="I971" s="48" t="str">
        <f>VLOOKUP(H971,'Source Codes'!$A$6:$B$89,2,FALSE)</f>
        <v>On Line Journal Entries</v>
      </c>
      <c r="J971" s="143">
        <v>-4626569.1100000003</v>
      </c>
      <c r="K971" s="55">
        <v>44880.333333333336</v>
      </c>
      <c r="L971" s="51" t="s">
        <v>1704</v>
      </c>
      <c r="M971" s="57">
        <v>44881.206550925926</v>
      </c>
      <c r="N971" s="48" t="s">
        <v>407</v>
      </c>
      <c r="O971" s="48" t="s">
        <v>425</v>
      </c>
    </row>
    <row r="972" spans="1:15" ht="26.25" hidden="1" customHeight="1" outlineLevel="1">
      <c r="B972" s="53">
        <v>2023</v>
      </c>
      <c r="C972" s="53">
        <v>5</v>
      </c>
      <c r="D972" s="54" t="s">
        <v>5</v>
      </c>
      <c r="E972" s="54" t="s">
        <v>6</v>
      </c>
      <c r="F972" s="54" t="s">
        <v>1703</v>
      </c>
      <c r="G972" s="55">
        <v>44874.333333333336</v>
      </c>
      <c r="H972" s="54" t="s">
        <v>340</v>
      </c>
      <c r="I972" s="48" t="str">
        <f>VLOOKUP(H972,'Source Codes'!$A$6:$B$89,2,FALSE)</f>
        <v>Facilities Mngmnt Intfc Jrnls</v>
      </c>
      <c r="J972" s="143">
        <v>-3829575.4</v>
      </c>
      <c r="K972" s="55">
        <v>44880.333333333336</v>
      </c>
      <c r="L972" s="51" t="s">
        <v>1709</v>
      </c>
      <c r="M972" s="57">
        <v>44881.206562500003</v>
      </c>
      <c r="N972" s="48" t="s">
        <v>407</v>
      </c>
      <c r="O972" s="48" t="s">
        <v>418</v>
      </c>
    </row>
    <row r="973" spans="1:15" ht="12.75" customHeight="1" collapsed="1">
      <c r="A973" s="65"/>
      <c r="B973" s="52"/>
      <c r="C973" s="52"/>
      <c r="D973" s="52"/>
      <c r="E973" s="52"/>
      <c r="F973" s="52"/>
      <c r="G973" s="52"/>
      <c r="H973" s="52"/>
      <c r="I973" s="48"/>
      <c r="J973" s="152">
        <f>SUM(J970:J972)</f>
        <v>-7332135.5099999998</v>
      </c>
      <c r="K973" s="138"/>
      <c r="L973" s="52"/>
      <c r="M973" s="52"/>
      <c r="N973" s="52"/>
      <c r="O973" s="52"/>
    </row>
    <row r="974" spans="1:15" ht="12.75" customHeight="1">
      <c r="A974" s="65"/>
      <c r="B974" s="52"/>
      <c r="C974" s="52"/>
      <c r="D974" s="52"/>
      <c r="E974" s="52"/>
      <c r="F974" s="52"/>
      <c r="G974" s="52"/>
      <c r="H974" s="52"/>
      <c r="I974" s="48"/>
      <c r="J974" s="153"/>
      <c r="K974" s="138"/>
      <c r="L974" s="52"/>
      <c r="M974" s="52"/>
      <c r="N974" s="52"/>
      <c r="O974" s="52"/>
    </row>
    <row r="975" spans="1:15" ht="12.75" customHeight="1">
      <c r="A975" s="156" t="s">
        <v>1706</v>
      </c>
      <c r="B975" s="52"/>
      <c r="C975" s="52"/>
      <c r="D975" s="52"/>
      <c r="E975" s="52"/>
      <c r="F975" s="52"/>
      <c r="G975" s="52"/>
      <c r="H975" s="52"/>
      <c r="I975" s="48"/>
      <c r="J975" s="153"/>
      <c r="K975" s="138"/>
      <c r="L975" s="52"/>
      <c r="M975" s="52"/>
      <c r="N975" s="52"/>
      <c r="O975" s="52"/>
    </row>
    <row r="976" spans="1:15" ht="62.25" hidden="1" customHeight="1" outlineLevel="1">
      <c r="B976" s="53">
        <v>2023</v>
      </c>
      <c r="C976" s="53">
        <v>5</v>
      </c>
      <c r="D976" s="54" t="s">
        <v>5</v>
      </c>
      <c r="E976" s="54" t="s">
        <v>6</v>
      </c>
      <c r="F976" s="54" t="s">
        <v>1707</v>
      </c>
      <c r="G976" s="55">
        <v>44874.333333333336</v>
      </c>
      <c r="H976" s="54" t="s">
        <v>11</v>
      </c>
      <c r="I976" s="48" t="str">
        <f>VLOOKUP(H976,'Source Codes'!$A$6:$B$89,2,FALSE)</f>
        <v>AR Payments</v>
      </c>
      <c r="J976" s="143">
        <v>2176499.94</v>
      </c>
      <c r="K976" s="55">
        <v>44881.333333333336</v>
      </c>
      <c r="L976" s="49" t="s">
        <v>1708</v>
      </c>
      <c r="M976" s="57">
        <v>44882.085729166669</v>
      </c>
      <c r="N976" s="48" t="s">
        <v>407</v>
      </c>
      <c r="O976" s="48" t="s">
        <v>408</v>
      </c>
    </row>
    <row r="977" spans="1:15" ht="12.75" customHeight="1" collapsed="1">
      <c r="I977" s="48"/>
      <c r="J977" s="145">
        <f>SUM(J976)</f>
        <v>2176499.94</v>
      </c>
    </row>
    <row r="978" spans="1:15" ht="12.75" customHeight="1">
      <c r="I978" s="48"/>
    </row>
    <row r="979" spans="1:15" ht="12.75" customHeight="1">
      <c r="A979" s="63" t="s">
        <v>1710</v>
      </c>
      <c r="I979" s="48"/>
    </row>
    <row r="980" spans="1:15" ht="62.25" hidden="1" customHeight="1" outlineLevel="1">
      <c r="B980" s="53">
        <v>2023</v>
      </c>
      <c r="C980" s="53">
        <v>5</v>
      </c>
      <c r="D980" s="54" t="s">
        <v>5</v>
      </c>
      <c r="E980" s="54" t="s">
        <v>6</v>
      </c>
      <c r="F980" s="54" t="s">
        <v>1711</v>
      </c>
      <c r="G980" s="55">
        <v>44867.291666666664</v>
      </c>
      <c r="H980" s="54" t="s">
        <v>9</v>
      </c>
      <c r="I980" s="48" t="str">
        <f>VLOOKUP(H980,'Source Codes'!$A$6:$B$89,2,FALSE)</f>
        <v>On Line Journal Entries</v>
      </c>
      <c r="J980" s="143">
        <v>-1542083</v>
      </c>
      <c r="K980" s="55">
        <v>44882.333333333336</v>
      </c>
      <c r="L980" s="49" t="s">
        <v>1712</v>
      </c>
      <c r="M980" s="57">
        <v>44883.206608796296</v>
      </c>
      <c r="N980" s="48" t="s">
        <v>407</v>
      </c>
      <c r="O980" s="48" t="s">
        <v>419</v>
      </c>
    </row>
    <row r="981" spans="1:15" ht="12.75" customHeight="1" collapsed="1">
      <c r="J981" s="145">
        <f>SUM(J980)</f>
        <v>-1542083</v>
      </c>
    </row>
    <row r="983" spans="1:15" ht="12.75" customHeight="1">
      <c r="A983" s="63" t="s">
        <v>1714</v>
      </c>
    </row>
    <row r="984" spans="1:15" ht="70.5" hidden="1" customHeight="1" outlineLevel="1">
      <c r="B984" s="53">
        <v>2023</v>
      </c>
      <c r="C984" s="53">
        <v>5</v>
      </c>
      <c r="D984" s="54" t="s">
        <v>5</v>
      </c>
      <c r="E984" s="54" t="s">
        <v>6</v>
      </c>
      <c r="F984" s="54" t="s">
        <v>1715</v>
      </c>
      <c r="G984" s="55">
        <v>44886.333333333336</v>
      </c>
      <c r="H984" s="54" t="s">
        <v>14</v>
      </c>
      <c r="I984" s="48" t="str">
        <f>VLOOKUP(H984,'Source Codes'!$A$6:$B$89,2,FALSE)</f>
        <v>AP Warrant Issuance</v>
      </c>
      <c r="J984" s="143">
        <v>-1015682.96</v>
      </c>
      <c r="K984" s="55">
        <v>44886.333333333336</v>
      </c>
      <c r="L984" s="49" t="s">
        <v>1730</v>
      </c>
      <c r="M984" s="57">
        <v>44887.127939814818</v>
      </c>
      <c r="N984" s="48" t="s">
        <v>407</v>
      </c>
      <c r="O984" s="48" t="s">
        <v>429</v>
      </c>
    </row>
    <row r="985" spans="1:15" ht="54.75" hidden="1" customHeight="1" outlineLevel="1">
      <c r="B985" s="53">
        <v>2023</v>
      </c>
      <c r="C985" s="53">
        <v>5</v>
      </c>
      <c r="D985" s="54" t="s">
        <v>5</v>
      </c>
      <c r="E985" s="54" t="s">
        <v>6</v>
      </c>
      <c r="F985" s="54" t="s">
        <v>1716</v>
      </c>
      <c r="G985" s="55">
        <v>44875.333333333336</v>
      </c>
      <c r="H985" s="54" t="s">
        <v>12</v>
      </c>
      <c r="I985" s="48" t="str">
        <f>VLOOKUP(H985,'Source Codes'!$A$6:$B$89,2,FALSE)</f>
        <v>AR Direct Cash Journal</v>
      </c>
      <c r="J985" s="143">
        <v>5652174</v>
      </c>
      <c r="K985" s="55">
        <v>44886.333333333336</v>
      </c>
      <c r="L985" s="49" t="s">
        <v>1726</v>
      </c>
      <c r="M985" s="57">
        <v>44887.161192129628</v>
      </c>
      <c r="N985" s="48" t="s">
        <v>434</v>
      </c>
      <c r="O985" s="48" t="s">
        <v>1725</v>
      </c>
    </row>
    <row r="986" spans="1:15" ht="28.5" hidden="1" customHeight="1" outlineLevel="1">
      <c r="B986" s="53">
        <v>2023</v>
      </c>
      <c r="C986" s="53">
        <v>5</v>
      </c>
      <c r="D986" s="54" t="s">
        <v>5</v>
      </c>
      <c r="E986" s="54" t="s">
        <v>6</v>
      </c>
      <c r="F986" s="54" t="s">
        <v>1717</v>
      </c>
      <c r="G986" s="55">
        <v>44882.333333333336</v>
      </c>
      <c r="H986" s="54" t="s">
        <v>11</v>
      </c>
      <c r="I986" s="48" t="str">
        <f>VLOOKUP(H986,'Source Codes'!$A$6:$B$89,2,FALSE)</f>
        <v>AR Payments</v>
      </c>
      <c r="J986" s="143">
        <v>1236485.49</v>
      </c>
      <c r="K986" s="55">
        <v>44886.333333333336</v>
      </c>
      <c r="L986" s="49" t="s">
        <v>369</v>
      </c>
      <c r="M986" s="57">
        <v>44887.161192129628</v>
      </c>
      <c r="N986" s="48" t="s">
        <v>410</v>
      </c>
      <c r="O986" s="48" t="s">
        <v>408</v>
      </c>
    </row>
    <row r="987" spans="1:15" ht="52.5" hidden="1" customHeight="1" outlineLevel="1">
      <c r="B987" s="53">
        <v>2023</v>
      </c>
      <c r="C987" s="53">
        <v>5</v>
      </c>
      <c r="D987" s="54" t="s">
        <v>5</v>
      </c>
      <c r="E987" s="54" t="s">
        <v>6</v>
      </c>
      <c r="F987" s="54" t="s">
        <v>1718</v>
      </c>
      <c r="G987" s="55">
        <v>44886.333333333336</v>
      </c>
      <c r="H987" s="54" t="s">
        <v>9</v>
      </c>
      <c r="I987" s="48" t="str">
        <f>VLOOKUP(H987,'Source Codes'!$A$6:$B$89,2,FALSE)</f>
        <v>On Line Journal Entries</v>
      </c>
      <c r="J987" s="143">
        <v>-10299811</v>
      </c>
      <c r="K987" s="55">
        <v>44886.333333333336</v>
      </c>
      <c r="L987" s="49" t="s">
        <v>359</v>
      </c>
      <c r="M987" s="57">
        <v>44887.206712962965</v>
      </c>
      <c r="N987" s="48" t="s">
        <v>430</v>
      </c>
      <c r="O987" s="48" t="s">
        <v>422</v>
      </c>
    </row>
    <row r="988" spans="1:15" ht="87" hidden="1" customHeight="1" outlineLevel="1">
      <c r="B988" s="53">
        <v>2023</v>
      </c>
      <c r="C988" s="53">
        <v>5</v>
      </c>
      <c r="D988" s="54" t="s">
        <v>5</v>
      </c>
      <c r="E988" s="54" t="s">
        <v>6</v>
      </c>
      <c r="F988" s="54" t="s">
        <v>1719</v>
      </c>
      <c r="G988" s="55">
        <v>44873.333333333336</v>
      </c>
      <c r="H988" s="54" t="s">
        <v>9</v>
      </c>
      <c r="I988" s="48" t="str">
        <f>VLOOKUP(H988,'Source Codes'!$A$6:$B$89,2,FALSE)</f>
        <v>On Line Journal Entries</v>
      </c>
      <c r="J988" s="143">
        <v>1826672</v>
      </c>
      <c r="K988" s="55">
        <v>44886.333333333336</v>
      </c>
      <c r="L988" s="49" t="s">
        <v>342</v>
      </c>
      <c r="M988" s="57">
        <v>44887.206712962965</v>
      </c>
      <c r="N988" s="48" t="s">
        <v>410</v>
      </c>
      <c r="O988" s="48" t="s">
        <v>415</v>
      </c>
    </row>
    <row r="989" spans="1:15" ht="29.25" hidden="1" customHeight="1" outlineLevel="1">
      <c r="B989" s="53">
        <v>2023</v>
      </c>
      <c r="C989" s="53">
        <v>5</v>
      </c>
      <c r="D989" s="54" t="s">
        <v>5</v>
      </c>
      <c r="E989" s="54" t="s">
        <v>6</v>
      </c>
      <c r="F989" s="54" t="s">
        <v>1720</v>
      </c>
      <c r="G989" s="55">
        <v>44881.333333333336</v>
      </c>
      <c r="H989" s="54" t="s">
        <v>9</v>
      </c>
      <c r="I989" s="48" t="str">
        <f>VLOOKUP(H989,'Source Codes'!$A$6:$B$89,2,FALSE)</f>
        <v>On Line Journal Entries</v>
      </c>
      <c r="J989" s="143">
        <v>2546761.96</v>
      </c>
      <c r="K989" s="55">
        <v>44886.333333333336</v>
      </c>
      <c r="L989" s="49" t="s">
        <v>1727</v>
      </c>
      <c r="M989" s="57">
        <v>44887.206712962965</v>
      </c>
      <c r="N989" s="48" t="s">
        <v>407</v>
      </c>
      <c r="O989" s="48" t="s">
        <v>419</v>
      </c>
    </row>
    <row r="990" spans="1:15" ht="27" hidden="1" customHeight="1" outlineLevel="1">
      <c r="B990" s="53">
        <v>2023</v>
      </c>
      <c r="C990" s="53">
        <v>5</v>
      </c>
      <c r="D990" s="54" t="s">
        <v>5</v>
      </c>
      <c r="E990" s="54" t="s">
        <v>6</v>
      </c>
      <c r="F990" s="54" t="s">
        <v>1721</v>
      </c>
      <c r="G990" s="55">
        <v>44881.333333333336</v>
      </c>
      <c r="H990" s="54" t="s">
        <v>9</v>
      </c>
      <c r="I990" s="48" t="str">
        <f>VLOOKUP(H990,'Source Codes'!$A$6:$B$89,2,FALSE)</f>
        <v>On Line Journal Entries</v>
      </c>
      <c r="J990" s="143">
        <v>8331778</v>
      </c>
      <c r="K990" s="55">
        <v>44886.333333333336</v>
      </c>
      <c r="L990" s="49" t="s">
        <v>1728</v>
      </c>
      <c r="M990" s="57">
        <v>44887.206712962965</v>
      </c>
      <c r="N990" s="48" t="s">
        <v>407</v>
      </c>
      <c r="O990" s="48" t="s">
        <v>419</v>
      </c>
    </row>
    <row r="991" spans="1:15" ht="79.5" hidden="1" customHeight="1" outlineLevel="1">
      <c r="B991" s="53">
        <v>2023</v>
      </c>
      <c r="C991" s="53">
        <v>5</v>
      </c>
      <c r="D991" s="54" t="s">
        <v>5</v>
      </c>
      <c r="E991" s="54" t="s">
        <v>6</v>
      </c>
      <c r="F991" s="54" t="s">
        <v>1722</v>
      </c>
      <c r="G991" s="55">
        <v>44874.333333333336</v>
      </c>
      <c r="H991" s="54" t="s">
        <v>9</v>
      </c>
      <c r="I991" s="48" t="str">
        <f>VLOOKUP(H991,'Source Codes'!$A$6:$B$89,2,FALSE)</f>
        <v>On Line Journal Entries</v>
      </c>
      <c r="J991" s="143">
        <v>8845837</v>
      </c>
      <c r="K991" s="55">
        <v>44886.333333333336</v>
      </c>
      <c r="L991" s="49" t="s">
        <v>342</v>
      </c>
      <c r="M991" s="57">
        <v>44887.206712962965</v>
      </c>
      <c r="N991" s="48" t="s">
        <v>410</v>
      </c>
      <c r="O991" s="48" t="s">
        <v>415</v>
      </c>
    </row>
    <row r="992" spans="1:15" ht="42.75" hidden="1" customHeight="1" outlineLevel="1">
      <c r="B992" s="53">
        <v>2023</v>
      </c>
      <c r="C992" s="53">
        <v>5</v>
      </c>
      <c r="D992" s="54" t="s">
        <v>5</v>
      </c>
      <c r="E992" s="54" t="s">
        <v>6</v>
      </c>
      <c r="F992" s="54" t="s">
        <v>1723</v>
      </c>
      <c r="G992" s="55">
        <v>44873.333333333336</v>
      </c>
      <c r="H992" s="54" t="s">
        <v>9</v>
      </c>
      <c r="I992" s="48" t="str">
        <f>VLOOKUP(H992,'Source Codes'!$A$6:$B$89,2,FALSE)</f>
        <v>On Line Journal Entries</v>
      </c>
      <c r="J992" s="143">
        <v>10502092.970000001</v>
      </c>
      <c r="K992" s="55">
        <v>44886.333333333336</v>
      </c>
      <c r="L992" s="49" t="s">
        <v>351</v>
      </c>
      <c r="M992" s="57">
        <v>44887.206712962965</v>
      </c>
      <c r="N992" s="48" t="s">
        <v>410</v>
      </c>
      <c r="O992" s="48" t="s">
        <v>415</v>
      </c>
    </row>
    <row r="993" spans="1:16" ht="30" hidden="1" customHeight="1" outlineLevel="1">
      <c r="B993" s="53">
        <v>2023</v>
      </c>
      <c r="C993" s="53">
        <v>5</v>
      </c>
      <c r="D993" s="54" t="s">
        <v>5</v>
      </c>
      <c r="E993" s="54" t="s">
        <v>6</v>
      </c>
      <c r="F993" s="54" t="s">
        <v>1724</v>
      </c>
      <c r="G993" s="55">
        <v>44886.333333333336</v>
      </c>
      <c r="H993" s="54" t="s">
        <v>9</v>
      </c>
      <c r="I993" s="48" t="str">
        <f>VLOOKUP(H993,'Source Codes'!$A$6:$B$89,2,FALSE)</f>
        <v>On Line Journal Entries</v>
      </c>
      <c r="J993" s="143">
        <v>18000000</v>
      </c>
      <c r="K993" s="55">
        <v>44886.333333333336</v>
      </c>
      <c r="L993" s="49" t="s">
        <v>1729</v>
      </c>
      <c r="M993" s="57">
        <v>44887.206712962965</v>
      </c>
      <c r="N993" s="48" t="s">
        <v>518</v>
      </c>
      <c r="O993" s="48" t="s">
        <v>409</v>
      </c>
    </row>
    <row r="994" spans="1:16" ht="12.75" customHeight="1" collapsed="1">
      <c r="I994" s="48"/>
      <c r="J994" s="145">
        <f>SUM(J984:J993)</f>
        <v>45626307.460000001</v>
      </c>
    </row>
    <row r="995" spans="1:16" ht="12.75" customHeight="1">
      <c r="I995" s="48"/>
    </row>
    <row r="996" spans="1:16" ht="12.75" customHeight="1">
      <c r="A996" s="63" t="s">
        <v>1731</v>
      </c>
      <c r="I996" s="48"/>
    </row>
    <row r="997" spans="1:16" ht="30" hidden="1" customHeight="1" outlineLevel="1">
      <c r="B997" s="53">
        <v>2023</v>
      </c>
      <c r="C997" s="53">
        <v>5</v>
      </c>
      <c r="D997" s="54" t="s">
        <v>5</v>
      </c>
      <c r="E997" s="54" t="s">
        <v>6</v>
      </c>
      <c r="F997" s="54" t="s">
        <v>1732</v>
      </c>
      <c r="G997" s="55">
        <v>44893.333333333336</v>
      </c>
      <c r="H997" s="54" t="s">
        <v>14</v>
      </c>
      <c r="I997" s="48" t="str">
        <f>VLOOKUP(H997,'Source Codes'!$A$6:$B$89,2,FALSE)</f>
        <v>AP Warrant Issuance</v>
      </c>
      <c r="J997" s="143">
        <v>-1605079.67</v>
      </c>
      <c r="K997" s="55">
        <v>44887.333333333336</v>
      </c>
      <c r="L997" s="49" t="s">
        <v>1733</v>
      </c>
      <c r="M997" s="57">
        <v>44888.127939814818</v>
      </c>
      <c r="N997" s="48" t="s">
        <v>407</v>
      </c>
      <c r="O997" s="48" t="s">
        <v>419</v>
      </c>
    </row>
    <row r="998" spans="1:16" ht="12.75" customHeight="1" collapsed="1">
      <c r="I998" s="48"/>
      <c r="J998" s="145">
        <f>SUM(J997)</f>
        <v>-1605079.67</v>
      </c>
      <c r="K998" s="142"/>
      <c r="L998" s="24"/>
    </row>
    <row r="999" spans="1:16" ht="12.75" customHeight="1">
      <c r="B999" s="52"/>
      <c r="C999" s="52"/>
      <c r="D999" s="52"/>
      <c r="E999" s="52"/>
      <c r="F999" s="52"/>
      <c r="G999" s="52"/>
      <c r="H999" s="52"/>
      <c r="I999" s="48"/>
      <c r="J999" s="153"/>
      <c r="K999" s="138"/>
      <c r="L999" s="52"/>
      <c r="M999" s="52"/>
      <c r="N999" s="52"/>
      <c r="O999" s="52"/>
    </row>
    <row r="1000" spans="1:16" ht="12.75" customHeight="1">
      <c r="A1000" s="63" t="s">
        <v>1734</v>
      </c>
      <c r="B1000" s="52"/>
      <c r="C1000" s="52"/>
      <c r="D1000" s="52"/>
      <c r="E1000" s="52"/>
      <c r="F1000" s="52"/>
      <c r="G1000" s="52"/>
      <c r="H1000" s="52"/>
      <c r="I1000" s="48"/>
      <c r="J1000" s="153"/>
      <c r="K1000" s="138"/>
      <c r="L1000" s="52"/>
      <c r="M1000" s="52"/>
      <c r="N1000" s="52"/>
      <c r="O1000" s="52"/>
    </row>
    <row r="1001" spans="1:16" ht="30" hidden="1" customHeight="1" outlineLevel="1">
      <c r="B1001" s="53">
        <v>2023</v>
      </c>
      <c r="C1001" s="53">
        <v>5</v>
      </c>
      <c r="D1001" s="54" t="s">
        <v>5</v>
      </c>
      <c r="E1001" s="54" t="s">
        <v>6</v>
      </c>
      <c r="F1001" s="54" t="s">
        <v>1735</v>
      </c>
      <c r="G1001" s="55">
        <v>44888.333333333336</v>
      </c>
      <c r="H1001" s="54" t="s">
        <v>12</v>
      </c>
      <c r="I1001" s="48" t="str">
        <f>VLOOKUP(H1001,'Source Codes'!$A$6:$B$89,2,FALSE)</f>
        <v>AR Direct Cash Journal</v>
      </c>
      <c r="J1001" s="143">
        <v>2144114.58</v>
      </c>
      <c r="K1001" s="55">
        <v>44888.333333333336</v>
      </c>
      <c r="L1001" s="51" t="s">
        <v>1458</v>
      </c>
      <c r="M1001" s="57">
        <v>44889.085752314815</v>
      </c>
      <c r="N1001" s="48" t="s">
        <v>407</v>
      </c>
      <c r="O1001" s="48" t="s">
        <v>422</v>
      </c>
    </row>
    <row r="1002" spans="1:16" ht="48" hidden="1" customHeight="1" outlineLevel="1">
      <c r="B1002" s="53">
        <v>2023</v>
      </c>
      <c r="C1002" s="53">
        <v>5</v>
      </c>
      <c r="D1002" s="54" t="s">
        <v>5</v>
      </c>
      <c r="E1002" s="54" t="s">
        <v>6</v>
      </c>
      <c r="F1002" s="54" t="s">
        <v>1736</v>
      </c>
      <c r="G1002" s="55">
        <v>44879.333333333336</v>
      </c>
      <c r="H1002" s="54" t="s">
        <v>12</v>
      </c>
      <c r="I1002" s="48" t="str">
        <f>VLOOKUP(H1002,'Source Codes'!$A$6:$B$89,2,FALSE)</f>
        <v>AR Direct Cash Journal</v>
      </c>
      <c r="J1002" s="143">
        <v>2670924.48</v>
      </c>
      <c r="K1002" s="55">
        <v>44888.333333333336</v>
      </c>
      <c r="L1002" s="49" t="s">
        <v>1317</v>
      </c>
      <c r="M1002" s="57">
        <v>44889.085752314815</v>
      </c>
      <c r="N1002" s="48" t="s">
        <v>407</v>
      </c>
      <c r="O1002" s="48" t="s">
        <v>419</v>
      </c>
    </row>
    <row r="1003" spans="1:16" ht="73.5" hidden="1" customHeight="1" outlineLevel="1">
      <c r="B1003" s="53">
        <v>2023</v>
      </c>
      <c r="C1003" s="53">
        <v>5</v>
      </c>
      <c r="D1003" s="54" t="s">
        <v>5</v>
      </c>
      <c r="E1003" s="54" t="s">
        <v>6</v>
      </c>
      <c r="F1003" s="54" t="s">
        <v>1737</v>
      </c>
      <c r="G1003" s="55">
        <v>44883.333333333336</v>
      </c>
      <c r="H1003" s="54" t="s">
        <v>11</v>
      </c>
      <c r="I1003" s="48" t="str">
        <f>VLOOKUP(H1003,'Source Codes'!$A$6:$B$89,2,FALSE)</f>
        <v>AR Payments</v>
      </c>
      <c r="J1003" s="143">
        <v>2897045.86</v>
      </c>
      <c r="K1003" s="55">
        <v>44888.333333333336</v>
      </c>
      <c r="L1003" s="49" t="s">
        <v>1743</v>
      </c>
      <c r="M1003" s="57">
        <v>44889.085752314815</v>
      </c>
      <c r="N1003" s="48" t="s">
        <v>407</v>
      </c>
      <c r="O1003" s="48" t="s">
        <v>408</v>
      </c>
    </row>
    <row r="1004" spans="1:16" ht="30" hidden="1" customHeight="1" outlineLevel="1">
      <c r="B1004" s="53">
        <v>2023</v>
      </c>
      <c r="C1004" s="53">
        <v>5</v>
      </c>
      <c r="D1004" s="54" t="s">
        <v>5</v>
      </c>
      <c r="E1004" s="54" t="s">
        <v>6</v>
      </c>
      <c r="F1004" s="54" t="s">
        <v>1738</v>
      </c>
      <c r="G1004" s="55">
        <v>44881.333333333336</v>
      </c>
      <c r="H1004" s="54" t="s">
        <v>7</v>
      </c>
      <c r="I1004" s="48" t="str">
        <f>VLOOKUP(H1004,'Source Codes'!$A$6:$B$89,2,FALSE)</f>
        <v>HRMS Interface Journals</v>
      </c>
      <c r="J1004" s="143">
        <v>-57678632.619999997</v>
      </c>
      <c r="K1004" s="55">
        <v>44888.333333333336</v>
      </c>
      <c r="L1004" s="49" t="s">
        <v>355</v>
      </c>
      <c r="M1004" s="57">
        <v>44888.656261574077</v>
      </c>
      <c r="N1004" s="48" t="s">
        <v>438</v>
      </c>
      <c r="O1004" s="48" t="s">
        <v>439</v>
      </c>
    </row>
    <row r="1005" spans="1:16" ht="30" hidden="1" customHeight="1" outlineLevel="1">
      <c r="B1005" s="53">
        <v>2023</v>
      </c>
      <c r="C1005" s="53">
        <v>5</v>
      </c>
      <c r="D1005" s="54" t="s">
        <v>5</v>
      </c>
      <c r="E1005" s="54" t="s">
        <v>6</v>
      </c>
      <c r="F1005" s="54" t="s">
        <v>1739</v>
      </c>
      <c r="G1005" s="55">
        <v>44881.333333333336</v>
      </c>
      <c r="H1005" s="54" t="s">
        <v>7</v>
      </c>
      <c r="I1005" s="48" t="str">
        <f>VLOOKUP(H1005,'Source Codes'!$A$6:$B$89,2,FALSE)</f>
        <v>HRMS Interface Journals</v>
      </c>
      <c r="J1005" s="143">
        <v>-7424740.0300000003</v>
      </c>
      <c r="K1005" s="55">
        <v>44888.333333333336</v>
      </c>
      <c r="L1005" s="49" t="s">
        <v>356</v>
      </c>
      <c r="M1005" s="57">
        <v>44888.654687499999</v>
      </c>
      <c r="N1005" s="48" t="s">
        <v>438</v>
      </c>
      <c r="O1005" s="48" t="s">
        <v>439</v>
      </c>
    </row>
    <row r="1006" spans="1:16" ht="30" hidden="1" customHeight="1" outlineLevel="1">
      <c r="B1006" s="53">
        <v>2023</v>
      </c>
      <c r="C1006" s="53">
        <v>5</v>
      </c>
      <c r="D1006" s="54" t="s">
        <v>5</v>
      </c>
      <c r="E1006" s="54" t="s">
        <v>6</v>
      </c>
      <c r="F1006" s="54" t="s">
        <v>1740</v>
      </c>
      <c r="G1006" s="55">
        <v>44881.333333333336</v>
      </c>
      <c r="H1006" s="54" t="s">
        <v>7</v>
      </c>
      <c r="I1006" s="48" t="str">
        <f>VLOOKUP(H1006,'Source Codes'!$A$6:$B$89,2,FALSE)</f>
        <v>HRMS Interface Journals</v>
      </c>
      <c r="J1006" s="143">
        <v>-1836062.31</v>
      </c>
      <c r="K1006" s="55">
        <v>44888.333333333336</v>
      </c>
      <c r="L1006" s="49" t="s">
        <v>357</v>
      </c>
      <c r="M1006" s="57">
        <v>44888.65766203704</v>
      </c>
      <c r="N1006" s="48" t="s">
        <v>438</v>
      </c>
      <c r="O1006" s="48" t="s">
        <v>439</v>
      </c>
    </row>
    <row r="1007" spans="1:16" ht="30" hidden="1" customHeight="1" outlineLevel="1">
      <c r="B1007" s="53">
        <v>2023</v>
      </c>
      <c r="C1007" s="53">
        <v>5</v>
      </c>
      <c r="D1007" s="54" t="s">
        <v>5</v>
      </c>
      <c r="E1007" s="54" t="s">
        <v>6</v>
      </c>
      <c r="F1007" s="54" t="s">
        <v>1741</v>
      </c>
      <c r="G1007" s="55">
        <v>44887.333333333336</v>
      </c>
      <c r="H1007" s="54" t="s">
        <v>340</v>
      </c>
      <c r="I1007" s="48" t="str">
        <f>VLOOKUP(H1007,'Source Codes'!$A$6:$B$89,2,FALSE)</f>
        <v>Facilities Mngmnt Intfc Jrnls</v>
      </c>
      <c r="J1007" s="143">
        <v>-1303592.3600000001</v>
      </c>
      <c r="K1007" s="55">
        <v>44888.333333333336</v>
      </c>
      <c r="L1007" s="49" t="s">
        <v>1742</v>
      </c>
      <c r="M1007" s="57">
        <v>44889.206238425926</v>
      </c>
      <c r="N1007" s="48" t="s">
        <v>407</v>
      </c>
      <c r="O1007" s="48" t="s">
        <v>418</v>
      </c>
    </row>
    <row r="1008" spans="1:16" ht="12.75" customHeight="1" collapsed="1">
      <c r="A1008" s="65"/>
      <c r="B1008" s="52"/>
      <c r="C1008" s="52"/>
      <c r="D1008" s="52"/>
      <c r="E1008" s="52"/>
      <c r="F1008" s="52"/>
      <c r="G1008" s="52"/>
      <c r="H1008" s="52"/>
      <c r="I1008" s="48"/>
      <c r="J1008" s="152">
        <f>SUM(J1001:J1007)</f>
        <v>-60530942.399999999</v>
      </c>
      <c r="K1008" s="138"/>
      <c r="L1008" s="52"/>
      <c r="M1008" s="52"/>
      <c r="N1008" s="52"/>
      <c r="O1008" s="52"/>
      <c r="P1008" s="52"/>
    </row>
    <row r="1009" spans="1:17" ht="12.75" customHeight="1">
      <c r="A1009" s="65"/>
      <c r="B1009" s="52"/>
      <c r="C1009" s="52"/>
      <c r="D1009" s="52"/>
      <c r="E1009" s="52"/>
      <c r="F1009" s="52"/>
      <c r="G1009" s="52"/>
      <c r="H1009" s="52"/>
      <c r="I1009" s="48"/>
      <c r="J1009" s="153"/>
      <c r="K1009" s="138"/>
      <c r="L1009" s="52"/>
      <c r="M1009" s="52"/>
      <c r="N1009" s="52"/>
      <c r="O1009" s="52"/>
      <c r="P1009" s="52"/>
    </row>
    <row r="1010" spans="1:17" ht="12.75" customHeight="1">
      <c r="A1010" s="156" t="s">
        <v>1744</v>
      </c>
      <c r="B1010" s="52"/>
      <c r="C1010" s="52"/>
      <c r="D1010" s="52"/>
      <c r="E1010" s="52"/>
      <c r="F1010" s="52"/>
      <c r="G1010" s="52"/>
      <c r="H1010" s="52"/>
      <c r="I1010" s="48"/>
      <c r="J1010" s="153"/>
      <c r="K1010" s="138"/>
      <c r="L1010" s="52"/>
      <c r="M1010" s="52"/>
      <c r="N1010" s="52"/>
      <c r="O1010" s="52"/>
      <c r="P1010" s="52"/>
    </row>
    <row r="1011" spans="1:17" ht="30" hidden="1" customHeight="1" outlineLevel="1">
      <c r="B1011" s="53">
        <v>2023</v>
      </c>
      <c r="C1011" s="53">
        <v>5</v>
      </c>
      <c r="D1011" s="54" t="s">
        <v>5</v>
      </c>
      <c r="E1011" s="54" t="s">
        <v>6</v>
      </c>
      <c r="F1011" s="54" t="s">
        <v>1745</v>
      </c>
      <c r="G1011" s="55">
        <v>44893.333333333336</v>
      </c>
      <c r="H1011" s="54" t="s">
        <v>14</v>
      </c>
      <c r="I1011" s="48" t="str">
        <f>VLOOKUP(H1011,'Source Codes'!$A$6:$B$89,2,FALSE)</f>
        <v>AP Warrant Issuance</v>
      </c>
      <c r="J1011" s="143">
        <v>-1413264.27</v>
      </c>
      <c r="K1011" s="55">
        <v>44893.333333333336</v>
      </c>
      <c r="L1011" s="51" t="s">
        <v>1757</v>
      </c>
      <c r="M1011" s="57">
        <v>44894.12777777778</v>
      </c>
      <c r="N1011" s="48" t="s">
        <v>407</v>
      </c>
      <c r="O1011" s="48" t="s">
        <v>419</v>
      </c>
    </row>
    <row r="1012" spans="1:17" ht="30" hidden="1" customHeight="1" outlineLevel="1">
      <c r="B1012" s="53">
        <v>2023</v>
      </c>
      <c r="C1012" s="53">
        <v>5</v>
      </c>
      <c r="D1012" s="54" t="s">
        <v>5</v>
      </c>
      <c r="E1012" s="54" t="s">
        <v>6</v>
      </c>
      <c r="F1012" s="54" t="s">
        <v>1763</v>
      </c>
      <c r="G1012" s="55">
        <v>44893.333333333336</v>
      </c>
      <c r="H1012" s="54" t="s">
        <v>11</v>
      </c>
      <c r="I1012" s="48" t="str">
        <f>VLOOKUP(H1012,'Source Codes'!$A$6:$B$89,2,FALSE)</f>
        <v>AR Payments</v>
      </c>
      <c r="J1012" s="143">
        <v>1411806.33</v>
      </c>
      <c r="K1012" s="55">
        <v>44893.333333333336</v>
      </c>
      <c r="L1012" s="49" t="s">
        <v>942</v>
      </c>
      <c r="M1012" s="57">
        <v>44894.085694444446</v>
      </c>
      <c r="N1012" s="48" t="s">
        <v>407</v>
      </c>
      <c r="O1012" s="48" t="s">
        <v>408</v>
      </c>
    </row>
    <row r="1013" spans="1:17" ht="30" hidden="1" customHeight="1" outlineLevel="1">
      <c r="B1013" s="53">
        <v>2023</v>
      </c>
      <c r="C1013" s="53">
        <v>5</v>
      </c>
      <c r="D1013" s="54" t="s">
        <v>5</v>
      </c>
      <c r="E1013" s="54" t="s">
        <v>6</v>
      </c>
      <c r="F1013" s="54" t="s">
        <v>1746</v>
      </c>
      <c r="G1013" s="55">
        <v>44866.291666666664</v>
      </c>
      <c r="H1013" s="54" t="s">
        <v>9</v>
      </c>
      <c r="I1013" s="48" t="str">
        <f>VLOOKUP(H1013,'Source Codes'!$A$6:$B$89,2,FALSE)</f>
        <v>On Line Journal Entries</v>
      </c>
      <c r="J1013" s="143">
        <v>-4991682.03</v>
      </c>
      <c r="K1013" s="55">
        <v>44893.333333333336</v>
      </c>
      <c r="L1013" s="51" t="s">
        <v>1758</v>
      </c>
      <c r="M1013" s="57">
        <v>44894.207071759258</v>
      </c>
      <c r="N1013" s="48" t="s">
        <v>407</v>
      </c>
      <c r="O1013" s="48" t="s">
        <v>424</v>
      </c>
    </row>
    <row r="1014" spans="1:17" ht="30" hidden="1" customHeight="1" outlineLevel="1">
      <c r="B1014" s="53">
        <v>2023</v>
      </c>
      <c r="C1014" s="53">
        <v>5</v>
      </c>
      <c r="D1014" s="54" t="s">
        <v>5</v>
      </c>
      <c r="E1014" s="54" t="s">
        <v>6</v>
      </c>
      <c r="F1014" s="54" t="s">
        <v>1747</v>
      </c>
      <c r="G1014" s="55">
        <v>44866.291666666664</v>
      </c>
      <c r="H1014" s="54" t="s">
        <v>9</v>
      </c>
      <c r="I1014" s="48" t="str">
        <f>VLOOKUP(H1014,'Source Codes'!$A$6:$B$89,2,FALSE)</f>
        <v>On Line Journal Entries</v>
      </c>
      <c r="J1014" s="143">
        <v>-4991682.03</v>
      </c>
      <c r="K1014" s="55">
        <v>44893.333333333336</v>
      </c>
      <c r="L1014" s="51" t="s">
        <v>1759</v>
      </c>
      <c r="M1014" s="57">
        <v>44894.207071759258</v>
      </c>
      <c r="N1014" s="48" t="s">
        <v>407</v>
      </c>
      <c r="O1014" s="48" t="s">
        <v>424</v>
      </c>
    </row>
    <row r="1015" spans="1:17" ht="30" hidden="1" customHeight="1" outlineLevel="1">
      <c r="B1015" s="53">
        <v>2023</v>
      </c>
      <c r="C1015" s="53">
        <v>5</v>
      </c>
      <c r="D1015" s="54" t="s">
        <v>5</v>
      </c>
      <c r="E1015" s="54" t="s">
        <v>6</v>
      </c>
      <c r="F1015" s="54" t="s">
        <v>1748</v>
      </c>
      <c r="G1015" s="55">
        <v>44866.291666666664</v>
      </c>
      <c r="H1015" s="54" t="s">
        <v>9</v>
      </c>
      <c r="I1015" s="48" t="str">
        <f>VLOOKUP(H1015,'Source Codes'!$A$6:$B$89,2,FALSE)</f>
        <v>On Line Journal Entries</v>
      </c>
      <c r="J1015" s="143">
        <v>-3328101.24</v>
      </c>
      <c r="K1015" s="55">
        <v>44893.333333333336</v>
      </c>
      <c r="L1015" s="51" t="s">
        <v>1760</v>
      </c>
      <c r="M1015" s="57">
        <v>44894.207071759258</v>
      </c>
      <c r="N1015" s="48" t="s">
        <v>407</v>
      </c>
      <c r="O1015" s="48" t="s">
        <v>424</v>
      </c>
    </row>
    <row r="1016" spans="1:17" ht="30" hidden="1" customHeight="1" outlineLevel="1">
      <c r="B1016" s="53">
        <v>2023</v>
      </c>
      <c r="C1016" s="53">
        <v>5</v>
      </c>
      <c r="D1016" s="54" t="s">
        <v>5</v>
      </c>
      <c r="E1016" s="54" t="s">
        <v>6</v>
      </c>
      <c r="F1016" s="54" t="s">
        <v>1749</v>
      </c>
      <c r="G1016" s="55">
        <v>44866.291666666664</v>
      </c>
      <c r="H1016" s="54" t="s">
        <v>9</v>
      </c>
      <c r="I1016" s="48" t="str">
        <f>VLOOKUP(H1016,'Source Codes'!$A$6:$B$89,2,FALSE)</f>
        <v>On Line Journal Entries</v>
      </c>
      <c r="J1016" s="143">
        <v>-3328101.24</v>
      </c>
      <c r="K1016" s="55">
        <v>44893.333333333336</v>
      </c>
      <c r="L1016" s="51" t="s">
        <v>1761</v>
      </c>
      <c r="M1016" s="57">
        <v>44894.207071759258</v>
      </c>
      <c r="N1016" s="48" t="s">
        <v>407</v>
      </c>
      <c r="O1016" s="48" t="s">
        <v>424</v>
      </c>
    </row>
    <row r="1017" spans="1:17" ht="68.25" hidden="1" customHeight="1" outlineLevel="1">
      <c r="B1017" s="53">
        <v>2023</v>
      </c>
      <c r="C1017" s="53">
        <v>5</v>
      </c>
      <c r="D1017" s="54" t="s">
        <v>5</v>
      </c>
      <c r="E1017" s="54" t="s">
        <v>6</v>
      </c>
      <c r="F1017" s="54" t="s">
        <v>1750</v>
      </c>
      <c r="G1017" s="55">
        <v>44883.333333333336</v>
      </c>
      <c r="H1017" s="54" t="s">
        <v>9</v>
      </c>
      <c r="I1017" s="48" t="str">
        <f>VLOOKUP(H1017,'Source Codes'!$A$6:$B$89,2,FALSE)</f>
        <v>On Line Journal Entries</v>
      </c>
      <c r="J1017" s="143">
        <v>1503700</v>
      </c>
      <c r="K1017" s="55">
        <v>44893.333333333336</v>
      </c>
      <c r="L1017" s="51" t="s">
        <v>1751</v>
      </c>
      <c r="M1017" s="57">
        <v>44894.207071759258</v>
      </c>
      <c r="N1017" s="48" t="s">
        <v>411</v>
      </c>
      <c r="O1017" s="48" t="s">
        <v>415</v>
      </c>
    </row>
    <row r="1018" spans="1:17" ht="30" hidden="1" customHeight="1" outlineLevel="1">
      <c r="B1018" s="53">
        <v>2023</v>
      </c>
      <c r="C1018" s="53">
        <v>5</v>
      </c>
      <c r="D1018" s="54" t="s">
        <v>5</v>
      </c>
      <c r="E1018" s="54" t="s">
        <v>6</v>
      </c>
      <c r="F1018" s="54" t="s">
        <v>1752</v>
      </c>
      <c r="G1018" s="55">
        <v>44880.333333333336</v>
      </c>
      <c r="H1018" s="54" t="s">
        <v>9</v>
      </c>
      <c r="I1018" s="48" t="str">
        <f>VLOOKUP(H1018,'Source Codes'!$A$6:$B$89,2,FALSE)</f>
        <v>On Line Journal Entries</v>
      </c>
      <c r="J1018" s="143">
        <v>4175517</v>
      </c>
      <c r="K1018" s="55">
        <v>44893.333333333336</v>
      </c>
      <c r="L1018" s="51" t="s">
        <v>1762</v>
      </c>
      <c r="M1018" s="57">
        <v>44894.207071759258</v>
      </c>
      <c r="N1018" s="48" t="s">
        <v>407</v>
      </c>
      <c r="O1018" s="48" t="s">
        <v>420</v>
      </c>
    </row>
    <row r="1019" spans="1:17" ht="93.75" hidden="1" customHeight="1" outlineLevel="1">
      <c r="B1019" s="53">
        <v>2023</v>
      </c>
      <c r="C1019" s="53">
        <v>5</v>
      </c>
      <c r="D1019" s="54" t="s">
        <v>5</v>
      </c>
      <c r="E1019" s="54" t="s">
        <v>6</v>
      </c>
      <c r="F1019" s="54" t="s">
        <v>1753</v>
      </c>
      <c r="G1019" s="55">
        <v>44887.333333333336</v>
      </c>
      <c r="H1019" s="54" t="s">
        <v>9</v>
      </c>
      <c r="I1019" s="48" t="str">
        <f>VLOOKUP(H1019,'Source Codes'!$A$6:$B$89,2,FALSE)</f>
        <v>On Line Journal Entries</v>
      </c>
      <c r="J1019" s="143">
        <v>4634858</v>
      </c>
      <c r="K1019" s="55">
        <v>44893.333333333336</v>
      </c>
      <c r="L1019" s="51" t="s">
        <v>342</v>
      </c>
      <c r="M1019" s="57">
        <v>44894.207071759258</v>
      </c>
      <c r="N1019" s="48" t="s">
        <v>407</v>
      </c>
      <c r="O1019" s="48" t="s">
        <v>415</v>
      </c>
    </row>
    <row r="1020" spans="1:17" ht="93.75" hidden="1" customHeight="1" outlineLevel="1">
      <c r="B1020" s="53">
        <v>2023</v>
      </c>
      <c r="C1020" s="53">
        <v>5</v>
      </c>
      <c r="D1020" s="54" t="s">
        <v>5</v>
      </c>
      <c r="E1020" s="54" t="s">
        <v>6</v>
      </c>
      <c r="F1020" s="54" t="s">
        <v>1754</v>
      </c>
      <c r="G1020" s="55">
        <v>44887.333333333336</v>
      </c>
      <c r="H1020" s="54" t="s">
        <v>9</v>
      </c>
      <c r="I1020" s="48" t="str">
        <f>VLOOKUP(H1020,'Source Codes'!$A$6:$B$89,2,FALSE)</f>
        <v>On Line Journal Entries</v>
      </c>
      <c r="J1020" s="143">
        <v>5941495</v>
      </c>
      <c r="K1020" s="55">
        <v>44893.333333333336</v>
      </c>
      <c r="L1020" s="51" t="s">
        <v>342</v>
      </c>
      <c r="M1020" s="57">
        <v>44894.207071759258</v>
      </c>
      <c r="N1020" s="48" t="s">
        <v>407</v>
      </c>
      <c r="O1020" s="48" t="s">
        <v>415</v>
      </c>
    </row>
    <row r="1021" spans="1:17" ht="93.75" hidden="1" customHeight="1" outlineLevel="1">
      <c r="B1021" s="53">
        <v>2023</v>
      </c>
      <c r="C1021" s="53">
        <v>5</v>
      </c>
      <c r="D1021" s="54" t="s">
        <v>5</v>
      </c>
      <c r="E1021" s="54" t="s">
        <v>6</v>
      </c>
      <c r="F1021" s="54" t="s">
        <v>1755</v>
      </c>
      <c r="G1021" s="55">
        <v>44887.333333333336</v>
      </c>
      <c r="H1021" s="54" t="s">
        <v>9</v>
      </c>
      <c r="I1021" s="48" t="str">
        <f>VLOOKUP(H1021,'Source Codes'!$A$6:$B$89,2,FALSE)</f>
        <v>On Line Journal Entries</v>
      </c>
      <c r="J1021" s="143">
        <v>6138367</v>
      </c>
      <c r="K1021" s="55">
        <v>44893.333333333336</v>
      </c>
      <c r="L1021" s="51" t="s">
        <v>342</v>
      </c>
      <c r="M1021" s="57">
        <v>44894.207071759258</v>
      </c>
      <c r="N1021" s="48" t="s">
        <v>407</v>
      </c>
      <c r="O1021" s="48" t="s">
        <v>415</v>
      </c>
    </row>
    <row r="1022" spans="1:17" ht="93.75" hidden="1" customHeight="1" outlineLevel="1">
      <c r="B1022" s="53">
        <v>2023</v>
      </c>
      <c r="C1022" s="53">
        <v>5</v>
      </c>
      <c r="D1022" s="54" t="s">
        <v>5</v>
      </c>
      <c r="E1022" s="54" t="s">
        <v>6</v>
      </c>
      <c r="F1022" s="54" t="s">
        <v>1756</v>
      </c>
      <c r="G1022" s="55">
        <v>44887.333333333336</v>
      </c>
      <c r="H1022" s="54" t="s">
        <v>9</v>
      </c>
      <c r="I1022" s="48" t="str">
        <f>VLOOKUP(H1022,'Source Codes'!$A$6:$B$89,2,FALSE)</f>
        <v>On Line Journal Entries</v>
      </c>
      <c r="J1022" s="143">
        <v>6313662</v>
      </c>
      <c r="K1022" s="55">
        <v>44893.333333333336</v>
      </c>
      <c r="L1022" s="51" t="s">
        <v>342</v>
      </c>
      <c r="M1022" s="57">
        <v>44894.207071759258</v>
      </c>
      <c r="N1022" s="48" t="s">
        <v>407</v>
      </c>
      <c r="O1022" s="48" t="s">
        <v>415</v>
      </c>
    </row>
    <row r="1023" spans="1:17" ht="12.75" customHeight="1" collapsed="1">
      <c r="A1023" s="65"/>
      <c r="B1023" s="52"/>
      <c r="C1023" s="52"/>
      <c r="D1023" s="52"/>
      <c r="E1023" s="52"/>
      <c r="F1023" s="52"/>
      <c r="G1023" s="52"/>
      <c r="H1023" s="52"/>
      <c r="I1023" s="48"/>
      <c r="J1023" s="152">
        <f>SUM(J1011:J1022)</f>
        <v>12066574.52</v>
      </c>
      <c r="K1023" s="138"/>
      <c r="L1023" s="52"/>
      <c r="M1023" s="52"/>
      <c r="N1023" s="52"/>
      <c r="O1023" s="52"/>
      <c r="P1023" s="52"/>
    </row>
    <row r="1024" spans="1:17" ht="12.75" customHeight="1">
      <c r="A1024" s="65"/>
      <c r="B1024" s="52"/>
      <c r="C1024" s="52"/>
      <c r="D1024" s="52"/>
      <c r="E1024" s="52"/>
      <c r="F1024" s="52"/>
      <c r="G1024" s="52"/>
      <c r="H1024" s="52"/>
      <c r="I1024" s="48"/>
      <c r="J1024" s="153"/>
      <c r="K1024" s="138"/>
      <c r="L1024" s="52"/>
      <c r="M1024" s="52"/>
      <c r="N1024" s="52"/>
      <c r="O1024" s="52"/>
      <c r="P1024" s="52"/>
      <c r="Q1024" s="52"/>
    </row>
    <row r="1025" spans="1:18" ht="12.75" customHeight="1">
      <c r="A1025" s="63" t="s">
        <v>1764</v>
      </c>
      <c r="B1025" s="52"/>
      <c r="C1025" s="52"/>
      <c r="D1025" s="52"/>
      <c r="E1025" s="52"/>
      <c r="F1025" s="52"/>
      <c r="G1025" s="52"/>
      <c r="H1025" s="52"/>
      <c r="I1025" s="48"/>
      <c r="J1025" s="153"/>
      <c r="K1025" s="138"/>
      <c r="L1025" s="52"/>
      <c r="M1025" s="52"/>
      <c r="N1025" s="52"/>
      <c r="O1025" s="52"/>
      <c r="P1025" s="52"/>
      <c r="Q1025" s="52"/>
    </row>
    <row r="1026" spans="1:18" ht="30" hidden="1" customHeight="1" outlineLevel="1">
      <c r="B1026" s="53">
        <v>2023</v>
      </c>
      <c r="C1026" s="53">
        <v>5</v>
      </c>
      <c r="D1026" s="54" t="s">
        <v>5</v>
      </c>
      <c r="E1026" s="54" t="s">
        <v>6</v>
      </c>
      <c r="F1026" s="54" t="s">
        <v>1765</v>
      </c>
      <c r="G1026" s="55">
        <v>44894.333333333336</v>
      </c>
      <c r="H1026" s="54" t="s">
        <v>12</v>
      </c>
      <c r="I1026" s="48" t="str">
        <f>VLOOKUP(H1026,'Source Codes'!$A$6:$B$89,2,FALSE)</f>
        <v>AR Direct Cash Journal</v>
      </c>
      <c r="J1026" s="143">
        <v>4788794.55</v>
      </c>
      <c r="K1026" s="55">
        <v>44894.333333333336</v>
      </c>
      <c r="L1026" s="49" t="s">
        <v>1126</v>
      </c>
      <c r="M1026" s="57">
        <v>44895.085972222223</v>
      </c>
      <c r="N1026" s="48" t="s">
        <v>407</v>
      </c>
      <c r="O1026" s="48" t="s">
        <v>422</v>
      </c>
      <c r="P1026" s="139"/>
    </row>
    <row r="1027" spans="1:18" ht="39.75" hidden="1" customHeight="1" outlineLevel="1">
      <c r="B1027" s="53">
        <v>2023</v>
      </c>
      <c r="C1027" s="53">
        <v>5</v>
      </c>
      <c r="D1027" s="54" t="s">
        <v>5</v>
      </c>
      <c r="E1027" s="54" t="s">
        <v>6</v>
      </c>
      <c r="F1027" s="54" t="s">
        <v>1766</v>
      </c>
      <c r="G1027" s="55">
        <v>44893.333333333336</v>
      </c>
      <c r="H1027" s="54" t="s">
        <v>12</v>
      </c>
      <c r="I1027" s="48" t="str">
        <f>VLOOKUP(H1027,'Source Codes'!$A$6:$B$89,2,FALSE)</f>
        <v>AR Direct Cash Journal</v>
      </c>
      <c r="J1027" s="143">
        <v>1783708.84</v>
      </c>
      <c r="K1027" s="55">
        <v>44894.333333333336</v>
      </c>
      <c r="L1027" s="49" t="s">
        <v>1317</v>
      </c>
      <c r="M1027" s="57">
        <v>44895.085972222223</v>
      </c>
      <c r="N1027" s="48" t="s">
        <v>407</v>
      </c>
      <c r="O1027" s="48" t="s">
        <v>419</v>
      </c>
      <c r="P1027" s="139"/>
    </row>
    <row r="1028" spans="1:18" ht="55.5" hidden="1" customHeight="1" outlineLevel="1">
      <c r="B1028" s="53">
        <v>2023</v>
      </c>
      <c r="C1028" s="53">
        <v>5</v>
      </c>
      <c r="D1028" s="54" t="s">
        <v>5</v>
      </c>
      <c r="E1028" s="54" t="s">
        <v>6</v>
      </c>
      <c r="F1028" s="54" t="s">
        <v>1767</v>
      </c>
      <c r="G1028" s="55">
        <v>44874.333333333336</v>
      </c>
      <c r="H1028" s="54" t="s">
        <v>9</v>
      </c>
      <c r="I1028" s="48" t="str">
        <f>VLOOKUP(H1028,'Source Codes'!$A$6:$B$89,2,FALSE)</f>
        <v>On Line Journal Entries</v>
      </c>
      <c r="J1028" s="143">
        <v>6386936.29</v>
      </c>
      <c r="K1028" s="55">
        <v>44894.333333333336</v>
      </c>
      <c r="L1028" s="49" t="s">
        <v>1768</v>
      </c>
      <c r="M1028" s="57">
        <v>44895.206273148149</v>
      </c>
      <c r="N1028" s="48" t="s">
        <v>518</v>
      </c>
      <c r="O1028" s="48" t="s">
        <v>429</v>
      </c>
      <c r="P1028" s="139"/>
      <c r="R1028" s="139"/>
    </row>
    <row r="1029" spans="1:18" ht="12.75" customHeight="1" collapsed="1">
      <c r="B1029" s="52"/>
      <c r="C1029" s="52"/>
      <c r="D1029" s="52"/>
      <c r="E1029" s="52"/>
      <c r="F1029" s="52"/>
      <c r="G1029" s="52"/>
      <c r="H1029" s="52"/>
      <c r="I1029" s="48"/>
      <c r="J1029" s="152">
        <f>SUM(J1026:J1028)</f>
        <v>12959439.68</v>
      </c>
      <c r="K1029" s="138"/>
      <c r="L1029" s="51"/>
      <c r="M1029" s="52"/>
      <c r="N1029" s="52"/>
      <c r="O1029" s="52"/>
      <c r="P1029" s="52"/>
      <c r="Q1029" s="52"/>
    </row>
    <row r="1030" spans="1:18" ht="12.75" customHeight="1">
      <c r="B1030" s="52"/>
      <c r="C1030" s="52"/>
      <c r="D1030" s="52"/>
      <c r="E1030" s="52"/>
      <c r="F1030" s="52"/>
      <c r="G1030" s="52"/>
      <c r="H1030" s="52"/>
      <c r="I1030" s="48"/>
      <c r="J1030" s="153"/>
      <c r="K1030" s="138"/>
      <c r="L1030" s="52"/>
      <c r="M1030" s="52"/>
      <c r="N1030" s="52"/>
      <c r="O1030" s="52"/>
      <c r="P1030" s="52"/>
      <c r="Q1030" s="52"/>
    </row>
    <row r="1031" spans="1:18" ht="12.75" customHeight="1">
      <c r="A1031" s="63" t="s">
        <v>1769</v>
      </c>
      <c r="B1031" s="52"/>
      <c r="C1031" s="52"/>
      <c r="D1031" s="52"/>
      <c r="E1031" s="52"/>
      <c r="F1031" s="52"/>
      <c r="G1031" s="52"/>
      <c r="H1031" s="52"/>
      <c r="I1031" s="48"/>
      <c r="J1031" s="153"/>
      <c r="K1031" s="138"/>
      <c r="L1031" s="52"/>
      <c r="M1031" s="52"/>
      <c r="N1031" s="52"/>
      <c r="O1031" s="52"/>
      <c r="P1031" s="52"/>
      <c r="Q1031" s="52"/>
    </row>
    <row r="1032" spans="1:18" ht="30" hidden="1" customHeight="1" outlineLevel="1">
      <c r="B1032" s="53">
        <v>2023</v>
      </c>
      <c r="C1032" s="53">
        <v>5</v>
      </c>
      <c r="D1032" s="54" t="s">
        <v>5</v>
      </c>
      <c r="E1032" s="54" t="s">
        <v>6</v>
      </c>
      <c r="F1032" s="54" t="s">
        <v>1770</v>
      </c>
      <c r="G1032" s="55">
        <v>44894.333333333336</v>
      </c>
      <c r="H1032" s="54" t="s">
        <v>12</v>
      </c>
      <c r="I1032" s="48" t="str">
        <f>VLOOKUP(H1032,'Source Codes'!$A$6:$B$89,2,FALSE)</f>
        <v>AR Direct Cash Journal</v>
      </c>
      <c r="J1032" s="143">
        <v>2062695.87</v>
      </c>
      <c r="K1032" s="55">
        <v>44895.333333333336</v>
      </c>
      <c r="L1032" s="49" t="s">
        <v>1469</v>
      </c>
      <c r="M1032" s="57">
        <v>44896.086053240739</v>
      </c>
      <c r="N1032" s="48" t="s">
        <v>407</v>
      </c>
      <c r="O1032" s="48" t="s">
        <v>419</v>
      </c>
      <c r="P1032" s="139"/>
    </row>
    <row r="1033" spans="1:18" ht="12.75" customHeight="1" collapsed="1">
      <c r="B1033" s="52"/>
      <c r="C1033" s="52"/>
      <c r="D1033" s="52"/>
      <c r="E1033" s="52"/>
      <c r="F1033" s="52"/>
      <c r="G1033" s="52"/>
      <c r="H1033" s="52"/>
      <c r="I1033" s="48"/>
      <c r="J1033" s="152">
        <f>SUM(J1032)</f>
        <v>2062695.87</v>
      </c>
      <c r="K1033" s="138"/>
      <c r="L1033" s="52"/>
      <c r="M1033" s="52"/>
      <c r="N1033" s="52"/>
      <c r="O1033" s="52"/>
      <c r="P1033" s="52"/>
      <c r="Q1033" s="52"/>
    </row>
    <row r="1034" spans="1:18" ht="12.75" customHeight="1">
      <c r="B1034" s="52"/>
      <c r="C1034" s="52"/>
      <c r="D1034" s="52"/>
      <c r="E1034" s="52"/>
      <c r="F1034" s="52"/>
      <c r="G1034" s="52"/>
      <c r="H1034" s="52"/>
      <c r="I1034" s="48"/>
      <c r="J1034" s="153"/>
      <c r="K1034" s="138"/>
      <c r="L1034" s="52"/>
      <c r="M1034" s="52"/>
      <c r="N1034" s="52"/>
      <c r="O1034" s="52"/>
      <c r="P1034" s="52"/>
      <c r="Q1034" s="52"/>
    </row>
    <row r="1035" spans="1:18" ht="12.75" customHeight="1">
      <c r="A1035" s="63" t="s">
        <v>1771</v>
      </c>
      <c r="B1035" s="52"/>
      <c r="C1035" s="52"/>
      <c r="D1035" s="52"/>
      <c r="E1035" s="52"/>
      <c r="F1035" s="52"/>
      <c r="G1035" s="52"/>
      <c r="H1035" s="52"/>
      <c r="I1035" s="48"/>
      <c r="J1035" s="153"/>
      <c r="K1035" s="138"/>
      <c r="L1035" s="52"/>
      <c r="M1035" s="52"/>
      <c r="N1035" s="52"/>
      <c r="O1035" s="52"/>
      <c r="P1035" s="52"/>
      <c r="Q1035" s="52"/>
    </row>
    <row r="1036" spans="1:18" ht="42.75" hidden="1" customHeight="1" outlineLevel="1">
      <c r="B1036" s="53">
        <v>2023</v>
      </c>
      <c r="C1036" s="53">
        <v>5</v>
      </c>
      <c r="D1036" s="54" t="s">
        <v>5</v>
      </c>
      <c r="E1036" s="54" t="s">
        <v>6</v>
      </c>
      <c r="F1036" s="54" t="s">
        <v>1772</v>
      </c>
      <c r="G1036" s="55">
        <v>44895.333333333336</v>
      </c>
      <c r="H1036" s="54" t="s">
        <v>11</v>
      </c>
      <c r="I1036" s="48" t="str">
        <f>VLOOKUP(H1036,'Source Codes'!$A$6:$B$89,2,FALSE)</f>
        <v>AR Payments</v>
      </c>
      <c r="J1036" s="143">
        <v>1652662.23</v>
      </c>
      <c r="K1036" s="55">
        <v>44896.333333333336</v>
      </c>
      <c r="L1036" s="49" t="s">
        <v>1773</v>
      </c>
      <c r="M1036" s="57">
        <v>44897.085578703707</v>
      </c>
      <c r="N1036" s="48" t="s">
        <v>407</v>
      </c>
      <c r="O1036" s="48" t="s">
        <v>408</v>
      </c>
      <c r="P1036" s="139"/>
    </row>
    <row r="1037" spans="1:18" ht="12.75" customHeight="1" collapsed="1">
      <c r="B1037" s="52"/>
      <c r="C1037" s="52"/>
      <c r="D1037" s="52"/>
      <c r="E1037" s="52"/>
      <c r="F1037" s="52"/>
      <c r="G1037" s="52"/>
      <c r="H1037" s="52"/>
      <c r="I1037" s="48"/>
      <c r="J1037" s="152">
        <f>SUM(J1036)</f>
        <v>1652662.23</v>
      </c>
      <c r="K1037" s="138"/>
      <c r="L1037" s="52"/>
      <c r="M1037" s="52"/>
      <c r="N1037" s="52"/>
      <c r="O1037" s="52"/>
      <c r="P1037" s="52"/>
      <c r="Q1037" s="52"/>
    </row>
    <row r="1038" spans="1:18" ht="12.75" customHeight="1">
      <c r="A1038" s="65"/>
      <c r="B1038" s="52"/>
      <c r="C1038" s="52"/>
      <c r="D1038" s="52"/>
      <c r="E1038" s="52"/>
      <c r="F1038" s="52"/>
      <c r="G1038" s="52"/>
      <c r="H1038" s="52"/>
      <c r="I1038" s="56"/>
      <c r="J1038" s="153"/>
      <c r="K1038" s="138"/>
      <c r="L1038" s="52"/>
      <c r="M1038" s="52"/>
      <c r="N1038" s="52"/>
      <c r="O1038" s="52"/>
      <c r="P1038" s="52"/>
      <c r="Q1038" s="52"/>
      <c r="R1038" s="52"/>
    </row>
    <row r="1039" spans="1:18" ht="12.75" customHeight="1">
      <c r="A1039" s="156" t="s">
        <v>1774</v>
      </c>
      <c r="B1039" s="52"/>
      <c r="C1039" s="52"/>
      <c r="D1039" s="52"/>
      <c r="E1039" s="52"/>
      <c r="F1039" s="52"/>
      <c r="G1039" s="52"/>
      <c r="H1039" s="52"/>
      <c r="I1039" s="56"/>
      <c r="J1039" s="153"/>
      <c r="K1039" s="138"/>
      <c r="L1039" s="52"/>
      <c r="M1039" s="52"/>
      <c r="N1039" s="52"/>
      <c r="O1039" s="52"/>
      <c r="P1039" s="52"/>
      <c r="Q1039" s="52"/>
      <c r="R1039" s="52"/>
    </row>
    <row r="1040" spans="1:18" ht="42.75" hidden="1" customHeight="1" outlineLevel="1">
      <c r="B1040" s="53">
        <v>2023</v>
      </c>
      <c r="C1040" s="53">
        <v>6</v>
      </c>
      <c r="D1040" s="54" t="s">
        <v>5</v>
      </c>
      <c r="E1040" s="54" t="s">
        <v>6</v>
      </c>
      <c r="F1040" s="54" t="s">
        <v>1775</v>
      </c>
      <c r="G1040" s="55">
        <v>44901.333333333336</v>
      </c>
      <c r="H1040" s="54" t="s">
        <v>14</v>
      </c>
      <c r="I1040" s="48" t="str">
        <f>VLOOKUP(H1040,'Source Codes'!$A$6:$B$89,2,FALSE)</f>
        <v>AP Warrant Issuance</v>
      </c>
      <c r="J1040" s="143">
        <v>-1036418.92</v>
      </c>
      <c r="K1040" s="55">
        <v>44897.333333333336</v>
      </c>
      <c r="L1040" s="51" t="s">
        <v>1781</v>
      </c>
      <c r="M1040" s="57">
        <v>44898.128506944442</v>
      </c>
      <c r="N1040" s="48" t="s">
        <v>407</v>
      </c>
      <c r="O1040" s="48" t="s">
        <v>419</v>
      </c>
      <c r="P1040" s="139"/>
    </row>
    <row r="1041" spans="1:18" ht="42.75" hidden="1" customHeight="1" outlineLevel="1">
      <c r="B1041" s="53">
        <v>2023</v>
      </c>
      <c r="C1041" s="53">
        <v>5</v>
      </c>
      <c r="D1041" s="54" t="s">
        <v>5</v>
      </c>
      <c r="E1041" s="54" t="s">
        <v>6</v>
      </c>
      <c r="F1041" s="54" t="s">
        <v>1776</v>
      </c>
      <c r="G1041" s="55">
        <v>44895.333333333336</v>
      </c>
      <c r="H1041" s="54" t="s">
        <v>7</v>
      </c>
      <c r="I1041" s="48" t="str">
        <f>VLOOKUP(H1041,'Source Codes'!$A$6:$B$89,2,FALSE)</f>
        <v>HRMS Interface Journals</v>
      </c>
      <c r="J1041" s="143">
        <v>-7559353.0099999998</v>
      </c>
      <c r="K1041" s="55">
        <v>44897.333333333336</v>
      </c>
      <c r="L1041" s="49" t="s">
        <v>356</v>
      </c>
      <c r="M1041" s="57">
        <v>44897.73537037037</v>
      </c>
      <c r="N1041" s="48" t="s">
        <v>438</v>
      </c>
      <c r="O1041" s="48" t="s">
        <v>439</v>
      </c>
      <c r="P1041" s="139"/>
    </row>
    <row r="1042" spans="1:18" ht="42.75" hidden="1" customHeight="1" outlineLevel="1">
      <c r="B1042" s="53">
        <v>2023</v>
      </c>
      <c r="C1042" s="53">
        <v>5</v>
      </c>
      <c r="D1042" s="54" t="s">
        <v>5</v>
      </c>
      <c r="E1042" s="54" t="s">
        <v>6</v>
      </c>
      <c r="F1042" s="54" t="s">
        <v>1777</v>
      </c>
      <c r="G1042" s="55">
        <v>44888.333333333336</v>
      </c>
      <c r="H1042" s="54" t="s">
        <v>9</v>
      </c>
      <c r="I1042" s="48" t="str">
        <f>VLOOKUP(H1042,'Source Codes'!$A$6:$B$89,2,FALSE)</f>
        <v>On Line Journal Entries</v>
      </c>
      <c r="J1042" s="143">
        <v>-1060931.22</v>
      </c>
      <c r="K1042" s="55">
        <v>44897.333333333336</v>
      </c>
      <c r="L1042" s="49" t="s">
        <v>1778</v>
      </c>
      <c r="M1042" s="57">
        <v>44898.206620370373</v>
      </c>
      <c r="N1042" s="48" t="s">
        <v>407</v>
      </c>
      <c r="O1042" s="48" t="s">
        <v>422</v>
      </c>
      <c r="P1042" s="139"/>
    </row>
    <row r="1043" spans="1:18" ht="60.75" hidden="1" customHeight="1" outlineLevel="1">
      <c r="B1043" s="53">
        <v>2023</v>
      </c>
      <c r="C1043" s="53">
        <v>5</v>
      </c>
      <c r="D1043" s="54" t="s">
        <v>5</v>
      </c>
      <c r="E1043" s="54" t="s">
        <v>6</v>
      </c>
      <c r="F1043" s="54" t="s">
        <v>1779</v>
      </c>
      <c r="G1043" s="55">
        <v>44888.333333333336</v>
      </c>
      <c r="H1043" s="54" t="s">
        <v>9</v>
      </c>
      <c r="I1043" s="48" t="str">
        <f>VLOOKUP(H1043,'Source Codes'!$A$6:$B$89,2,FALSE)</f>
        <v>On Line Journal Entries</v>
      </c>
      <c r="J1043" s="143">
        <v>3348859.09</v>
      </c>
      <c r="K1043" s="55">
        <v>44897.333333333336</v>
      </c>
      <c r="L1043" s="49" t="s">
        <v>1780</v>
      </c>
      <c r="M1043" s="57">
        <v>44898.206620370373</v>
      </c>
      <c r="N1043" s="48" t="s">
        <v>407</v>
      </c>
      <c r="O1043" s="48" t="s">
        <v>422</v>
      </c>
      <c r="P1043" s="139"/>
    </row>
    <row r="1044" spans="1:18" ht="12.75" customHeight="1" collapsed="1">
      <c r="A1044" s="65"/>
      <c r="B1044" s="52"/>
      <c r="C1044" s="52"/>
      <c r="D1044" s="52"/>
      <c r="E1044" s="52"/>
      <c r="F1044" s="52"/>
      <c r="G1044" s="52"/>
      <c r="H1044" s="52"/>
      <c r="I1044" s="48"/>
      <c r="J1044" s="152">
        <f>SUM(J1040:J1043)</f>
        <v>-6307844.0600000005</v>
      </c>
      <c r="K1044" s="138"/>
      <c r="L1044" s="52"/>
      <c r="M1044" s="52"/>
      <c r="N1044" s="52"/>
      <c r="O1044" s="52"/>
      <c r="P1044" s="52"/>
      <c r="Q1044" s="52"/>
      <c r="R1044" s="52"/>
    </row>
    <row r="1045" spans="1:18" ht="12.75" customHeight="1">
      <c r="A1045" s="65"/>
      <c r="B1045" s="52"/>
      <c r="C1045" s="52"/>
      <c r="D1045" s="52"/>
      <c r="E1045" s="52"/>
      <c r="F1045" s="52"/>
      <c r="G1045" s="52"/>
      <c r="H1045" s="52"/>
      <c r="I1045" s="48"/>
      <c r="J1045" s="153"/>
      <c r="K1045" s="138"/>
      <c r="L1045" s="52"/>
      <c r="M1045" s="52"/>
      <c r="N1045" s="52"/>
      <c r="O1045" s="52"/>
      <c r="P1045" s="52"/>
      <c r="Q1045" s="52"/>
      <c r="R1045" s="52"/>
    </row>
    <row r="1046" spans="1:18" ht="12.75" customHeight="1">
      <c r="A1046" s="156" t="s">
        <v>1782</v>
      </c>
      <c r="B1046" s="52"/>
      <c r="C1046" s="52"/>
      <c r="D1046" s="52"/>
      <c r="E1046" s="52"/>
      <c r="F1046" s="52"/>
      <c r="G1046" s="52"/>
      <c r="H1046" s="52"/>
      <c r="I1046" s="48"/>
      <c r="J1046" s="153"/>
      <c r="K1046" s="138"/>
      <c r="L1046" s="52"/>
      <c r="M1046" s="52"/>
      <c r="N1046" s="52"/>
      <c r="O1046" s="52"/>
      <c r="P1046" s="52"/>
      <c r="Q1046" s="52"/>
      <c r="R1046" s="52"/>
    </row>
    <row r="1047" spans="1:18" ht="78.75" hidden="1" customHeight="1" outlineLevel="1">
      <c r="B1047" s="53">
        <v>2023</v>
      </c>
      <c r="C1047" s="53">
        <v>6</v>
      </c>
      <c r="D1047" s="54" t="s">
        <v>5</v>
      </c>
      <c r="E1047" s="54" t="s">
        <v>6</v>
      </c>
      <c r="F1047" s="54" t="s">
        <v>1783</v>
      </c>
      <c r="G1047" s="55">
        <v>44900.333333333336</v>
      </c>
      <c r="H1047" s="54" t="s">
        <v>14</v>
      </c>
      <c r="I1047" s="48" t="str">
        <f>VLOOKUP(H1047,'Source Codes'!$A$6:$B$89,2,FALSE)</f>
        <v>AP Warrant Issuance</v>
      </c>
      <c r="J1047" s="143">
        <v>-1138831.95</v>
      </c>
      <c r="K1047" s="55">
        <v>44900.333333333336</v>
      </c>
      <c r="L1047" s="51" t="s">
        <v>1788</v>
      </c>
      <c r="M1047" s="57">
        <v>44901.127592592595</v>
      </c>
      <c r="N1047" s="48" t="s">
        <v>518</v>
      </c>
      <c r="O1047" s="48" t="s">
        <v>503</v>
      </c>
      <c r="P1047" s="139"/>
    </row>
    <row r="1048" spans="1:18" ht="63" hidden="1" customHeight="1" outlineLevel="1">
      <c r="B1048" s="53">
        <v>2023</v>
      </c>
      <c r="C1048" s="53">
        <v>6</v>
      </c>
      <c r="D1048" s="54" t="s">
        <v>5</v>
      </c>
      <c r="E1048" s="54" t="s">
        <v>6</v>
      </c>
      <c r="F1048" s="54" t="s">
        <v>1784</v>
      </c>
      <c r="G1048" s="55">
        <v>44900.333333333336</v>
      </c>
      <c r="H1048" s="54" t="s">
        <v>14</v>
      </c>
      <c r="I1048" s="48" t="str">
        <f>VLOOKUP(H1048,'Source Codes'!$A$6:$B$89,2,FALSE)</f>
        <v>AP Warrant Issuance</v>
      </c>
      <c r="J1048" s="143">
        <v>-1622623.77</v>
      </c>
      <c r="K1048" s="55">
        <v>44900.333333333336</v>
      </c>
      <c r="L1048" s="49" t="s">
        <v>1789</v>
      </c>
      <c r="M1048" s="57">
        <v>44901.127592592595</v>
      </c>
      <c r="N1048" s="48" t="s">
        <v>407</v>
      </c>
      <c r="O1048" s="48" t="s">
        <v>419</v>
      </c>
      <c r="P1048" s="139"/>
    </row>
    <row r="1049" spans="1:18" ht="45.75" hidden="1" customHeight="1" outlineLevel="1">
      <c r="B1049" s="53">
        <v>2023</v>
      </c>
      <c r="C1049" s="53">
        <v>6</v>
      </c>
      <c r="D1049" s="54" t="s">
        <v>5</v>
      </c>
      <c r="E1049" s="54" t="s">
        <v>6</v>
      </c>
      <c r="F1049" s="54" t="s">
        <v>1785</v>
      </c>
      <c r="G1049" s="55">
        <v>44902.333333333336</v>
      </c>
      <c r="H1049" s="54" t="s">
        <v>14</v>
      </c>
      <c r="I1049" s="48" t="str">
        <f>VLOOKUP(H1049,'Source Codes'!$A$6:$B$89,2,FALSE)</f>
        <v>AP Warrant Issuance</v>
      </c>
      <c r="J1049" s="143">
        <v>-1080400.1200000001</v>
      </c>
      <c r="K1049" s="55">
        <v>44900.333333333336</v>
      </c>
      <c r="L1049" s="49" t="s">
        <v>1790</v>
      </c>
      <c r="M1049" s="57">
        <v>44901.127592592595</v>
      </c>
      <c r="N1049" s="48" t="s">
        <v>407</v>
      </c>
      <c r="O1049" s="48" t="s">
        <v>419</v>
      </c>
      <c r="P1049" s="139"/>
    </row>
    <row r="1050" spans="1:18" ht="42.75" hidden="1" customHeight="1" outlineLevel="1">
      <c r="B1050" s="53">
        <v>2023</v>
      </c>
      <c r="C1050" s="53">
        <v>5</v>
      </c>
      <c r="D1050" s="54" t="s">
        <v>5</v>
      </c>
      <c r="E1050" s="54" t="s">
        <v>6</v>
      </c>
      <c r="F1050" s="54" t="s">
        <v>1786</v>
      </c>
      <c r="G1050" s="55">
        <v>44895.333333333336</v>
      </c>
      <c r="H1050" s="54" t="s">
        <v>7</v>
      </c>
      <c r="I1050" s="48" t="str">
        <f>VLOOKUP(H1050,'Source Codes'!$A$6:$B$89,2,FALSE)</f>
        <v>HRMS Interface Journals</v>
      </c>
      <c r="J1050" s="143">
        <v>-53524175.770000003</v>
      </c>
      <c r="K1050" s="55">
        <v>44900.333333333336</v>
      </c>
      <c r="L1050" s="49" t="s">
        <v>355</v>
      </c>
      <c r="M1050" s="57">
        <v>44900.716481481482</v>
      </c>
      <c r="N1050" s="48" t="s">
        <v>438</v>
      </c>
      <c r="O1050" s="48" t="s">
        <v>439</v>
      </c>
      <c r="P1050" s="139"/>
    </row>
    <row r="1051" spans="1:18" ht="42.75" hidden="1" customHeight="1" outlineLevel="1">
      <c r="A1051" s="65"/>
      <c r="B1051" s="53">
        <v>2023</v>
      </c>
      <c r="C1051" s="53">
        <v>5</v>
      </c>
      <c r="D1051" s="54" t="s">
        <v>5</v>
      </c>
      <c r="E1051" s="54" t="s">
        <v>6</v>
      </c>
      <c r="F1051" s="54" t="s">
        <v>1787</v>
      </c>
      <c r="G1051" s="55">
        <v>44895.333333333336</v>
      </c>
      <c r="H1051" s="54" t="s">
        <v>7</v>
      </c>
      <c r="I1051" s="56" t="str">
        <f>VLOOKUP(H1051,'Source Codes'!$A$6:$B$89,2,FALSE)</f>
        <v>HRMS Interface Journals</v>
      </c>
      <c r="J1051" s="143">
        <v>-1916335.16</v>
      </c>
      <c r="K1051" s="55">
        <v>44900.333333333336</v>
      </c>
      <c r="L1051" s="51" t="s">
        <v>357</v>
      </c>
      <c r="M1051" s="57">
        <v>44900.717442129629</v>
      </c>
      <c r="N1051" s="56" t="s">
        <v>438</v>
      </c>
      <c r="O1051" s="48" t="s">
        <v>439</v>
      </c>
      <c r="P1051" s="139"/>
    </row>
    <row r="1052" spans="1:18" ht="12.75" customHeight="1" collapsed="1">
      <c r="A1052" s="65"/>
      <c r="B1052" s="52"/>
      <c r="C1052" s="52"/>
      <c r="D1052" s="52"/>
      <c r="E1052" s="52"/>
      <c r="F1052" s="52"/>
      <c r="G1052" s="52"/>
      <c r="H1052" s="52"/>
      <c r="I1052" s="56"/>
      <c r="J1052" s="152">
        <f>SUM(J1047:J1051)</f>
        <v>-59282366.769999996</v>
      </c>
      <c r="K1052" s="138"/>
      <c r="L1052" s="52"/>
      <c r="M1052" s="52"/>
      <c r="N1052" s="52"/>
    </row>
    <row r="1053" spans="1:18" ht="12.75" customHeight="1">
      <c r="A1053" s="65"/>
      <c r="B1053" s="52"/>
      <c r="C1053" s="52"/>
      <c r="D1053" s="52"/>
      <c r="E1053" s="52"/>
      <c r="F1053" s="52"/>
      <c r="G1053" s="52"/>
      <c r="H1053" s="52"/>
      <c r="I1053" s="56"/>
      <c r="J1053" s="153"/>
      <c r="K1053" s="138"/>
      <c r="L1053" s="52"/>
      <c r="M1053" s="52"/>
      <c r="N1053" s="52"/>
    </row>
    <row r="1054" spans="1:18" ht="12.75" customHeight="1">
      <c r="A1054" s="156" t="s">
        <v>1791</v>
      </c>
      <c r="B1054" s="52"/>
      <c r="C1054" s="52"/>
      <c r="D1054" s="52"/>
      <c r="E1054" s="52"/>
      <c r="F1054" s="52"/>
      <c r="G1054" s="52"/>
      <c r="H1054" s="52"/>
      <c r="I1054" s="56"/>
      <c r="J1054" s="153"/>
      <c r="K1054" s="138"/>
      <c r="L1054" s="52"/>
      <c r="M1054" s="52"/>
      <c r="N1054" s="52"/>
    </row>
    <row r="1055" spans="1:18" ht="42.75" hidden="1" customHeight="1" outlineLevel="1">
      <c r="A1055" s="65"/>
      <c r="B1055" s="53">
        <v>2023</v>
      </c>
      <c r="C1055" s="53">
        <v>5</v>
      </c>
      <c r="D1055" s="54" t="s">
        <v>5</v>
      </c>
      <c r="E1055" s="54" t="s">
        <v>6</v>
      </c>
      <c r="F1055" s="54" t="s">
        <v>1792</v>
      </c>
      <c r="G1055" s="55">
        <v>44886.333333333336</v>
      </c>
      <c r="H1055" s="54" t="s">
        <v>9</v>
      </c>
      <c r="I1055" s="56" t="str">
        <f>VLOOKUP(H1055,'Source Codes'!$A$6:$B$89,2,FALSE)</f>
        <v>On Line Journal Entries</v>
      </c>
      <c r="J1055" s="143">
        <v>1333199.6399999999</v>
      </c>
      <c r="K1055" s="55">
        <v>44901.333333333336</v>
      </c>
      <c r="L1055" s="51" t="s">
        <v>1797</v>
      </c>
      <c r="M1055" s="57">
        <v>44902.207268518519</v>
      </c>
      <c r="N1055" s="56" t="s">
        <v>407</v>
      </c>
      <c r="O1055" s="48" t="s">
        <v>422</v>
      </c>
      <c r="Q1055" s="139"/>
    </row>
    <row r="1056" spans="1:18" ht="42.75" hidden="1" customHeight="1" outlineLevel="1">
      <c r="A1056" s="65"/>
      <c r="B1056" s="53">
        <v>2023</v>
      </c>
      <c r="C1056" s="53">
        <v>5</v>
      </c>
      <c r="D1056" s="54" t="s">
        <v>5</v>
      </c>
      <c r="E1056" s="54" t="s">
        <v>6</v>
      </c>
      <c r="F1056" s="54" t="s">
        <v>1793</v>
      </c>
      <c r="G1056" s="55">
        <v>44888.333333333336</v>
      </c>
      <c r="H1056" s="54" t="s">
        <v>9</v>
      </c>
      <c r="I1056" s="56" t="str">
        <f>VLOOKUP(H1056,'Source Codes'!$A$6:$B$89,2,FALSE)</f>
        <v>On Line Journal Entries</v>
      </c>
      <c r="J1056" s="143">
        <v>2041273.57</v>
      </c>
      <c r="K1056" s="55">
        <v>44901.333333333336</v>
      </c>
      <c r="L1056" s="51" t="s">
        <v>1798</v>
      </c>
      <c r="M1056" s="57">
        <v>44902.207268518519</v>
      </c>
      <c r="N1056" s="56" t="s">
        <v>407</v>
      </c>
      <c r="O1056" s="48" t="s">
        <v>422</v>
      </c>
    </row>
    <row r="1057" spans="1:15" ht="42.75" hidden="1" customHeight="1" outlineLevel="1">
      <c r="A1057" s="65"/>
      <c r="B1057" s="53">
        <v>2023</v>
      </c>
      <c r="C1057" s="53">
        <v>5</v>
      </c>
      <c r="D1057" s="54" t="s">
        <v>5</v>
      </c>
      <c r="E1057" s="54" t="s">
        <v>6</v>
      </c>
      <c r="F1057" s="54" t="s">
        <v>1794</v>
      </c>
      <c r="G1057" s="55">
        <v>44888.333333333336</v>
      </c>
      <c r="H1057" s="54" t="s">
        <v>9</v>
      </c>
      <c r="I1057" s="56" t="str">
        <f>VLOOKUP(H1057,'Source Codes'!$A$6:$B$89,2,FALSE)</f>
        <v>On Line Journal Entries</v>
      </c>
      <c r="J1057" s="143">
        <v>4269918.84</v>
      </c>
      <c r="K1057" s="55">
        <v>44901.333333333336</v>
      </c>
      <c r="L1057" s="51" t="s">
        <v>1799</v>
      </c>
      <c r="M1057" s="57">
        <v>44902.207268518519</v>
      </c>
      <c r="N1057" s="56" t="s">
        <v>407</v>
      </c>
      <c r="O1057" s="48" t="s">
        <v>422</v>
      </c>
    </row>
    <row r="1058" spans="1:15" ht="56.25" hidden="1" customHeight="1" outlineLevel="1">
      <c r="A1058" s="65"/>
      <c r="B1058" s="53">
        <v>2023</v>
      </c>
      <c r="C1058" s="53">
        <v>5</v>
      </c>
      <c r="D1058" s="54" t="s">
        <v>5</v>
      </c>
      <c r="E1058" s="54" t="s">
        <v>6</v>
      </c>
      <c r="F1058" s="54" t="s">
        <v>1795</v>
      </c>
      <c r="G1058" s="55">
        <v>44888.333333333336</v>
      </c>
      <c r="H1058" s="54" t="s">
        <v>9</v>
      </c>
      <c r="I1058" s="56" t="str">
        <f>VLOOKUP(H1058,'Source Codes'!$A$6:$B$89,2,FALSE)</f>
        <v>On Line Journal Entries</v>
      </c>
      <c r="J1058" s="143">
        <v>13737334.380000001</v>
      </c>
      <c r="K1058" s="55">
        <v>44901.333333333336</v>
      </c>
      <c r="L1058" s="51" t="s">
        <v>1800</v>
      </c>
      <c r="M1058" s="57">
        <v>44902.207268518519</v>
      </c>
      <c r="N1058" s="56" t="s">
        <v>407</v>
      </c>
      <c r="O1058" s="48" t="s">
        <v>422</v>
      </c>
    </row>
    <row r="1059" spans="1:15" ht="42.75" hidden="1" customHeight="1" outlineLevel="1">
      <c r="A1059" s="65"/>
      <c r="B1059" s="53">
        <v>2023</v>
      </c>
      <c r="C1059" s="53">
        <v>5</v>
      </c>
      <c r="D1059" s="54" t="s">
        <v>5</v>
      </c>
      <c r="E1059" s="54" t="s">
        <v>6</v>
      </c>
      <c r="F1059" s="54" t="s">
        <v>1796</v>
      </c>
      <c r="G1059" s="55">
        <v>44888.333333333336</v>
      </c>
      <c r="H1059" s="54" t="s">
        <v>9</v>
      </c>
      <c r="I1059" s="56" t="str">
        <f>VLOOKUP(H1059,'Source Codes'!$A$6:$B$89,2,FALSE)</f>
        <v>On Line Journal Entries</v>
      </c>
      <c r="J1059" s="143">
        <v>28346601.199999999</v>
      </c>
      <c r="K1059" s="55">
        <v>44901.333333333336</v>
      </c>
      <c r="L1059" s="51" t="s">
        <v>1801</v>
      </c>
      <c r="M1059" s="57">
        <v>44902.207268518519</v>
      </c>
      <c r="N1059" s="56" t="s">
        <v>407</v>
      </c>
      <c r="O1059" s="48" t="s">
        <v>422</v>
      </c>
    </row>
    <row r="1060" spans="1:15" ht="12.75" customHeight="1" collapsed="1">
      <c r="A1060" s="65"/>
      <c r="B1060" s="52"/>
      <c r="C1060" s="52"/>
      <c r="D1060" s="52"/>
      <c r="E1060" s="52"/>
      <c r="F1060" s="52"/>
      <c r="G1060" s="52"/>
      <c r="H1060" s="52"/>
      <c r="I1060" s="56"/>
      <c r="J1060" s="152">
        <f>SUM(J1055:J1059)</f>
        <v>49728327.629999995</v>
      </c>
      <c r="K1060" s="138"/>
      <c r="L1060" s="52"/>
      <c r="M1060" s="52"/>
      <c r="N1060" s="52"/>
    </row>
    <row r="1061" spans="1:15" ht="12.75" customHeight="1">
      <c r="A1061" s="65"/>
      <c r="B1061" s="52"/>
      <c r="C1061" s="52"/>
      <c r="D1061" s="52"/>
      <c r="E1061" s="52"/>
      <c r="F1061" s="52"/>
      <c r="G1061" s="52"/>
      <c r="H1061" s="52"/>
      <c r="I1061" s="56"/>
      <c r="J1061" s="153"/>
      <c r="K1061" s="138"/>
      <c r="L1061" s="52"/>
      <c r="M1061" s="52"/>
      <c r="N1061" s="52"/>
    </row>
    <row r="1062" spans="1:15" ht="12.75" customHeight="1">
      <c r="A1062" s="156" t="s">
        <v>1802</v>
      </c>
      <c r="B1062" s="52"/>
      <c r="C1062" s="52"/>
      <c r="D1062" s="52"/>
      <c r="E1062" s="52"/>
      <c r="F1062" s="52"/>
      <c r="G1062" s="52"/>
      <c r="H1062" s="52"/>
      <c r="I1062" s="56"/>
      <c r="J1062" s="153"/>
      <c r="K1062" s="138"/>
      <c r="L1062" s="52"/>
      <c r="M1062" s="52"/>
      <c r="N1062" s="52"/>
    </row>
    <row r="1063" spans="1:15" ht="42.75" hidden="1" customHeight="1" outlineLevel="1">
      <c r="A1063" s="65"/>
      <c r="B1063" s="53">
        <v>2023</v>
      </c>
      <c r="C1063" s="53">
        <v>6</v>
      </c>
      <c r="D1063" s="54" t="s">
        <v>5</v>
      </c>
      <c r="E1063" s="54" t="s">
        <v>6</v>
      </c>
      <c r="F1063" s="54" t="s">
        <v>1803</v>
      </c>
      <c r="G1063" s="55">
        <v>44896.333333333336</v>
      </c>
      <c r="H1063" s="54" t="s">
        <v>13</v>
      </c>
      <c r="I1063" s="56" t="str">
        <f>VLOOKUP(H1063,'Source Codes'!$A$6:$B$89,2,FALSE)</f>
        <v>C-IV Voucher/Payments/EBT</v>
      </c>
      <c r="J1063" s="143">
        <v>-14770253.859999999</v>
      </c>
      <c r="K1063" s="55">
        <v>44902.333333333336</v>
      </c>
      <c r="L1063" s="51" t="s">
        <v>1805</v>
      </c>
      <c r="M1063" s="57">
        <v>44903.206666666665</v>
      </c>
      <c r="N1063" s="48" t="s">
        <v>407</v>
      </c>
      <c r="O1063" s="48" t="s">
        <v>415</v>
      </c>
    </row>
    <row r="1064" spans="1:15" ht="42.75" hidden="1" customHeight="1" outlineLevel="1">
      <c r="A1064" s="65"/>
      <c r="B1064" s="53">
        <v>2023</v>
      </c>
      <c r="C1064" s="53">
        <v>6</v>
      </c>
      <c r="D1064" s="54" t="s">
        <v>5</v>
      </c>
      <c r="E1064" s="54" t="s">
        <v>6</v>
      </c>
      <c r="F1064" s="54" t="s">
        <v>1804</v>
      </c>
      <c r="G1064" s="55">
        <v>44896.333333333336</v>
      </c>
      <c r="H1064" s="54" t="s">
        <v>13</v>
      </c>
      <c r="I1064" s="56" t="str">
        <f>VLOOKUP(H1064,'Source Codes'!$A$6:$B$89,2,FALSE)</f>
        <v>C-IV Voucher/Payments/EBT</v>
      </c>
      <c r="J1064" s="143">
        <v>-10155801.130000001</v>
      </c>
      <c r="K1064" s="55">
        <v>44902.333333333336</v>
      </c>
      <c r="L1064" s="51" t="s">
        <v>1806</v>
      </c>
      <c r="M1064" s="57">
        <v>44903.206666666665</v>
      </c>
      <c r="N1064" s="56" t="s">
        <v>407</v>
      </c>
      <c r="O1064" s="48" t="s">
        <v>415</v>
      </c>
    </row>
    <row r="1065" spans="1:15" ht="42.75" hidden="1" customHeight="1" outlineLevel="1">
      <c r="A1065" s="65"/>
      <c r="B1065" s="53">
        <v>2023</v>
      </c>
      <c r="C1065" s="53">
        <v>6</v>
      </c>
      <c r="D1065" s="54" t="s">
        <v>5</v>
      </c>
      <c r="E1065" s="54" t="s">
        <v>6</v>
      </c>
      <c r="F1065" s="54" t="s">
        <v>1807</v>
      </c>
      <c r="G1065" s="55">
        <v>44896.333333333336</v>
      </c>
      <c r="H1065" s="54" t="s">
        <v>13</v>
      </c>
      <c r="I1065" s="56" t="str">
        <f>VLOOKUP(H1065,'Source Codes'!$A$6:$B$89,2,FALSE)</f>
        <v>C-IV Voucher/Payments/EBT</v>
      </c>
      <c r="J1065" s="143">
        <v>-8406358.1099999994</v>
      </c>
      <c r="K1065" s="55">
        <v>44902.333333333336</v>
      </c>
      <c r="L1065" s="51" t="s">
        <v>523</v>
      </c>
      <c r="M1065" s="57">
        <v>44903.206666666665</v>
      </c>
      <c r="N1065" s="56" t="s">
        <v>407</v>
      </c>
      <c r="O1065" s="48" t="s">
        <v>415</v>
      </c>
    </row>
    <row r="1066" spans="1:15" ht="12.75" customHeight="1" collapsed="1">
      <c r="A1066" s="52"/>
      <c r="B1066" s="52"/>
      <c r="C1066" s="52"/>
      <c r="D1066" s="52"/>
      <c r="E1066" s="52"/>
      <c r="F1066" s="52"/>
      <c r="G1066" s="52"/>
      <c r="H1066" s="52"/>
      <c r="I1066" s="52"/>
      <c r="J1066" s="152">
        <f>SUM(J1063:J1065)</f>
        <v>-33332413.100000001</v>
      </c>
      <c r="K1066" s="52"/>
      <c r="L1066" s="52"/>
      <c r="M1066" s="52"/>
      <c r="N1066" s="52"/>
    </row>
    <row r="1067" spans="1:15" ht="12.75" customHeight="1">
      <c r="A1067" s="65"/>
      <c r="B1067" s="52"/>
      <c r="C1067" s="52"/>
      <c r="D1067" s="52"/>
      <c r="E1067" s="52"/>
      <c r="F1067" s="52"/>
      <c r="G1067" s="52"/>
      <c r="H1067" s="52"/>
      <c r="I1067" s="52"/>
      <c r="J1067" s="153"/>
      <c r="K1067" s="138"/>
      <c r="L1067" s="52"/>
      <c r="M1067" s="52"/>
      <c r="N1067" s="52"/>
    </row>
    <row r="1068" spans="1:15" ht="12.75" customHeight="1">
      <c r="A1068" s="156" t="s">
        <v>1808</v>
      </c>
      <c r="B1068" s="52"/>
      <c r="C1068" s="52"/>
      <c r="D1068" s="52"/>
      <c r="E1068" s="52"/>
      <c r="F1068" s="52"/>
      <c r="G1068" s="52"/>
      <c r="H1068" s="52"/>
      <c r="I1068" s="52"/>
      <c r="J1068" s="153"/>
      <c r="K1068" s="138"/>
      <c r="L1068" s="52"/>
      <c r="M1068" s="52"/>
      <c r="N1068" s="52"/>
    </row>
    <row r="1069" spans="1:15" ht="25.5" hidden="1" customHeight="1" outlineLevel="1">
      <c r="A1069" s="65"/>
      <c r="B1069" s="53">
        <v>2023</v>
      </c>
      <c r="C1069" s="53">
        <v>6</v>
      </c>
      <c r="D1069" s="54" t="s">
        <v>5</v>
      </c>
      <c r="E1069" s="54" t="s">
        <v>6</v>
      </c>
      <c r="F1069" s="54" t="s">
        <v>1809</v>
      </c>
      <c r="G1069" s="55">
        <v>44907.333333333336</v>
      </c>
      <c r="H1069" s="54" t="s">
        <v>14</v>
      </c>
      <c r="I1069" s="56" t="str">
        <f>VLOOKUP(H1069,'Source Codes'!$A$6:$B$89,2,FALSE)</f>
        <v>AP Warrant Issuance</v>
      </c>
      <c r="J1069" s="143">
        <v>-1238299.06</v>
      </c>
      <c r="K1069" s="55">
        <v>44903.333333333336</v>
      </c>
      <c r="L1069" s="51" t="s">
        <v>1812</v>
      </c>
      <c r="M1069" s="57">
        <v>44904.128425925926</v>
      </c>
      <c r="N1069" s="48" t="s">
        <v>407</v>
      </c>
      <c r="O1069" s="48" t="s">
        <v>419</v>
      </c>
    </row>
    <row r="1070" spans="1:15" ht="29.25" hidden="1" customHeight="1" outlineLevel="1">
      <c r="A1070" s="65"/>
      <c r="B1070" s="53">
        <v>2023</v>
      </c>
      <c r="C1070" s="53">
        <v>6</v>
      </c>
      <c r="D1070" s="54" t="s">
        <v>5</v>
      </c>
      <c r="E1070" s="54" t="s">
        <v>6</v>
      </c>
      <c r="F1070" s="54" t="s">
        <v>1810</v>
      </c>
      <c r="G1070" s="55">
        <v>44901.333333333336</v>
      </c>
      <c r="H1070" s="54" t="s">
        <v>11</v>
      </c>
      <c r="I1070" s="56" t="str">
        <f>VLOOKUP(H1070,'Source Codes'!$A$6:$B$89,2,FALSE)</f>
        <v>AR Payments</v>
      </c>
      <c r="J1070" s="143">
        <v>2626996.06</v>
      </c>
      <c r="K1070" s="55">
        <v>44903.333333333336</v>
      </c>
      <c r="L1070" s="51" t="s">
        <v>369</v>
      </c>
      <c r="M1070" s="57">
        <v>44904.085868055554</v>
      </c>
      <c r="N1070" s="56" t="s">
        <v>407</v>
      </c>
      <c r="O1070" s="48" t="s">
        <v>408</v>
      </c>
    </row>
    <row r="1071" spans="1:15" ht="34.5" hidden="1" customHeight="1" outlineLevel="1">
      <c r="B1071" s="53">
        <v>2023</v>
      </c>
      <c r="C1071" s="53">
        <v>6</v>
      </c>
      <c r="D1071" s="54" t="s">
        <v>5</v>
      </c>
      <c r="E1071" s="54" t="s">
        <v>6</v>
      </c>
      <c r="F1071" s="54" t="s">
        <v>1811</v>
      </c>
      <c r="G1071" s="55">
        <v>44903.333333333336</v>
      </c>
      <c r="H1071" s="54" t="s">
        <v>11</v>
      </c>
      <c r="I1071" s="56" t="str">
        <f>VLOOKUP(H1071,'Source Codes'!$A$6:$B$89,2,FALSE)</f>
        <v>AR Payments</v>
      </c>
      <c r="J1071" s="143">
        <v>3719791.07</v>
      </c>
      <c r="K1071" s="55">
        <v>44903.333333333336</v>
      </c>
      <c r="L1071" s="51" t="s">
        <v>369</v>
      </c>
      <c r="M1071" s="57">
        <v>44904.085868055554</v>
      </c>
      <c r="N1071" s="56" t="s">
        <v>407</v>
      </c>
      <c r="O1071" s="48" t="s">
        <v>408</v>
      </c>
    </row>
    <row r="1072" spans="1:15" ht="12.75" customHeight="1" collapsed="1">
      <c r="I1072" s="56"/>
      <c r="J1072" s="152">
        <f>SUM(J1069:J1071)</f>
        <v>5108488.07</v>
      </c>
    </row>
    <row r="1073" spans="1:15" ht="12.75" customHeight="1">
      <c r="I1073" s="56"/>
    </row>
    <row r="1074" spans="1:15" ht="12.75" customHeight="1">
      <c r="A1074" s="63" t="s">
        <v>1813</v>
      </c>
      <c r="I1074" s="56"/>
    </row>
    <row r="1075" spans="1:15" ht="34.5" hidden="1" customHeight="1" outlineLevel="1">
      <c r="B1075" s="53">
        <v>2023</v>
      </c>
      <c r="C1075" s="53">
        <v>6</v>
      </c>
      <c r="D1075" s="54" t="s">
        <v>5</v>
      </c>
      <c r="E1075" s="54" t="s">
        <v>6</v>
      </c>
      <c r="F1075" s="54" t="s">
        <v>1814</v>
      </c>
      <c r="G1075" s="55">
        <v>44908.333333333336</v>
      </c>
      <c r="H1075" s="54" t="s">
        <v>14</v>
      </c>
      <c r="I1075" s="56" t="str">
        <f>VLOOKUP(H1075,'Source Codes'!$A$6:$B$89,2,FALSE)</f>
        <v>AP Warrant Issuance</v>
      </c>
      <c r="J1075" s="143">
        <v>-1567476.59</v>
      </c>
      <c r="K1075" s="55">
        <v>44904.333333333336</v>
      </c>
      <c r="L1075" s="51" t="s">
        <v>1818</v>
      </c>
      <c r="M1075" s="57">
        <v>44905.128460648149</v>
      </c>
      <c r="N1075" s="56" t="s">
        <v>407</v>
      </c>
      <c r="O1075" s="48" t="s">
        <v>419</v>
      </c>
    </row>
    <row r="1076" spans="1:15" ht="34.5" hidden="1" customHeight="1" outlineLevel="1">
      <c r="B1076" s="53">
        <v>2023</v>
      </c>
      <c r="C1076" s="53">
        <v>6</v>
      </c>
      <c r="D1076" s="54" t="s">
        <v>5</v>
      </c>
      <c r="E1076" s="54" t="s">
        <v>6</v>
      </c>
      <c r="F1076" s="54" t="s">
        <v>1815</v>
      </c>
      <c r="G1076" s="55">
        <v>44901.333333333336</v>
      </c>
      <c r="H1076" s="54" t="s">
        <v>12</v>
      </c>
      <c r="I1076" s="56" t="str">
        <f>VLOOKUP(H1076,'Source Codes'!$A$6:$B$89,2,FALSE)</f>
        <v>AR Direct Cash Journal</v>
      </c>
      <c r="J1076" s="143">
        <v>4363222.72</v>
      </c>
      <c r="K1076" s="55">
        <v>44904.333333333336</v>
      </c>
      <c r="L1076" s="49" t="s">
        <v>614</v>
      </c>
      <c r="M1076" s="57">
        <v>44905.087488425925</v>
      </c>
      <c r="N1076" s="56" t="s">
        <v>412</v>
      </c>
      <c r="O1076" s="48" t="s">
        <v>413</v>
      </c>
    </row>
    <row r="1077" spans="1:15" ht="149.25" hidden="1" customHeight="1" outlineLevel="1">
      <c r="B1077" s="53">
        <v>2023</v>
      </c>
      <c r="C1077" s="53">
        <v>6</v>
      </c>
      <c r="D1077" s="54" t="s">
        <v>5</v>
      </c>
      <c r="E1077" s="54" t="s">
        <v>6</v>
      </c>
      <c r="F1077" s="54" t="s">
        <v>1816</v>
      </c>
      <c r="G1077" s="55">
        <v>44901.333333333336</v>
      </c>
      <c r="H1077" s="54" t="s">
        <v>11</v>
      </c>
      <c r="I1077" s="56" t="str">
        <f>VLOOKUP(H1077,'Source Codes'!$A$6:$B$89,2,FALSE)</f>
        <v>AR Payments</v>
      </c>
      <c r="J1077" s="143">
        <v>5741949.7999999998</v>
      </c>
      <c r="K1077" s="55">
        <v>44904.333333333336</v>
      </c>
      <c r="L1077" s="49" t="s">
        <v>1817</v>
      </c>
      <c r="M1077" s="57">
        <v>44905.087488425925</v>
      </c>
      <c r="N1077" s="56" t="s">
        <v>407</v>
      </c>
      <c r="O1077" s="48" t="s">
        <v>408</v>
      </c>
    </row>
    <row r="1078" spans="1:15" ht="12.75" customHeight="1" collapsed="1">
      <c r="I1078" s="56"/>
      <c r="J1078" s="145">
        <f>SUM(J1075:J1077)</f>
        <v>8537695.9299999997</v>
      </c>
    </row>
    <row r="1079" spans="1:15" ht="12.75" customHeight="1">
      <c r="B1079" s="52"/>
      <c r="C1079" s="52"/>
      <c r="D1079" s="52"/>
      <c r="E1079" s="52"/>
      <c r="F1079" s="52"/>
      <c r="G1079" s="52"/>
      <c r="H1079" s="52"/>
      <c r="I1079" s="56"/>
      <c r="J1079" s="153"/>
      <c r="K1079" s="138"/>
      <c r="L1079" s="52"/>
      <c r="M1079" s="52"/>
      <c r="N1079" s="52"/>
      <c r="O1079" s="52"/>
    </row>
    <row r="1080" spans="1:15" ht="12.75" customHeight="1">
      <c r="A1080" s="63" t="s">
        <v>1819</v>
      </c>
      <c r="B1080" s="52"/>
      <c r="C1080" s="52"/>
      <c r="D1080" s="52"/>
      <c r="E1080" s="52"/>
      <c r="F1080" s="52"/>
      <c r="G1080" s="52"/>
      <c r="H1080" s="52"/>
      <c r="I1080" s="56"/>
      <c r="J1080" s="153"/>
      <c r="K1080" s="138"/>
      <c r="L1080" s="52"/>
      <c r="M1080" s="52"/>
      <c r="N1080" s="52"/>
      <c r="O1080" s="52"/>
    </row>
    <row r="1081" spans="1:15" ht="34.5" hidden="1" customHeight="1" outlineLevel="1">
      <c r="B1081" s="53">
        <v>2023</v>
      </c>
      <c r="C1081" s="53">
        <v>6</v>
      </c>
      <c r="D1081" s="54" t="s">
        <v>5</v>
      </c>
      <c r="E1081" s="54" t="s">
        <v>6</v>
      </c>
      <c r="F1081" s="54" t="s">
        <v>1820</v>
      </c>
      <c r="G1081" s="55">
        <v>44896.333333333336</v>
      </c>
      <c r="H1081" s="54" t="s">
        <v>9</v>
      </c>
      <c r="I1081" s="56" t="str">
        <f>VLOOKUP(H1081,'Source Codes'!$A$6:$B$89,2,FALSE)</f>
        <v>On Line Journal Entries</v>
      </c>
      <c r="J1081" s="143">
        <v>-4626569.1100000003</v>
      </c>
      <c r="K1081" s="55">
        <v>44908.333333333336</v>
      </c>
      <c r="L1081" s="49" t="s">
        <v>1823</v>
      </c>
      <c r="M1081" s="57">
        <v>44909.206585648149</v>
      </c>
      <c r="N1081" s="56" t="s">
        <v>407</v>
      </c>
      <c r="O1081" s="48" t="s">
        <v>425</v>
      </c>
    </row>
    <row r="1082" spans="1:15" ht="34.5" hidden="1" customHeight="1" outlineLevel="1">
      <c r="B1082" s="53">
        <v>2023</v>
      </c>
      <c r="C1082" s="53">
        <v>6</v>
      </c>
      <c r="D1082" s="54" t="s">
        <v>5</v>
      </c>
      <c r="E1082" s="54" t="s">
        <v>6</v>
      </c>
      <c r="F1082" s="54" t="s">
        <v>1821</v>
      </c>
      <c r="G1082" s="55">
        <v>44896.333333333336</v>
      </c>
      <c r="H1082" s="54" t="s">
        <v>9</v>
      </c>
      <c r="I1082" s="56" t="str">
        <f>VLOOKUP(H1082,'Source Codes'!$A$6:$B$89,2,FALSE)</f>
        <v>On Line Journal Entries</v>
      </c>
      <c r="J1082" s="143">
        <v>-1542083</v>
      </c>
      <c r="K1082" s="55">
        <v>44908.333333333336</v>
      </c>
      <c r="L1082" s="49" t="s">
        <v>1824</v>
      </c>
      <c r="M1082" s="57">
        <v>44909.206585648149</v>
      </c>
      <c r="N1082" s="56" t="s">
        <v>407</v>
      </c>
      <c r="O1082" s="48" t="s">
        <v>419</v>
      </c>
    </row>
    <row r="1083" spans="1:15" ht="34.5" hidden="1" customHeight="1" outlineLevel="1">
      <c r="B1083" s="53">
        <v>2023</v>
      </c>
      <c r="C1083" s="53">
        <v>6</v>
      </c>
      <c r="D1083" s="54" t="s">
        <v>5</v>
      </c>
      <c r="E1083" s="54" t="s">
        <v>6</v>
      </c>
      <c r="F1083" s="54" t="s">
        <v>1822</v>
      </c>
      <c r="G1083" s="55">
        <v>44902.333333333336</v>
      </c>
      <c r="H1083" s="54" t="s">
        <v>9</v>
      </c>
      <c r="I1083" s="56" t="str">
        <f>VLOOKUP(H1083,'Source Codes'!$A$6:$B$89,2,FALSE)</f>
        <v>On Line Journal Entries</v>
      </c>
      <c r="J1083" s="143">
        <v>4466892.76</v>
      </c>
      <c r="K1083" s="55">
        <v>44908.333333333336</v>
      </c>
      <c r="L1083" s="49" t="s">
        <v>1825</v>
      </c>
      <c r="M1083" s="57">
        <v>44909.206585648149</v>
      </c>
      <c r="N1083" s="56" t="s">
        <v>412</v>
      </c>
      <c r="O1083" s="56" t="s">
        <v>419</v>
      </c>
    </row>
    <row r="1084" spans="1:15" ht="12.75" customHeight="1" collapsed="1">
      <c r="B1084" s="52"/>
      <c r="C1084" s="52"/>
      <c r="D1084" s="52"/>
      <c r="E1084" s="52"/>
      <c r="F1084" s="52"/>
      <c r="G1084" s="52"/>
      <c r="H1084" s="52"/>
      <c r="I1084" s="56"/>
      <c r="J1084" s="152">
        <f>SUM(J1081:J1083)</f>
        <v>-1701759.3500000006</v>
      </c>
      <c r="K1084" s="138"/>
      <c r="L1084" s="52"/>
      <c r="M1084" s="52"/>
      <c r="N1084" s="52"/>
      <c r="O1084" s="52"/>
    </row>
    <row r="1085" spans="1:15" ht="12.75" customHeight="1">
      <c r="B1085" s="52"/>
      <c r="C1085" s="52"/>
      <c r="D1085" s="52"/>
      <c r="E1085" s="52"/>
      <c r="F1085" s="52"/>
      <c r="G1085" s="52"/>
      <c r="H1085" s="52"/>
      <c r="I1085" s="56"/>
      <c r="J1085" s="153"/>
      <c r="K1085" s="138"/>
      <c r="L1085" s="52"/>
      <c r="M1085" s="52"/>
      <c r="N1085" s="52"/>
      <c r="O1085" s="52"/>
    </row>
    <row r="1086" spans="1:15" ht="12.75" customHeight="1">
      <c r="A1086" s="63" t="s">
        <v>1826</v>
      </c>
      <c r="B1086" s="52"/>
      <c r="C1086" s="52"/>
      <c r="D1086" s="52"/>
      <c r="E1086" s="52"/>
      <c r="F1086" s="52"/>
      <c r="G1086" s="52"/>
      <c r="H1086" s="52"/>
      <c r="I1086" s="56"/>
      <c r="J1086" s="153"/>
      <c r="K1086" s="138"/>
      <c r="L1086" s="52"/>
      <c r="M1086" s="52"/>
      <c r="N1086" s="52"/>
      <c r="O1086" s="52"/>
    </row>
    <row r="1087" spans="1:15" ht="34.5" hidden="1" customHeight="1" outlineLevel="1">
      <c r="B1087" s="53">
        <v>2023</v>
      </c>
      <c r="C1087" s="53">
        <v>6</v>
      </c>
      <c r="D1087" s="54" t="s">
        <v>5</v>
      </c>
      <c r="E1087" s="54" t="s">
        <v>6</v>
      </c>
      <c r="F1087" s="54" t="s">
        <v>1827</v>
      </c>
      <c r="G1087" s="55">
        <v>44896.333333333336</v>
      </c>
      <c r="H1087" s="54" t="s">
        <v>9</v>
      </c>
      <c r="I1087" s="56" t="str">
        <f>VLOOKUP(H1087,'Source Codes'!$A$6:$B$89,2,FALSE)</f>
        <v>On Line Journal Entries</v>
      </c>
      <c r="J1087" s="143">
        <v>-4991682.03</v>
      </c>
      <c r="K1087" s="55">
        <v>44909.333333333336</v>
      </c>
      <c r="L1087" s="49" t="s">
        <v>1837</v>
      </c>
      <c r="M1087" s="57">
        <v>44910.206365740742</v>
      </c>
      <c r="N1087" s="48" t="s">
        <v>407</v>
      </c>
      <c r="O1087" s="48" t="s">
        <v>424</v>
      </c>
    </row>
    <row r="1088" spans="1:15" ht="34.5" hidden="1" customHeight="1" outlineLevel="1">
      <c r="B1088" s="53">
        <v>2023</v>
      </c>
      <c r="C1088" s="53">
        <v>6</v>
      </c>
      <c r="D1088" s="54" t="s">
        <v>5</v>
      </c>
      <c r="E1088" s="54" t="s">
        <v>6</v>
      </c>
      <c r="F1088" s="54" t="s">
        <v>1828</v>
      </c>
      <c r="G1088" s="55">
        <v>44896.333333333336</v>
      </c>
      <c r="H1088" s="54" t="s">
        <v>9</v>
      </c>
      <c r="I1088" s="56" t="str">
        <f>VLOOKUP(H1088,'Source Codes'!$A$6:$B$89,2,FALSE)</f>
        <v>On Line Journal Entries</v>
      </c>
      <c r="J1088" s="143">
        <v>-1006377.77</v>
      </c>
      <c r="K1088" s="55">
        <v>44909.333333333336</v>
      </c>
      <c r="L1088" s="49" t="s">
        <v>1838</v>
      </c>
      <c r="M1088" s="57">
        <v>44910.206365740742</v>
      </c>
      <c r="N1088" s="56" t="s">
        <v>407</v>
      </c>
      <c r="O1088" s="56" t="s">
        <v>424</v>
      </c>
    </row>
    <row r="1089" spans="1:20" ht="68.25" hidden="1" customHeight="1" outlineLevel="1">
      <c r="B1089" s="53">
        <v>2023</v>
      </c>
      <c r="C1089" s="53">
        <v>6</v>
      </c>
      <c r="D1089" s="54" t="s">
        <v>5</v>
      </c>
      <c r="E1089" s="54" t="s">
        <v>6</v>
      </c>
      <c r="F1089" s="54" t="s">
        <v>1829</v>
      </c>
      <c r="G1089" s="55">
        <v>44896.333333333336</v>
      </c>
      <c r="H1089" s="54" t="s">
        <v>9</v>
      </c>
      <c r="I1089" s="56" t="str">
        <f>VLOOKUP(H1089,'Source Codes'!$A$6:$B$89,2,FALSE)</f>
        <v>On Line Journal Entries</v>
      </c>
      <c r="J1089" s="143">
        <v>1503700</v>
      </c>
      <c r="K1089" s="55">
        <v>44909.333333333336</v>
      </c>
      <c r="L1089" s="49" t="s">
        <v>1830</v>
      </c>
      <c r="M1089" s="57">
        <v>44910.206365740742</v>
      </c>
      <c r="N1089" s="48" t="s">
        <v>407</v>
      </c>
      <c r="O1089" s="48" t="s">
        <v>415</v>
      </c>
    </row>
    <row r="1090" spans="1:20" ht="34.5" hidden="1" customHeight="1" outlineLevel="1">
      <c r="B1090" s="53">
        <v>2023</v>
      </c>
      <c r="C1090" s="53">
        <v>6</v>
      </c>
      <c r="D1090" s="54" t="s">
        <v>5</v>
      </c>
      <c r="E1090" s="54" t="s">
        <v>6</v>
      </c>
      <c r="F1090" s="54" t="s">
        <v>1831</v>
      </c>
      <c r="G1090" s="55">
        <v>44903.333333333336</v>
      </c>
      <c r="H1090" s="54" t="s">
        <v>9</v>
      </c>
      <c r="I1090" s="56" t="str">
        <f>VLOOKUP(H1090,'Source Codes'!$A$6:$B$89,2,FALSE)</f>
        <v>On Line Journal Entries</v>
      </c>
      <c r="J1090" s="143">
        <v>2073653</v>
      </c>
      <c r="K1090" s="55">
        <v>44909.333333333336</v>
      </c>
      <c r="L1090" s="49" t="s">
        <v>1835</v>
      </c>
      <c r="M1090" s="57">
        <v>44910.206365740742</v>
      </c>
      <c r="N1090" s="56" t="s">
        <v>407</v>
      </c>
      <c r="O1090" s="56" t="s">
        <v>420</v>
      </c>
    </row>
    <row r="1091" spans="1:20" ht="88.5" hidden="1" customHeight="1" outlineLevel="1">
      <c r="B1091" s="53">
        <v>2023</v>
      </c>
      <c r="C1091" s="53">
        <v>6</v>
      </c>
      <c r="D1091" s="54" t="s">
        <v>5</v>
      </c>
      <c r="E1091" s="54" t="s">
        <v>6</v>
      </c>
      <c r="F1091" s="54" t="s">
        <v>1832</v>
      </c>
      <c r="G1091" s="55">
        <v>44902.333333333336</v>
      </c>
      <c r="H1091" s="54" t="s">
        <v>9</v>
      </c>
      <c r="I1091" s="56" t="str">
        <f>VLOOKUP(H1091,'Source Codes'!$A$6:$B$89,2,FALSE)</f>
        <v>On Line Journal Entries</v>
      </c>
      <c r="J1091" s="143">
        <v>2229194</v>
      </c>
      <c r="K1091" s="55">
        <v>44909.333333333336</v>
      </c>
      <c r="L1091" s="49" t="s">
        <v>342</v>
      </c>
      <c r="M1091" s="57">
        <v>44910.206365740742</v>
      </c>
      <c r="N1091" s="48" t="s">
        <v>407</v>
      </c>
      <c r="O1091" s="48" t="s">
        <v>415</v>
      </c>
    </row>
    <row r="1092" spans="1:20" ht="44.25" hidden="1" customHeight="1" outlineLevel="1">
      <c r="B1092" s="53">
        <v>2023</v>
      </c>
      <c r="C1092" s="53">
        <v>6</v>
      </c>
      <c r="D1092" s="54" t="s">
        <v>5</v>
      </c>
      <c r="E1092" s="54" t="s">
        <v>6</v>
      </c>
      <c r="F1092" s="54" t="s">
        <v>1833</v>
      </c>
      <c r="G1092" s="55">
        <v>44902.333333333336</v>
      </c>
      <c r="H1092" s="54" t="s">
        <v>9</v>
      </c>
      <c r="I1092" s="56" t="str">
        <f>VLOOKUP(H1092,'Source Codes'!$A$6:$B$89,2,FALSE)</f>
        <v>On Line Journal Entries</v>
      </c>
      <c r="J1092" s="143">
        <v>6235861.75</v>
      </c>
      <c r="K1092" s="55">
        <v>44909.333333333336</v>
      </c>
      <c r="L1092" s="49" t="s">
        <v>351</v>
      </c>
      <c r="M1092" s="57">
        <v>44910.206365740742</v>
      </c>
      <c r="N1092" s="56" t="s">
        <v>407</v>
      </c>
      <c r="O1092" s="56" t="s">
        <v>415</v>
      </c>
    </row>
    <row r="1093" spans="1:20" ht="92.25" hidden="1" customHeight="1" outlineLevel="1">
      <c r="B1093" s="53">
        <v>2023</v>
      </c>
      <c r="C1093" s="53">
        <v>6</v>
      </c>
      <c r="D1093" s="54" t="s">
        <v>5</v>
      </c>
      <c r="E1093" s="54" t="s">
        <v>6</v>
      </c>
      <c r="F1093" s="54" t="s">
        <v>1834</v>
      </c>
      <c r="G1093" s="55">
        <v>44902.333333333336</v>
      </c>
      <c r="H1093" s="54" t="s">
        <v>9</v>
      </c>
      <c r="I1093" s="56" t="str">
        <f>VLOOKUP(H1093,'Source Codes'!$A$6:$B$89,2,FALSE)</f>
        <v>On Line Journal Entries</v>
      </c>
      <c r="J1093" s="143">
        <v>8110242</v>
      </c>
      <c r="K1093" s="55">
        <v>44909.333333333336</v>
      </c>
      <c r="L1093" s="49" t="s">
        <v>342</v>
      </c>
      <c r="M1093" s="57">
        <v>44910.206365740742</v>
      </c>
      <c r="N1093" s="48" t="s">
        <v>407</v>
      </c>
      <c r="O1093" s="48" t="s">
        <v>415</v>
      </c>
    </row>
    <row r="1094" spans="1:20" ht="12.75" customHeight="1" collapsed="1">
      <c r="B1094" s="52"/>
      <c r="C1094" s="52"/>
      <c r="D1094" s="52"/>
      <c r="E1094" s="52"/>
      <c r="F1094" s="52"/>
      <c r="G1094" s="52"/>
      <c r="H1094" s="52"/>
      <c r="I1094" s="56"/>
      <c r="J1094" s="152">
        <f>SUM(J1087:J1093)</f>
        <v>14154590.949999999</v>
      </c>
      <c r="K1094" s="138"/>
      <c r="L1094" s="52"/>
      <c r="M1094" s="52"/>
      <c r="N1094" s="52"/>
      <c r="O1094" s="52"/>
    </row>
    <row r="1095" spans="1:20" ht="12.75" customHeight="1">
      <c r="A1095" s="65"/>
      <c r="B1095" s="52"/>
      <c r="C1095" s="52"/>
      <c r="D1095" s="52"/>
      <c r="E1095" s="52"/>
      <c r="F1095" s="52"/>
      <c r="G1095" s="52"/>
      <c r="H1095" s="52"/>
      <c r="I1095" s="56"/>
      <c r="J1095" s="153"/>
      <c r="K1095" s="138"/>
      <c r="L1095" s="52"/>
      <c r="M1095" s="52"/>
      <c r="N1095" s="52"/>
      <c r="O1095" s="52"/>
      <c r="P1095" s="52"/>
      <c r="Q1095" s="52"/>
      <c r="R1095" s="52"/>
      <c r="S1095" s="52"/>
      <c r="T1095" s="52"/>
    </row>
    <row r="1096" spans="1:20" ht="12.75" customHeight="1">
      <c r="A1096" s="156" t="s">
        <v>1839</v>
      </c>
      <c r="B1096" s="52"/>
      <c r="C1096" s="52"/>
      <c r="D1096" s="52"/>
      <c r="E1096" s="52"/>
      <c r="F1096" s="52"/>
      <c r="G1096" s="52"/>
      <c r="H1096" s="52"/>
      <c r="I1096" s="56"/>
      <c r="J1096" s="153"/>
      <c r="K1096" s="138"/>
      <c r="L1096" s="52"/>
      <c r="M1096" s="52"/>
      <c r="N1096" s="52"/>
      <c r="O1096" s="52"/>
      <c r="P1096" s="52"/>
      <c r="Q1096" s="52"/>
      <c r="R1096" s="52"/>
      <c r="S1096" s="52"/>
      <c r="T1096" s="52"/>
    </row>
    <row r="1097" spans="1:20" ht="44.25" hidden="1" customHeight="1" outlineLevel="1">
      <c r="B1097" s="53">
        <v>2023</v>
      </c>
      <c r="C1097" s="53">
        <v>6</v>
      </c>
      <c r="D1097" s="54" t="s">
        <v>5</v>
      </c>
      <c r="E1097" s="54" t="s">
        <v>6</v>
      </c>
      <c r="F1097" s="54" t="s">
        <v>1840</v>
      </c>
      <c r="G1097" s="55">
        <v>44910.333333333336</v>
      </c>
      <c r="H1097" s="54" t="s">
        <v>12</v>
      </c>
      <c r="I1097" s="56" t="str">
        <f>VLOOKUP(H1097,'Source Codes'!$A$6:$B$89,2,FALSE)</f>
        <v>AR Direct Cash Journal</v>
      </c>
      <c r="J1097" s="143">
        <v>3917374.02</v>
      </c>
      <c r="K1097" s="55">
        <v>44910.333333333336</v>
      </c>
      <c r="L1097" s="49" t="s">
        <v>1850</v>
      </c>
      <c r="M1097" s="57">
        <v>44911.085613425923</v>
      </c>
      <c r="N1097" s="56" t="s">
        <v>518</v>
      </c>
      <c r="O1097" s="56" t="s">
        <v>409</v>
      </c>
    </row>
    <row r="1098" spans="1:20" ht="44.25" hidden="1" customHeight="1" outlineLevel="1">
      <c r="B1098" s="53">
        <v>2023</v>
      </c>
      <c r="C1098" s="53">
        <v>6</v>
      </c>
      <c r="D1098" s="54" t="s">
        <v>5</v>
      </c>
      <c r="E1098" s="54" t="s">
        <v>6</v>
      </c>
      <c r="F1098" s="54" t="s">
        <v>1841</v>
      </c>
      <c r="G1098" s="55">
        <v>44896.333333333336</v>
      </c>
      <c r="H1098" s="54" t="s">
        <v>9</v>
      </c>
      <c r="I1098" s="56" t="str">
        <f>VLOOKUP(H1098,'Source Codes'!$A$6:$B$89,2,FALSE)</f>
        <v>On Line Journal Entries</v>
      </c>
      <c r="J1098" s="143">
        <v>-3328101.24</v>
      </c>
      <c r="K1098" s="55">
        <v>44910.333333333336</v>
      </c>
      <c r="L1098" s="49" t="s">
        <v>1846</v>
      </c>
      <c r="M1098" s="57">
        <v>44911.206655092596</v>
      </c>
      <c r="N1098" s="56" t="s">
        <v>407</v>
      </c>
      <c r="O1098" s="56" t="s">
        <v>424</v>
      </c>
    </row>
    <row r="1099" spans="1:20" ht="44.25" hidden="1" customHeight="1" outlineLevel="1">
      <c r="B1099" s="53">
        <v>2023</v>
      </c>
      <c r="C1099" s="53">
        <v>6</v>
      </c>
      <c r="D1099" s="54" t="s">
        <v>5</v>
      </c>
      <c r="E1099" s="54" t="s">
        <v>6</v>
      </c>
      <c r="F1099" s="54" t="s">
        <v>1842</v>
      </c>
      <c r="G1099" s="55">
        <v>44910.333333333336</v>
      </c>
      <c r="H1099" s="54" t="s">
        <v>8</v>
      </c>
      <c r="I1099" s="56" t="str">
        <f>VLOOKUP(H1099,'Source Codes'!$A$6:$B$89,2,FALSE)</f>
        <v>Prch,Cntrl Mail,Flt,Prntg,Sply</v>
      </c>
      <c r="J1099" s="143">
        <v>-1644616.2</v>
      </c>
      <c r="K1099" s="55">
        <v>44910.333333333336</v>
      </c>
      <c r="L1099" s="49" t="s">
        <v>1849</v>
      </c>
      <c r="M1099" s="57">
        <v>44910.800567129627</v>
      </c>
      <c r="N1099" s="56" t="s">
        <v>407</v>
      </c>
      <c r="O1099" s="56" t="s">
        <v>455</v>
      </c>
    </row>
    <row r="1100" spans="1:20" ht="44.25" hidden="1" customHeight="1" outlineLevel="1">
      <c r="B1100" s="53">
        <v>2023</v>
      </c>
      <c r="C1100" s="53">
        <v>6</v>
      </c>
      <c r="D1100" s="54" t="s">
        <v>5</v>
      </c>
      <c r="E1100" s="54" t="s">
        <v>6</v>
      </c>
      <c r="F1100" s="54" t="s">
        <v>1843</v>
      </c>
      <c r="G1100" s="55">
        <v>44896.333333333336</v>
      </c>
      <c r="H1100" s="54" t="s">
        <v>9</v>
      </c>
      <c r="I1100" s="56" t="str">
        <f>VLOOKUP(H1100,'Source Codes'!$A$6:$B$89,2,FALSE)</f>
        <v>On Line Journal Entries</v>
      </c>
      <c r="J1100" s="143">
        <v>-1006377.77</v>
      </c>
      <c r="K1100" s="55">
        <v>44910.333333333336</v>
      </c>
      <c r="L1100" s="49" t="s">
        <v>1847</v>
      </c>
      <c r="M1100" s="57">
        <v>44911.206655092596</v>
      </c>
      <c r="N1100" s="56" t="s">
        <v>407</v>
      </c>
      <c r="O1100" s="56" t="s">
        <v>424</v>
      </c>
    </row>
    <row r="1101" spans="1:20" ht="44.25" hidden="1" customHeight="1" outlineLevel="1">
      <c r="B1101" s="53">
        <v>2023</v>
      </c>
      <c r="C1101" s="53">
        <v>6</v>
      </c>
      <c r="D1101" s="54" t="s">
        <v>5</v>
      </c>
      <c r="E1101" s="54" t="s">
        <v>6</v>
      </c>
      <c r="F1101" s="54" t="s">
        <v>1844</v>
      </c>
      <c r="G1101" s="55">
        <v>44896.333333333336</v>
      </c>
      <c r="H1101" s="54" t="s">
        <v>9</v>
      </c>
      <c r="I1101" s="56" t="str">
        <f>VLOOKUP(H1101,'Source Codes'!$A$6:$B$89,2,FALSE)</f>
        <v>On Line Journal Entries</v>
      </c>
      <c r="J1101" s="143">
        <v>-1006377.77</v>
      </c>
      <c r="K1101" s="55">
        <v>44910.333333333336</v>
      </c>
      <c r="L1101" s="49" t="s">
        <v>1848</v>
      </c>
      <c r="M1101" s="57">
        <v>44911.206655092596</v>
      </c>
      <c r="N1101" s="56" t="s">
        <v>407</v>
      </c>
      <c r="O1101" s="56" t="s">
        <v>424</v>
      </c>
    </row>
    <row r="1102" spans="1:20" ht="44.25" hidden="1" customHeight="1" outlineLevel="1">
      <c r="B1102" s="53">
        <v>2023</v>
      </c>
      <c r="C1102" s="53">
        <v>6</v>
      </c>
      <c r="D1102" s="54" t="s">
        <v>5</v>
      </c>
      <c r="E1102" s="54" t="s">
        <v>6</v>
      </c>
      <c r="F1102" s="54" t="s">
        <v>1845</v>
      </c>
      <c r="G1102" s="55">
        <v>44907.333333333336</v>
      </c>
      <c r="H1102" s="54" t="s">
        <v>9</v>
      </c>
      <c r="I1102" s="56" t="str">
        <f>VLOOKUP(H1102,'Source Codes'!$A$6:$B$89,2,FALSE)</f>
        <v>On Line Journal Entries</v>
      </c>
      <c r="J1102" s="143">
        <v>8331778</v>
      </c>
      <c r="K1102" s="55">
        <v>44910.333333333336</v>
      </c>
      <c r="L1102" s="49" t="s">
        <v>1851</v>
      </c>
      <c r="M1102" s="57">
        <v>44911.206655092596</v>
      </c>
      <c r="N1102" s="56" t="s">
        <v>407</v>
      </c>
      <c r="O1102" s="56" t="s">
        <v>419</v>
      </c>
    </row>
    <row r="1103" spans="1:20" ht="12.75" customHeight="1" collapsed="1">
      <c r="A1103" s="65"/>
      <c r="B1103" s="52"/>
      <c r="C1103" s="52"/>
      <c r="D1103" s="52"/>
      <c r="E1103" s="52"/>
      <c r="F1103" s="52"/>
      <c r="G1103" s="52"/>
      <c r="H1103" s="52"/>
      <c r="I1103" s="56"/>
      <c r="J1103" s="152">
        <f>SUM(J1097:J1102)</f>
        <v>5263679.04</v>
      </c>
      <c r="K1103" s="138"/>
      <c r="L1103" s="52"/>
      <c r="M1103" s="52"/>
      <c r="N1103" s="52"/>
      <c r="O1103" s="52"/>
      <c r="P1103" s="52"/>
      <c r="Q1103" s="52"/>
      <c r="R1103" s="52"/>
      <c r="S1103" s="52"/>
      <c r="T1103" s="52"/>
    </row>
    <row r="1104" spans="1:20" ht="12.75" customHeight="1">
      <c r="A1104" s="65"/>
      <c r="B1104" s="52"/>
      <c r="C1104" s="52"/>
      <c r="D1104" s="52"/>
      <c r="E1104" s="52"/>
      <c r="F1104" s="52"/>
      <c r="G1104" s="52"/>
      <c r="H1104" s="52"/>
      <c r="I1104" s="56"/>
      <c r="J1104" s="153"/>
      <c r="K1104" s="138"/>
      <c r="L1104" s="52"/>
      <c r="M1104" s="52"/>
      <c r="N1104" s="52"/>
      <c r="O1104" s="52"/>
      <c r="P1104" s="52"/>
      <c r="Q1104" s="52"/>
      <c r="R1104" s="52"/>
      <c r="S1104" s="52"/>
      <c r="T1104" s="52"/>
    </row>
    <row r="1105" spans="1:20" s="5" customFormat="1" ht="12.75" customHeight="1">
      <c r="A1105" s="156" t="s">
        <v>1852</v>
      </c>
      <c r="B1105" s="166"/>
      <c r="C1105" s="166"/>
      <c r="D1105" s="166"/>
      <c r="E1105" s="166"/>
      <c r="F1105" s="166"/>
      <c r="G1105" s="166"/>
      <c r="H1105" s="166"/>
      <c r="I1105" s="56"/>
      <c r="J1105" s="157"/>
      <c r="K1105" s="167"/>
      <c r="L1105" s="166"/>
      <c r="M1105" s="166"/>
      <c r="N1105" s="166"/>
      <c r="O1105" s="166"/>
      <c r="P1105" s="166"/>
      <c r="Q1105" s="166"/>
      <c r="R1105" s="166"/>
      <c r="S1105" s="166"/>
      <c r="T1105" s="166"/>
    </row>
    <row r="1106" spans="1:20" ht="44.25" hidden="1" customHeight="1" outlineLevel="1">
      <c r="B1106" s="53">
        <v>2023</v>
      </c>
      <c r="C1106" s="53">
        <v>6</v>
      </c>
      <c r="D1106" s="54" t="s">
        <v>5</v>
      </c>
      <c r="E1106" s="54" t="s">
        <v>6</v>
      </c>
      <c r="F1106" s="54" t="s">
        <v>1853</v>
      </c>
      <c r="G1106" s="55">
        <v>44914.333333333336</v>
      </c>
      <c r="H1106" s="54" t="s">
        <v>14</v>
      </c>
      <c r="I1106" s="56" t="str">
        <f>VLOOKUP(H1106,'Source Codes'!$A$6:$B$89,2,FALSE)</f>
        <v>AP Warrant Issuance</v>
      </c>
      <c r="J1106" s="143">
        <v>-1035473.07</v>
      </c>
      <c r="K1106" s="55">
        <v>44914.333333333336</v>
      </c>
      <c r="L1106" s="49" t="s">
        <v>1858</v>
      </c>
      <c r="M1106" s="57">
        <v>44915.127974537034</v>
      </c>
      <c r="N1106" s="56" t="s">
        <v>411</v>
      </c>
      <c r="O1106" s="56" t="s">
        <v>426</v>
      </c>
    </row>
    <row r="1107" spans="1:20" ht="44.25" hidden="1" customHeight="1" outlineLevel="1">
      <c r="B1107" s="53">
        <v>2023</v>
      </c>
      <c r="C1107" s="53">
        <v>6</v>
      </c>
      <c r="D1107" s="54" t="s">
        <v>5</v>
      </c>
      <c r="E1107" s="54" t="s">
        <v>6</v>
      </c>
      <c r="F1107" s="54" t="s">
        <v>1854</v>
      </c>
      <c r="G1107" s="55">
        <v>44909.333333333336</v>
      </c>
      <c r="H1107" s="54" t="s">
        <v>7</v>
      </c>
      <c r="I1107" s="56" t="str">
        <f>VLOOKUP(H1107,'Source Codes'!$A$6:$B$89,2,FALSE)</f>
        <v>HRMS Interface Journals</v>
      </c>
      <c r="J1107" s="143">
        <v>-7617121.6500000004</v>
      </c>
      <c r="K1107" s="55">
        <v>44914.333333333336</v>
      </c>
      <c r="L1107" s="49" t="s">
        <v>356</v>
      </c>
      <c r="M1107" s="57">
        <v>44914.702951388892</v>
      </c>
      <c r="N1107" s="56" t="s">
        <v>438</v>
      </c>
      <c r="O1107" s="56" t="s">
        <v>439</v>
      </c>
    </row>
    <row r="1108" spans="1:20" ht="44.25" hidden="1" customHeight="1" outlineLevel="1">
      <c r="B1108" s="53">
        <v>2023</v>
      </c>
      <c r="C1108" s="53">
        <v>6</v>
      </c>
      <c r="D1108" s="54" t="s">
        <v>5</v>
      </c>
      <c r="E1108" s="54" t="s">
        <v>6</v>
      </c>
      <c r="F1108" s="54" t="s">
        <v>1855</v>
      </c>
      <c r="G1108" s="55">
        <v>44909.333333333336</v>
      </c>
      <c r="H1108" s="54" t="s">
        <v>7</v>
      </c>
      <c r="I1108" s="56" t="str">
        <f>VLOOKUP(H1108,'Source Codes'!$A$6:$B$89,2,FALSE)</f>
        <v>HRMS Interface Journals</v>
      </c>
      <c r="J1108" s="143">
        <v>-1836745</v>
      </c>
      <c r="K1108" s="55">
        <v>44914.333333333336</v>
      </c>
      <c r="L1108" s="49" t="s">
        <v>357</v>
      </c>
      <c r="M1108" s="57">
        <v>44914.704918981479</v>
      </c>
      <c r="N1108" s="56" t="s">
        <v>438</v>
      </c>
      <c r="O1108" s="56" t="s">
        <v>439</v>
      </c>
    </row>
    <row r="1109" spans="1:20" ht="44.25" hidden="1" customHeight="1" outlineLevel="1">
      <c r="B1109" s="53">
        <v>2023</v>
      </c>
      <c r="C1109" s="53">
        <v>6</v>
      </c>
      <c r="D1109" s="54" t="s">
        <v>5</v>
      </c>
      <c r="E1109" s="54" t="s">
        <v>6</v>
      </c>
      <c r="F1109" s="54" t="s">
        <v>1856</v>
      </c>
      <c r="G1109" s="55">
        <v>44911.333333333336</v>
      </c>
      <c r="H1109" s="54" t="s">
        <v>16</v>
      </c>
      <c r="I1109" s="56" t="str">
        <f>VLOOKUP(H1109,'Source Codes'!$A$6:$B$89,2,FALSE)</f>
        <v>Property Tax Interface</v>
      </c>
      <c r="J1109" s="143">
        <v>5607210.0199999996</v>
      </c>
      <c r="K1109" s="55">
        <v>44914.333333333336</v>
      </c>
      <c r="L1109" s="49" t="s">
        <v>1860</v>
      </c>
      <c r="M1109" s="57">
        <v>44915.032673611109</v>
      </c>
      <c r="N1109" s="56" t="s">
        <v>430</v>
      </c>
      <c r="O1109" s="56" t="s">
        <v>422</v>
      </c>
      <c r="P1109" s="139"/>
    </row>
    <row r="1110" spans="1:20" ht="44.25" hidden="1" customHeight="1" outlineLevel="1">
      <c r="B1110" s="53">
        <v>2023</v>
      </c>
      <c r="C1110" s="53">
        <v>6</v>
      </c>
      <c r="D1110" s="54" t="s">
        <v>5</v>
      </c>
      <c r="E1110" s="54" t="s">
        <v>6</v>
      </c>
      <c r="F1110" s="54" t="s">
        <v>1857</v>
      </c>
      <c r="G1110" s="55">
        <v>44903.333333333336</v>
      </c>
      <c r="H1110" s="54" t="s">
        <v>16</v>
      </c>
      <c r="I1110" s="56" t="str">
        <f>VLOOKUP(H1110,'Source Codes'!$A$6:$B$89,2,FALSE)</f>
        <v>Property Tax Interface</v>
      </c>
      <c r="J1110" s="143">
        <v>89588813.230000004</v>
      </c>
      <c r="K1110" s="55">
        <v>44914.333333333336</v>
      </c>
      <c r="L1110" s="49" t="s">
        <v>1859</v>
      </c>
      <c r="M1110" s="57">
        <v>44914.764166666668</v>
      </c>
      <c r="N1110" s="56" t="s">
        <v>412</v>
      </c>
      <c r="O1110" s="56" t="s">
        <v>471</v>
      </c>
      <c r="P1110" s="139"/>
    </row>
    <row r="1111" spans="1:20" ht="12.75" customHeight="1" collapsed="1">
      <c r="A1111" s="65"/>
      <c r="B1111" s="52"/>
      <c r="C1111" s="52"/>
      <c r="D1111" s="52"/>
      <c r="E1111" s="52"/>
      <c r="F1111" s="52"/>
      <c r="G1111" s="52"/>
      <c r="H1111" s="52"/>
      <c r="I1111" s="56"/>
      <c r="J1111" s="152">
        <f>SUM(J1106:J1110)</f>
        <v>84706683.530000001</v>
      </c>
      <c r="K1111" s="138"/>
      <c r="L1111" s="52"/>
      <c r="M1111" s="52"/>
      <c r="N1111" s="52"/>
      <c r="O1111" s="52"/>
      <c r="P1111" s="52"/>
      <c r="Q1111" s="52"/>
      <c r="R1111" s="52"/>
      <c r="S1111" s="52"/>
      <c r="T1111" s="52"/>
    </row>
    <row r="1112" spans="1:20" ht="12.75" customHeight="1">
      <c r="A1112" s="65"/>
      <c r="B1112" s="52"/>
      <c r="C1112" s="52"/>
      <c r="D1112" s="52"/>
      <c r="E1112" s="52"/>
      <c r="F1112" s="52"/>
      <c r="G1112" s="52"/>
      <c r="H1112" s="52"/>
      <c r="I1112" s="56"/>
      <c r="J1112" s="153"/>
      <c r="K1112" s="138"/>
      <c r="L1112" s="52"/>
      <c r="M1112" s="52"/>
      <c r="N1112" s="52"/>
      <c r="O1112" s="52"/>
      <c r="P1112" s="52"/>
    </row>
    <row r="1113" spans="1:20" ht="12.75" customHeight="1">
      <c r="A1113" s="156" t="s">
        <v>1861</v>
      </c>
      <c r="B1113" s="52"/>
      <c r="C1113" s="52"/>
      <c r="D1113" s="52"/>
      <c r="E1113" s="52"/>
      <c r="F1113" s="52"/>
      <c r="G1113" s="52"/>
      <c r="H1113" s="52"/>
      <c r="I1113" s="56"/>
      <c r="J1113" s="153"/>
      <c r="K1113" s="138"/>
      <c r="L1113" s="52"/>
      <c r="M1113" s="52"/>
      <c r="N1113" s="52"/>
      <c r="O1113" s="52"/>
      <c r="P1113" s="52"/>
    </row>
    <row r="1114" spans="1:20" ht="80.25" hidden="1" customHeight="1" outlineLevel="1">
      <c r="B1114" s="53">
        <v>2023</v>
      </c>
      <c r="C1114" s="53">
        <v>6</v>
      </c>
      <c r="D1114" s="54" t="s">
        <v>5</v>
      </c>
      <c r="E1114" s="54" t="s">
        <v>6</v>
      </c>
      <c r="F1114" s="54" t="s">
        <v>1862</v>
      </c>
      <c r="G1114" s="55">
        <v>44915.333333333336</v>
      </c>
      <c r="H1114" s="54" t="s">
        <v>14</v>
      </c>
      <c r="I1114" s="56" t="str">
        <f>VLOOKUP(H1114,'Source Codes'!$A$6:$B$89,2,FALSE)</f>
        <v>AP Warrant Issuance</v>
      </c>
      <c r="J1114" s="143">
        <v>-1266303.3799999999</v>
      </c>
      <c r="K1114" s="55">
        <v>44915.333333333336</v>
      </c>
      <c r="L1114" s="49" t="s">
        <v>1872</v>
      </c>
      <c r="M1114" s="57">
        <v>44916.127905092595</v>
      </c>
      <c r="N1114" s="56" t="s">
        <v>412</v>
      </c>
      <c r="O1114" s="56" t="s">
        <v>426</v>
      </c>
      <c r="P1114" s="139"/>
    </row>
    <row r="1115" spans="1:20" ht="57" hidden="1" customHeight="1" outlineLevel="1">
      <c r="B1115" s="53">
        <v>2023</v>
      </c>
      <c r="C1115" s="53">
        <v>6</v>
      </c>
      <c r="D1115" s="54" t="s">
        <v>5</v>
      </c>
      <c r="E1115" s="54" t="s">
        <v>6</v>
      </c>
      <c r="F1115" s="54" t="s">
        <v>1863</v>
      </c>
      <c r="G1115" s="55">
        <v>44901.333333333336</v>
      </c>
      <c r="H1115" s="54" t="s">
        <v>9</v>
      </c>
      <c r="I1115" s="56" t="str">
        <f>VLOOKUP(H1115,'Source Codes'!$A$6:$B$89,2,FALSE)</f>
        <v>On Line Journal Entries</v>
      </c>
      <c r="J1115" s="143">
        <v>1555418.2</v>
      </c>
      <c r="K1115" s="55">
        <v>44915.333333333336</v>
      </c>
      <c r="L1115" s="49" t="s">
        <v>354</v>
      </c>
      <c r="M1115" s="57">
        <v>44916.207083333335</v>
      </c>
      <c r="N1115" s="48" t="s">
        <v>412</v>
      </c>
      <c r="O1115" s="48" t="s">
        <v>453</v>
      </c>
      <c r="P1115" s="139"/>
    </row>
    <row r="1116" spans="1:20" ht="44.25" hidden="1" customHeight="1" outlineLevel="1">
      <c r="B1116" s="53">
        <v>2023</v>
      </c>
      <c r="C1116" s="53">
        <v>6</v>
      </c>
      <c r="D1116" s="54" t="s">
        <v>5</v>
      </c>
      <c r="E1116" s="54" t="s">
        <v>6</v>
      </c>
      <c r="F1116" s="54" t="s">
        <v>1864</v>
      </c>
      <c r="G1116" s="55">
        <v>44902.333333333336</v>
      </c>
      <c r="H1116" s="54" t="s">
        <v>9</v>
      </c>
      <c r="I1116" s="56" t="str">
        <f>VLOOKUP(H1116,'Source Codes'!$A$6:$B$89,2,FALSE)</f>
        <v>On Line Journal Entries</v>
      </c>
      <c r="J1116" s="143">
        <v>2402842</v>
      </c>
      <c r="K1116" s="55">
        <v>44915.333333333336</v>
      </c>
      <c r="L1116" s="49" t="s">
        <v>337</v>
      </c>
      <c r="M1116" s="57">
        <v>44916.207083333335</v>
      </c>
      <c r="N1116" s="56" t="s">
        <v>407</v>
      </c>
      <c r="O1116" s="56" t="s">
        <v>453</v>
      </c>
      <c r="P1116" s="139"/>
    </row>
    <row r="1117" spans="1:20" ht="44.25" hidden="1" customHeight="1" outlineLevel="1">
      <c r="B1117" s="53">
        <v>2023</v>
      </c>
      <c r="C1117" s="53">
        <v>6</v>
      </c>
      <c r="D1117" s="54" t="s">
        <v>5</v>
      </c>
      <c r="E1117" s="54" t="s">
        <v>6</v>
      </c>
      <c r="F1117" s="54" t="s">
        <v>1865</v>
      </c>
      <c r="G1117" s="55">
        <v>44903.333333333336</v>
      </c>
      <c r="H1117" s="54" t="s">
        <v>9</v>
      </c>
      <c r="I1117" s="56" t="str">
        <f>VLOOKUP(H1117,'Source Codes'!$A$6:$B$89,2,FALSE)</f>
        <v>On Line Journal Entries</v>
      </c>
      <c r="J1117" s="143">
        <v>2471103</v>
      </c>
      <c r="K1117" s="55">
        <v>44915.333333333336</v>
      </c>
      <c r="L1117" s="49" t="s">
        <v>337</v>
      </c>
      <c r="M1117" s="57">
        <v>44916.207083333335</v>
      </c>
      <c r="N1117" s="56" t="s">
        <v>407</v>
      </c>
      <c r="O1117" s="56" t="s">
        <v>453</v>
      </c>
      <c r="P1117" s="139"/>
    </row>
    <row r="1118" spans="1:20" ht="44.25" hidden="1" customHeight="1" outlineLevel="1">
      <c r="B1118" s="53">
        <v>2023</v>
      </c>
      <c r="C1118" s="53">
        <v>6</v>
      </c>
      <c r="D1118" s="54" t="s">
        <v>5</v>
      </c>
      <c r="E1118" s="54" t="s">
        <v>6</v>
      </c>
      <c r="F1118" s="54" t="s">
        <v>1866</v>
      </c>
      <c r="G1118" s="55">
        <v>44903.333333333336</v>
      </c>
      <c r="H1118" s="54" t="s">
        <v>9</v>
      </c>
      <c r="I1118" s="56" t="str">
        <f>VLOOKUP(H1118,'Source Codes'!$A$6:$B$89,2,FALSE)</f>
        <v>On Line Journal Entries</v>
      </c>
      <c r="J1118" s="143">
        <v>2474340</v>
      </c>
      <c r="K1118" s="55">
        <v>44915.333333333336</v>
      </c>
      <c r="L1118" s="49" t="s">
        <v>337</v>
      </c>
      <c r="M1118" s="57">
        <v>44916.207083333335</v>
      </c>
      <c r="N1118" s="56" t="s">
        <v>407</v>
      </c>
      <c r="O1118" s="56" t="s">
        <v>453</v>
      </c>
      <c r="P1118" s="139"/>
    </row>
    <row r="1119" spans="1:20" ht="44.25" hidden="1" customHeight="1" outlineLevel="1">
      <c r="B1119" s="53">
        <v>2023</v>
      </c>
      <c r="C1119" s="53">
        <v>6</v>
      </c>
      <c r="D1119" s="54" t="s">
        <v>5</v>
      </c>
      <c r="E1119" s="54" t="s">
        <v>6</v>
      </c>
      <c r="F1119" s="54" t="s">
        <v>1867</v>
      </c>
      <c r="G1119" s="55">
        <v>44907.333333333336</v>
      </c>
      <c r="H1119" s="54" t="s">
        <v>9</v>
      </c>
      <c r="I1119" s="56" t="str">
        <f>VLOOKUP(H1119,'Source Codes'!$A$6:$B$89,2,FALSE)</f>
        <v>On Line Journal Entries</v>
      </c>
      <c r="J1119" s="143">
        <v>2546761.96</v>
      </c>
      <c r="K1119" s="55">
        <v>44915.333333333336</v>
      </c>
      <c r="L1119" s="49" t="s">
        <v>1868</v>
      </c>
      <c r="M1119" s="57">
        <v>44916.207083333335</v>
      </c>
      <c r="N1119" s="56" t="s">
        <v>407</v>
      </c>
      <c r="O1119" s="56" t="s">
        <v>419</v>
      </c>
      <c r="P1119" s="139"/>
    </row>
    <row r="1120" spans="1:20" ht="63" hidden="1" customHeight="1" outlineLevel="1">
      <c r="B1120" s="53">
        <v>2023</v>
      </c>
      <c r="C1120" s="53">
        <v>6</v>
      </c>
      <c r="D1120" s="54" t="s">
        <v>5</v>
      </c>
      <c r="E1120" s="54" t="s">
        <v>6</v>
      </c>
      <c r="F1120" s="54" t="s">
        <v>1869</v>
      </c>
      <c r="G1120" s="55">
        <v>44901.333333333336</v>
      </c>
      <c r="H1120" s="54" t="s">
        <v>9</v>
      </c>
      <c r="I1120" s="56" t="str">
        <f>VLOOKUP(H1120,'Source Codes'!$A$6:$B$89,2,FALSE)</f>
        <v>On Line Journal Entries</v>
      </c>
      <c r="J1120" s="143">
        <v>5882608</v>
      </c>
      <c r="K1120" s="55">
        <v>44915.333333333336</v>
      </c>
      <c r="L1120" s="49" t="s">
        <v>354</v>
      </c>
      <c r="M1120" s="57">
        <v>44916.207083333335</v>
      </c>
      <c r="N1120" s="48" t="s">
        <v>412</v>
      </c>
      <c r="O1120" s="48" t="s">
        <v>453</v>
      </c>
      <c r="P1120" s="139"/>
    </row>
    <row r="1121" spans="1:18" ht="63" hidden="1" customHeight="1" outlineLevel="1">
      <c r="B1121" s="53">
        <v>2023</v>
      </c>
      <c r="C1121" s="53">
        <v>6</v>
      </c>
      <c r="D1121" s="54" t="s">
        <v>5</v>
      </c>
      <c r="E1121" s="54" t="s">
        <v>6</v>
      </c>
      <c r="F1121" s="54" t="s">
        <v>1870</v>
      </c>
      <c r="G1121" s="55">
        <v>44901.333333333336</v>
      </c>
      <c r="H1121" s="54" t="s">
        <v>9</v>
      </c>
      <c r="I1121" s="56" t="str">
        <f>VLOOKUP(H1121,'Source Codes'!$A$6:$B$89,2,FALSE)</f>
        <v>On Line Journal Entries</v>
      </c>
      <c r="J1121" s="143">
        <v>5882608</v>
      </c>
      <c r="K1121" s="55">
        <v>44915.333333333336</v>
      </c>
      <c r="L1121" s="49" t="s">
        <v>354</v>
      </c>
      <c r="M1121" s="57">
        <v>44916.207083333335</v>
      </c>
      <c r="N1121" s="48" t="s">
        <v>412</v>
      </c>
      <c r="O1121" s="48" t="s">
        <v>453</v>
      </c>
      <c r="P1121" s="139"/>
    </row>
    <row r="1122" spans="1:18" ht="63" hidden="1" customHeight="1" outlineLevel="1">
      <c r="B1122" s="53">
        <v>2023</v>
      </c>
      <c r="C1122" s="53">
        <v>6</v>
      </c>
      <c r="D1122" s="54" t="s">
        <v>5</v>
      </c>
      <c r="E1122" s="54" t="s">
        <v>6</v>
      </c>
      <c r="F1122" s="54" t="s">
        <v>1871</v>
      </c>
      <c r="G1122" s="55">
        <v>44901.333333333336</v>
      </c>
      <c r="H1122" s="54" t="s">
        <v>9</v>
      </c>
      <c r="I1122" s="56" t="str">
        <f>VLOOKUP(H1122,'Source Codes'!$A$6:$B$89,2,FALSE)</f>
        <v>On Line Journal Entries</v>
      </c>
      <c r="J1122" s="143">
        <v>5882608</v>
      </c>
      <c r="K1122" s="55">
        <v>44915.333333333336</v>
      </c>
      <c r="L1122" s="49" t="s">
        <v>354</v>
      </c>
      <c r="M1122" s="57">
        <v>44916.207083333335</v>
      </c>
      <c r="N1122" s="48" t="s">
        <v>412</v>
      </c>
      <c r="O1122" s="48" t="s">
        <v>453</v>
      </c>
      <c r="P1122" s="139"/>
    </row>
    <row r="1123" spans="1:18" ht="12.75" customHeight="1" collapsed="1">
      <c r="A1123" s="65"/>
      <c r="B1123" s="52"/>
      <c r="C1123" s="52"/>
      <c r="D1123" s="52"/>
      <c r="E1123" s="52"/>
      <c r="F1123" s="52"/>
      <c r="G1123" s="52"/>
      <c r="H1123" s="52"/>
      <c r="I1123" s="56"/>
      <c r="J1123" s="152">
        <f>SUM(J1114:J1122)</f>
        <v>27831985.780000001</v>
      </c>
      <c r="K1123" s="138"/>
      <c r="L1123" s="52"/>
      <c r="M1123" s="52"/>
      <c r="N1123" s="52"/>
      <c r="O1123" s="52"/>
    </row>
    <row r="1124" spans="1:18" ht="12.75" customHeight="1">
      <c r="A1124" s="65"/>
      <c r="B1124" s="52"/>
      <c r="C1124" s="52"/>
      <c r="D1124" s="52"/>
      <c r="E1124" s="52"/>
      <c r="F1124" s="52"/>
      <c r="G1124" s="52"/>
      <c r="H1124" s="52"/>
      <c r="I1124" s="56"/>
      <c r="J1124" s="153"/>
      <c r="K1124" s="138"/>
      <c r="L1124" s="52"/>
      <c r="M1124" s="52"/>
      <c r="N1124" s="52"/>
      <c r="O1124" s="52"/>
    </row>
    <row r="1125" spans="1:18" ht="12.75" customHeight="1">
      <c r="A1125" s="156" t="s">
        <v>1873</v>
      </c>
      <c r="B1125" s="52"/>
      <c r="C1125" s="52"/>
      <c r="D1125" s="52"/>
      <c r="E1125" s="52"/>
      <c r="F1125" s="52"/>
      <c r="G1125" s="52"/>
      <c r="H1125" s="52"/>
      <c r="I1125" s="56"/>
      <c r="J1125" s="153"/>
      <c r="K1125" s="138"/>
      <c r="L1125" s="52"/>
      <c r="M1125" s="52"/>
      <c r="N1125" s="52"/>
      <c r="O1125" s="52"/>
      <c r="P1125" s="169"/>
      <c r="R1125" s="169"/>
    </row>
    <row r="1126" spans="1:18" ht="71.45" hidden="1" customHeight="1" outlineLevel="1">
      <c r="B1126" s="53">
        <v>2023</v>
      </c>
      <c r="C1126" s="53">
        <v>6</v>
      </c>
      <c r="D1126" s="54" t="s">
        <v>5</v>
      </c>
      <c r="E1126" s="54" t="s">
        <v>6</v>
      </c>
      <c r="F1126" s="54" t="s">
        <v>1874</v>
      </c>
      <c r="G1126" s="55">
        <v>44900.333333333336</v>
      </c>
      <c r="H1126" s="54" t="s">
        <v>12</v>
      </c>
      <c r="I1126" s="56" t="str">
        <f>VLOOKUP(H1126,'Source Codes'!$A$6:$B$89,2,FALSE)</f>
        <v>AR Direct Cash Journal</v>
      </c>
      <c r="J1126" s="143">
        <v>8328070.8300000001</v>
      </c>
      <c r="K1126" s="55">
        <v>44916.333333333336</v>
      </c>
      <c r="L1126" s="51" t="s">
        <v>1878</v>
      </c>
      <c r="M1126" s="57">
        <v>44917.0859375</v>
      </c>
      <c r="N1126" s="48" t="s">
        <v>407</v>
      </c>
      <c r="O1126" s="48" t="s">
        <v>419</v>
      </c>
      <c r="P1126" s="168"/>
      <c r="R1126" s="168"/>
    </row>
    <row r="1127" spans="1:18" ht="33.6" hidden="1" customHeight="1" outlineLevel="1">
      <c r="B1127" s="53">
        <v>2023</v>
      </c>
      <c r="C1127" s="53">
        <v>6</v>
      </c>
      <c r="D1127" s="54" t="s">
        <v>5</v>
      </c>
      <c r="E1127" s="54" t="s">
        <v>6</v>
      </c>
      <c r="F1127" s="54" t="s">
        <v>1875</v>
      </c>
      <c r="G1127" s="55">
        <v>44909.333333333336</v>
      </c>
      <c r="H1127" s="54" t="s">
        <v>7</v>
      </c>
      <c r="I1127" s="56" t="str">
        <f>VLOOKUP(H1127,'Source Codes'!$A$6:$B$89,2,FALSE)</f>
        <v>HRMS Interface Journals</v>
      </c>
      <c r="J1127" s="143">
        <v>-58678292.619999997</v>
      </c>
      <c r="K1127" s="55">
        <v>44916.333333333336</v>
      </c>
      <c r="L1127" s="49" t="s">
        <v>355</v>
      </c>
      <c r="M1127" s="57">
        <v>44916.66202546296</v>
      </c>
      <c r="N1127" s="48" t="s">
        <v>438</v>
      </c>
      <c r="O1127" s="48" t="s">
        <v>439</v>
      </c>
      <c r="P1127" s="139"/>
    </row>
    <row r="1128" spans="1:18" ht="32.450000000000003" hidden="1" customHeight="1" outlineLevel="1">
      <c r="B1128" s="53">
        <v>2023</v>
      </c>
      <c r="C1128" s="53">
        <v>6</v>
      </c>
      <c r="D1128" s="54" t="s">
        <v>5</v>
      </c>
      <c r="E1128" s="54" t="s">
        <v>6</v>
      </c>
      <c r="F1128" s="54" t="s">
        <v>1876</v>
      </c>
      <c r="G1128" s="55">
        <v>44915.333333333336</v>
      </c>
      <c r="H1128" s="54" t="s">
        <v>340</v>
      </c>
      <c r="I1128" s="56" t="str">
        <f>VLOOKUP(H1128,'Source Codes'!$A$6:$B$89,2,FALSE)</f>
        <v>Facilities Mngmnt Intfc Jrnls</v>
      </c>
      <c r="J1128" s="143">
        <v>-3926449.61</v>
      </c>
      <c r="K1128" s="55">
        <v>44916.333333333336</v>
      </c>
      <c r="L1128" s="49" t="s">
        <v>1877</v>
      </c>
      <c r="M1128" s="57">
        <v>44917.207569444443</v>
      </c>
      <c r="N1128" s="56" t="s">
        <v>407</v>
      </c>
      <c r="O1128" s="56" t="s">
        <v>418</v>
      </c>
      <c r="P1128" s="139"/>
    </row>
    <row r="1129" spans="1:18" ht="12.75" customHeight="1" collapsed="1">
      <c r="B1129" s="52"/>
      <c r="C1129" s="52"/>
      <c r="D1129" s="52"/>
      <c r="E1129" s="52"/>
      <c r="F1129" s="52"/>
      <c r="G1129" s="52"/>
      <c r="H1129" s="52"/>
      <c r="I1129" s="52"/>
      <c r="J1129" s="152">
        <f>SUM(J1126:J1128)</f>
        <v>-54276671.399999999</v>
      </c>
      <c r="K1129" s="138"/>
      <c r="L1129" s="52"/>
      <c r="M1129" s="52"/>
      <c r="N1129" s="52"/>
      <c r="O1129" s="52"/>
    </row>
    <row r="1130" spans="1:18" ht="12.75" customHeight="1">
      <c r="B1130" s="52"/>
      <c r="C1130" s="52"/>
      <c r="D1130" s="52"/>
      <c r="E1130" s="52"/>
      <c r="F1130" s="52"/>
      <c r="G1130" s="52"/>
      <c r="H1130" s="52"/>
      <c r="I1130" s="52"/>
      <c r="J1130" s="153"/>
      <c r="K1130" s="138"/>
      <c r="L1130" s="52"/>
      <c r="M1130" s="52"/>
      <c r="N1130" s="52"/>
      <c r="O1130" s="52"/>
    </row>
    <row r="1131" spans="1:18" ht="12.75" customHeight="1">
      <c r="A1131" s="156" t="s">
        <v>1879</v>
      </c>
      <c r="B1131" s="52"/>
      <c r="C1131" s="52"/>
      <c r="D1131" s="52"/>
      <c r="E1131" s="52"/>
      <c r="F1131" s="52"/>
      <c r="G1131" s="52"/>
      <c r="H1131" s="52"/>
      <c r="I1131" s="52"/>
      <c r="J1131" s="153"/>
      <c r="K1131" s="138"/>
      <c r="L1131" s="52"/>
      <c r="M1131" s="52"/>
      <c r="N1131" s="52"/>
      <c r="O1131" s="52"/>
    </row>
    <row r="1132" spans="1:18" ht="12.75" hidden="1" customHeight="1" outlineLevel="1">
      <c r="B1132" s="53">
        <v>2023</v>
      </c>
      <c r="C1132" s="53">
        <v>6</v>
      </c>
      <c r="D1132" s="54" t="s">
        <v>5</v>
      </c>
      <c r="E1132" s="54" t="s">
        <v>6</v>
      </c>
      <c r="F1132" s="54" t="s">
        <v>1880</v>
      </c>
      <c r="G1132" s="55">
        <v>44916.333333333336</v>
      </c>
      <c r="H1132" s="54" t="s">
        <v>340</v>
      </c>
      <c r="I1132" s="56" t="str">
        <f>VLOOKUP(H1132,'Source Codes'!$A$6:$B$89,2,FALSE)</f>
        <v>Facilities Mngmnt Intfc Jrnls</v>
      </c>
      <c r="J1132" s="143">
        <v>1052076.56</v>
      </c>
      <c r="K1132" s="55">
        <v>44917.333333333336</v>
      </c>
      <c r="L1132" s="49" t="s">
        <v>1881</v>
      </c>
      <c r="M1132" s="57">
        <v>44918.251319444447</v>
      </c>
      <c r="N1132" s="56" t="s">
        <v>407</v>
      </c>
      <c r="O1132" s="56" t="s">
        <v>418</v>
      </c>
    </row>
    <row r="1133" spans="1:18" ht="12.75" customHeight="1" collapsed="1">
      <c r="B1133" s="52"/>
      <c r="C1133" s="52"/>
      <c r="D1133" s="52"/>
      <c r="E1133" s="52"/>
      <c r="F1133" s="52"/>
      <c r="G1133" s="52"/>
      <c r="H1133" s="52"/>
      <c r="I1133" s="56"/>
      <c r="J1133" s="152">
        <f>SUM(J1132)</f>
        <v>1052076.56</v>
      </c>
      <c r="K1133" s="138"/>
      <c r="L1133" s="52"/>
      <c r="M1133" s="52"/>
      <c r="N1133" s="52"/>
      <c r="O1133" s="52"/>
    </row>
    <row r="1134" spans="1:18" ht="12.75" customHeight="1">
      <c r="I1134" s="56"/>
    </row>
    <row r="1135" spans="1:18" ht="12.75" customHeight="1">
      <c r="A1135" s="63" t="s">
        <v>1882</v>
      </c>
      <c r="I1135" s="56"/>
    </row>
    <row r="1136" spans="1:18" ht="32.450000000000003" hidden="1" customHeight="1" outlineLevel="1">
      <c r="B1136" s="53">
        <v>2023</v>
      </c>
      <c r="C1136" s="53">
        <v>6</v>
      </c>
      <c r="D1136" s="54" t="s">
        <v>5</v>
      </c>
      <c r="E1136" s="54" t="s">
        <v>6</v>
      </c>
      <c r="F1136" s="54" t="s">
        <v>1883</v>
      </c>
      <c r="G1136" s="55">
        <v>44923.333333333336</v>
      </c>
      <c r="H1136" s="54" t="s">
        <v>14</v>
      </c>
      <c r="I1136" s="56" t="str">
        <f>VLOOKUP(H1136,'Source Codes'!$A$6:$B$89,2,FALSE)</f>
        <v>AP Warrant Issuance</v>
      </c>
      <c r="J1136" s="143">
        <v>-2169302.4500000002</v>
      </c>
      <c r="K1136" s="55">
        <v>44918.333333333336</v>
      </c>
      <c r="L1136" s="49" t="s">
        <v>1889</v>
      </c>
      <c r="M1136" s="57">
        <v>44919.258842592593</v>
      </c>
      <c r="N1136" s="56" t="s">
        <v>407</v>
      </c>
      <c r="O1136" s="56" t="s">
        <v>419</v>
      </c>
      <c r="P1136" s="139"/>
    </row>
    <row r="1137" spans="1:18" ht="32.450000000000003" hidden="1" customHeight="1" outlineLevel="1">
      <c r="B1137" s="53">
        <v>2023</v>
      </c>
      <c r="C1137" s="53">
        <v>6</v>
      </c>
      <c r="D1137" s="54" t="s">
        <v>5</v>
      </c>
      <c r="E1137" s="54" t="s">
        <v>6</v>
      </c>
      <c r="F1137" s="54" t="s">
        <v>1884</v>
      </c>
      <c r="G1137" s="55">
        <v>44902.333333333336</v>
      </c>
      <c r="H1137" s="54" t="s">
        <v>12</v>
      </c>
      <c r="I1137" s="56" t="str">
        <f>VLOOKUP(H1137,'Source Codes'!$A$6:$B$89,2,FALSE)</f>
        <v>AR Direct Cash Journal</v>
      </c>
      <c r="J1137" s="143">
        <v>2812702</v>
      </c>
      <c r="K1137" s="55">
        <v>44918.333333333336</v>
      </c>
      <c r="L1137" s="49" t="s">
        <v>1469</v>
      </c>
      <c r="M1137" s="57">
        <v>44919.086493055554</v>
      </c>
      <c r="N1137" s="56" t="s">
        <v>407</v>
      </c>
      <c r="O1137" s="56" t="s">
        <v>419</v>
      </c>
      <c r="P1137" s="139"/>
    </row>
    <row r="1138" spans="1:18" ht="32.450000000000003" hidden="1" customHeight="1" outlineLevel="1">
      <c r="B1138" s="53">
        <v>2023</v>
      </c>
      <c r="C1138" s="53">
        <v>6</v>
      </c>
      <c r="D1138" s="54" t="s">
        <v>5</v>
      </c>
      <c r="E1138" s="54" t="s">
        <v>6</v>
      </c>
      <c r="F1138" s="54" t="s">
        <v>1885</v>
      </c>
      <c r="G1138" s="55">
        <v>44903.333333333336</v>
      </c>
      <c r="H1138" s="54" t="s">
        <v>12</v>
      </c>
      <c r="I1138" s="56" t="str">
        <f>VLOOKUP(H1138,'Source Codes'!$A$6:$B$89,2,FALSE)</f>
        <v>AR Direct Cash Journal</v>
      </c>
      <c r="J1138" s="143">
        <v>1075543.1599999999</v>
      </c>
      <c r="K1138" s="55">
        <v>44918.333333333336</v>
      </c>
      <c r="L1138" s="49" t="s">
        <v>1469</v>
      </c>
      <c r="M1138" s="57">
        <v>44919.086493055554</v>
      </c>
      <c r="N1138" s="56" t="s">
        <v>407</v>
      </c>
      <c r="O1138" s="56" t="s">
        <v>419</v>
      </c>
      <c r="P1138" s="139"/>
      <c r="R1138" s="170"/>
    </row>
    <row r="1139" spans="1:18" ht="43.5" hidden="1" customHeight="1" outlineLevel="1">
      <c r="B1139" s="53">
        <v>2023</v>
      </c>
      <c r="C1139" s="53">
        <v>6</v>
      </c>
      <c r="D1139" s="54" t="s">
        <v>5</v>
      </c>
      <c r="E1139" s="54" t="s">
        <v>6</v>
      </c>
      <c r="F1139" s="54" t="s">
        <v>1886</v>
      </c>
      <c r="G1139" s="55">
        <v>44918.333333333336</v>
      </c>
      <c r="H1139" s="54" t="s">
        <v>9</v>
      </c>
      <c r="I1139" s="56" t="str">
        <f>VLOOKUP(H1139,'Source Codes'!$A$6:$B$89,2,FALSE)</f>
        <v>On Line Journal Entries</v>
      </c>
      <c r="J1139" s="143">
        <v>3092640.49</v>
      </c>
      <c r="K1139" s="55">
        <v>44918.333333333336</v>
      </c>
      <c r="L1139" s="49" t="s">
        <v>1890</v>
      </c>
      <c r="M1139" s="57">
        <v>44919.263020833336</v>
      </c>
      <c r="N1139" s="56" t="s">
        <v>412</v>
      </c>
      <c r="O1139" s="56" t="s">
        <v>422</v>
      </c>
      <c r="P1139" s="139"/>
    </row>
    <row r="1140" spans="1:18" ht="58.5" hidden="1" customHeight="1" outlineLevel="1">
      <c r="B1140" s="53">
        <v>2023</v>
      </c>
      <c r="C1140" s="53">
        <v>6</v>
      </c>
      <c r="D1140" s="54" t="s">
        <v>5</v>
      </c>
      <c r="E1140" s="54" t="s">
        <v>6</v>
      </c>
      <c r="F1140" s="54" t="s">
        <v>1887</v>
      </c>
      <c r="G1140" s="55">
        <v>44918.333333333336</v>
      </c>
      <c r="H1140" s="54" t="s">
        <v>9</v>
      </c>
      <c r="I1140" s="56" t="str">
        <f>VLOOKUP(H1140,'Source Codes'!$A$6:$B$89,2,FALSE)</f>
        <v>On Line Journal Entries</v>
      </c>
      <c r="J1140" s="143">
        <v>8224467.1500000004</v>
      </c>
      <c r="K1140" s="55">
        <v>44918.333333333336</v>
      </c>
      <c r="L1140" s="49" t="s">
        <v>1888</v>
      </c>
      <c r="M1140" s="57">
        <v>44919.263020833336</v>
      </c>
      <c r="N1140" s="56" t="s">
        <v>412</v>
      </c>
      <c r="O1140" s="56" t="s">
        <v>422</v>
      </c>
      <c r="P1140" s="139"/>
    </row>
    <row r="1141" spans="1:18" ht="12.75" customHeight="1" collapsed="1">
      <c r="I1141" s="56"/>
      <c r="J1141" s="145">
        <f>SUM(J1136:J1140)</f>
        <v>13036050.350000001</v>
      </c>
    </row>
    <row r="1142" spans="1:18" ht="12.75" customHeight="1">
      <c r="A1142" s="65"/>
      <c r="B1142" s="52"/>
      <c r="C1142" s="52"/>
      <c r="D1142" s="52"/>
      <c r="E1142" s="52"/>
      <c r="F1142" s="52"/>
      <c r="G1142" s="52"/>
      <c r="H1142" s="52"/>
      <c r="I1142" s="56"/>
      <c r="J1142" s="153"/>
      <c r="K1142" s="138"/>
      <c r="L1142" s="52"/>
      <c r="M1142" s="52"/>
      <c r="N1142" s="52"/>
      <c r="O1142" s="52"/>
      <c r="P1142" s="52"/>
    </row>
    <row r="1143" spans="1:18" ht="12.75" customHeight="1">
      <c r="A1143" s="156" t="s">
        <v>1891</v>
      </c>
      <c r="B1143" s="52"/>
      <c r="C1143" s="52"/>
      <c r="D1143" s="52"/>
      <c r="E1143" s="52"/>
      <c r="F1143" s="52"/>
      <c r="G1143" s="52"/>
      <c r="H1143" s="52"/>
      <c r="I1143" s="56"/>
      <c r="J1143" s="153"/>
      <c r="K1143" s="138"/>
      <c r="L1143" s="52"/>
      <c r="M1143" s="52"/>
      <c r="N1143" s="52"/>
      <c r="O1143" s="52"/>
      <c r="P1143" s="52"/>
    </row>
    <row r="1144" spans="1:18" ht="68.25" hidden="1" customHeight="1" outlineLevel="1">
      <c r="B1144" s="53">
        <v>2023</v>
      </c>
      <c r="C1144" s="53">
        <v>6</v>
      </c>
      <c r="D1144" s="54" t="s">
        <v>5</v>
      </c>
      <c r="E1144" s="54" t="s">
        <v>6</v>
      </c>
      <c r="F1144" s="54" t="s">
        <v>1892</v>
      </c>
      <c r="G1144" s="55">
        <v>44924.333333333336</v>
      </c>
      <c r="H1144" s="54" t="s">
        <v>14</v>
      </c>
      <c r="I1144" s="56" t="str">
        <f>VLOOKUP(H1144,'Source Codes'!$A$6:$B$89,2,FALSE)</f>
        <v>AP Warrant Issuance</v>
      </c>
      <c r="J1144" s="143">
        <v>-3222778.14</v>
      </c>
      <c r="K1144" s="55">
        <v>44922.333333333336</v>
      </c>
      <c r="L1144" s="49" t="s">
        <v>1898</v>
      </c>
      <c r="M1144" s="57">
        <v>44923.128020833334</v>
      </c>
      <c r="N1144" s="56" t="s">
        <v>407</v>
      </c>
      <c r="O1144" s="56" t="s">
        <v>415</v>
      </c>
      <c r="P1144" s="139"/>
    </row>
    <row r="1145" spans="1:18" ht="61.5" hidden="1" customHeight="1" outlineLevel="1">
      <c r="B1145" s="53">
        <v>2023</v>
      </c>
      <c r="C1145" s="53">
        <v>6</v>
      </c>
      <c r="D1145" s="54" t="s">
        <v>5</v>
      </c>
      <c r="E1145" s="54" t="s">
        <v>6</v>
      </c>
      <c r="F1145" s="54" t="s">
        <v>1893</v>
      </c>
      <c r="G1145" s="55">
        <v>44922.333333333336</v>
      </c>
      <c r="H1145" s="54" t="s">
        <v>14</v>
      </c>
      <c r="I1145" s="56" t="str">
        <f>VLOOKUP(H1145,'Source Codes'!$A$6:$B$89,2,FALSE)</f>
        <v>AP Warrant Issuance</v>
      </c>
      <c r="J1145" s="143">
        <v>-6245357</v>
      </c>
      <c r="K1145" s="55">
        <v>44922.333333333336</v>
      </c>
      <c r="L1145" s="49" t="s">
        <v>1899</v>
      </c>
      <c r="M1145" s="57">
        <v>44923.128020833334</v>
      </c>
      <c r="N1145" s="56" t="s">
        <v>412</v>
      </c>
      <c r="O1145" s="56" t="s">
        <v>409</v>
      </c>
      <c r="P1145" s="139"/>
    </row>
    <row r="1146" spans="1:18" ht="43.5" hidden="1" customHeight="1" outlineLevel="1">
      <c r="B1146" s="53">
        <v>2023</v>
      </c>
      <c r="C1146" s="53">
        <v>6</v>
      </c>
      <c r="D1146" s="54" t="s">
        <v>5</v>
      </c>
      <c r="E1146" s="54" t="s">
        <v>6</v>
      </c>
      <c r="F1146" s="54" t="s">
        <v>1894</v>
      </c>
      <c r="G1146" s="55">
        <v>44922.333333333336</v>
      </c>
      <c r="H1146" s="54" t="s">
        <v>14</v>
      </c>
      <c r="I1146" s="56" t="str">
        <f>VLOOKUP(H1146,'Source Codes'!$A$6:$B$89,2,FALSE)</f>
        <v>AP Warrant Issuance</v>
      </c>
      <c r="J1146" s="143">
        <v>-1244258.46</v>
      </c>
      <c r="K1146" s="55">
        <v>44922.333333333336</v>
      </c>
      <c r="L1146" s="51" t="s">
        <v>1900</v>
      </c>
      <c r="M1146" s="57">
        <v>44923.128020833334</v>
      </c>
      <c r="N1146" s="56" t="s">
        <v>407</v>
      </c>
      <c r="O1146" s="56" t="s">
        <v>419</v>
      </c>
      <c r="P1146" s="139"/>
    </row>
    <row r="1147" spans="1:18" ht="43.5" hidden="1" customHeight="1" outlineLevel="1">
      <c r="B1147" s="53">
        <v>2023</v>
      </c>
      <c r="C1147" s="53">
        <v>6</v>
      </c>
      <c r="D1147" s="54" t="s">
        <v>5</v>
      </c>
      <c r="E1147" s="54" t="s">
        <v>6</v>
      </c>
      <c r="F1147" s="54" t="s">
        <v>1895</v>
      </c>
      <c r="G1147" s="55">
        <v>44922.333333333336</v>
      </c>
      <c r="H1147" s="54" t="s">
        <v>12</v>
      </c>
      <c r="I1147" s="56" t="str">
        <f>VLOOKUP(H1147,'Source Codes'!$A$6:$B$89,2,FALSE)</f>
        <v>AR Direct Cash Journal</v>
      </c>
      <c r="J1147" s="143">
        <v>5531538.2800000003</v>
      </c>
      <c r="K1147" s="55">
        <v>44922.333333333336</v>
      </c>
      <c r="L1147" s="51" t="s">
        <v>1334</v>
      </c>
      <c r="M1147" s="57">
        <v>44923.085868055554</v>
      </c>
      <c r="N1147" s="56" t="s">
        <v>407</v>
      </c>
      <c r="O1147" s="56" t="s">
        <v>422</v>
      </c>
      <c r="P1147" s="139"/>
    </row>
    <row r="1148" spans="1:18" ht="43.5" hidden="1" customHeight="1" outlineLevel="1">
      <c r="B1148" s="53">
        <v>2023</v>
      </c>
      <c r="C1148" s="53">
        <v>6</v>
      </c>
      <c r="D1148" s="54" t="s">
        <v>5</v>
      </c>
      <c r="E1148" s="54" t="s">
        <v>6</v>
      </c>
      <c r="F1148" s="54" t="s">
        <v>1896</v>
      </c>
      <c r="G1148" s="55">
        <v>44911.333333333336</v>
      </c>
      <c r="H1148" s="54" t="s">
        <v>340</v>
      </c>
      <c r="I1148" s="56" t="str">
        <f>VLOOKUP(H1148,'Source Codes'!$A$6:$B$89,2,FALSE)</f>
        <v>Facilities Mngmnt Intfc Jrnls</v>
      </c>
      <c r="J1148" s="143">
        <v>-1303592.3600000001</v>
      </c>
      <c r="K1148" s="55">
        <v>44922.333333333336</v>
      </c>
      <c r="L1148" s="49" t="s">
        <v>1897</v>
      </c>
      <c r="M1148" s="57">
        <v>44923.207337962966</v>
      </c>
      <c r="N1148" s="56" t="s">
        <v>407</v>
      </c>
      <c r="O1148" s="56" t="s">
        <v>418</v>
      </c>
      <c r="P1148" s="139"/>
    </row>
    <row r="1149" spans="1:18" ht="12.75" customHeight="1" collapsed="1">
      <c r="A1149" s="65"/>
      <c r="B1149" s="52"/>
      <c r="C1149" s="52"/>
      <c r="D1149" s="52"/>
      <c r="E1149" s="52"/>
      <c r="F1149" s="52"/>
      <c r="G1149" s="52"/>
      <c r="H1149" s="52"/>
      <c r="I1149" s="56"/>
      <c r="J1149" s="152">
        <f>SUM(J1144:J1148)</f>
        <v>-6484447.6800000016</v>
      </c>
      <c r="K1149" s="138"/>
      <c r="L1149" s="52"/>
      <c r="M1149" s="52"/>
      <c r="N1149" s="52"/>
      <c r="O1149" s="52"/>
      <c r="P1149" s="52"/>
    </row>
    <row r="1150" spans="1:18" ht="12.75" customHeight="1">
      <c r="A1150" s="65"/>
      <c r="B1150" s="52"/>
      <c r="C1150" s="52"/>
      <c r="D1150" s="52"/>
      <c r="E1150" s="52"/>
      <c r="F1150" s="52"/>
      <c r="G1150" s="52"/>
      <c r="H1150" s="52"/>
      <c r="I1150" s="56"/>
      <c r="J1150" s="153"/>
      <c r="K1150" s="138"/>
      <c r="L1150" s="52"/>
      <c r="M1150" s="52"/>
      <c r="N1150" s="52"/>
      <c r="O1150" s="52"/>
      <c r="P1150" s="52"/>
    </row>
    <row r="1151" spans="1:18" ht="12.75" customHeight="1">
      <c r="A1151" s="156" t="s">
        <v>1901</v>
      </c>
      <c r="B1151" s="52"/>
      <c r="C1151" s="52"/>
      <c r="D1151" s="52"/>
      <c r="E1151" s="52"/>
      <c r="F1151" s="52"/>
      <c r="G1151" s="52"/>
      <c r="H1151" s="52"/>
      <c r="I1151" s="56"/>
      <c r="J1151" s="153"/>
      <c r="K1151" s="138"/>
      <c r="L1151" s="52"/>
      <c r="M1151" s="52"/>
      <c r="N1151" s="52"/>
      <c r="O1151" s="52"/>
      <c r="P1151" s="52"/>
    </row>
    <row r="1152" spans="1:18" ht="39.75" hidden="1" customHeight="1" outlineLevel="1">
      <c r="B1152" s="53">
        <v>2023</v>
      </c>
      <c r="C1152" s="53">
        <v>6</v>
      </c>
      <c r="D1152" s="54" t="s">
        <v>5</v>
      </c>
      <c r="E1152" s="54" t="s">
        <v>6</v>
      </c>
      <c r="F1152" s="54" t="s">
        <v>1902</v>
      </c>
      <c r="G1152" s="55">
        <v>44925.333333333336</v>
      </c>
      <c r="H1152" s="54" t="s">
        <v>14</v>
      </c>
      <c r="I1152" s="56" t="str">
        <f>VLOOKUP(H1152,'Source Codes'!$A$6:$B$89,2,FALSE)</f>
        <v>AP Warrant Issuance</v>
      </c>
      <c r="J1152" s="143">
        <v>-1430527.08</v>
      </c>
      <c r="K1152" s="55">
        <v>44923.333333333336</v>
      </c>
      <c r="L1152" s="51" t="s">
        <v>1906</v>
      </c>
      <c r="M1152" s="57">
        <v>44924.128101851849</v>
      </c>
      <c r="N1152" s="56" t="s">
        <v>407</v>
      </c>
      <c r="O1152" s="56" t="s">
        <v>419</v>
      </c>
      <c r="P1152" s="139"/>
    </row>
    <row r="1153" spans="1:18" ht="39.75" hidden="1" customHeight="1" outlineLevel="1">
      <c r="B1153" s="53">
        <v>2023</v>
      </c>
      <c r="C1153" s="53">
        <v>6</v>
      </c>
      <c r="D1153" s="54" t="s">
        <v>5</v>
      </c>
      <c r="E1153" s="54" t="s">
        <v>6</v>
      </c>
      <c r="F1153" s="54" t="s">
        <v>1903</v>
      </c>
      <c r="G1153" s="55">
        <v>44917.333333333336</v>
      </c>
      <c r="H1153" s="54" t="s">
        <v>12</v>
      </c>
      <c r="I1153" s="56" t="str">
        <f>VLOOKUP(H1153,'Source Codes'!$A$6:$B$89,2,FALSE)</f>
        <v>AR Direct Cash Journal</v>
      </c>
      <c r="J1153" s="143">
        <v>1118121</v>
      </c>
      <c r="K1153" s="55">
        <v>44923.333333333336</v>
      </c>
      <c r="L1153" s="51" t="s">
        <v>1469</v>
      </c>
      <c r="M1153" s="57">
        <v>44924.085856481484</v>
      </c>
      <c r="N1153" s="56" t="s">
        <v>407</v>
      </c>
      <c r="O1153" s="56" t="s">
        <v>419</v>
      </c>
      <c r="P1153" s="139"/>
    </row>
    <row r="1154" spans="1:18" ht="61.5" hidden="1" customHeight="1" outlineLevel="1">
      <c r="B1154" s="53">
        <v>2023</v>
      </c>
      <c r="C1154" s="53">
        <v>6</v>
      </c>
      <c r="D1154" s="54" t="s">
        <v>5</v>
      </c>
      <c r="E1154" s="54" t="s">
        <v>6</v>
      </c>
      <c r="F1154" s="54" t="s">
        <v>1904</v>
      </c>
      <c r="G1154" s="55">
        <v>44923.333333333336</v>
      </c>
      <c r="H1154" s="54" t="s">
        <v>12</v>
      </c>
      <c r="I1154" s="56" t="str">
        <f>VLOOKUP(H1154,'Source Codes'!$A$6:$B$89,2,FALSE)</f>
        <v>AR Direct Cash Journal</v>
      </c>
      <c r="J1154" s="143">
        <v>1517761</v>
      </c>
      <c r="K1154" s="55">
        <v>44923.333333333336</v>
      </c>
      <c r="L1154" s="49" t="s">
        <v>1907</v>
      </c>
      <c r="M1154" s="57">
        <v>44924.085856481484</v>
      </c>
      <c r="N1154" s="56" t="s">
        <v>411</v>
      </c>
      <c r="O1154" s="56" t="s">
        <v>408</v>
      </c>
      <c r="P1154" s="139"/>
      <c r="R1154" s="171"/>
    </row>
    <row r="1155" spans="1:18" ht="39.75" hidden="1" customHeight="1" outlineLevel="1">
      <c r="B1155" s="53">
        <v>2023</v>
      </c>
      <c r="C1155" s="53">
        <v>6</v>
      </c>
      <c r="D1155" s="54" t="s">
        <v>5</v>
      </c>
      <c r="E1155" s="54" t="s">
        <v>6</v>
      </c>
      <c r="F1155" s="54" t="s">
        <v>1905</v>
      </c>
      <c r="G1155" s="55">
        <v>44916.333333333336</v>
      </c>
      <c r="H1155" s="54" t="s">
        <v>9</v>
      </c>
      <c r="I1155" s="56" t="str">
        <f>VLOOKUP(H1155,'Source Codes'!$A$6:$B$89,2,FALSE)</f>
        <v>On Line Journal Entries</v>
      </c>
      <c r="J1155" s="143">
        <v>8921473.9399999995</v>
      </c>
      <c r="K1155" s="55">
        <v>44923.333333333336</v>
      </c>
      <c r="L1155" s="51" t="s">
        <v>351</v>
      </c>
      <c r="M1155" s="57">
        <v>44923.704351851855</v>
      </c>
      <c r="N1155" s="56" t="s">
        <v>407</v>
      </c>
      <c r="O1155" s="56" t="s">
        <v>415</v>
      </c>
      <c r="P1155" s="139"/>
    </row>
    <row r="1156" spans="1:18" ht="12.75" customHeight="1" collapsed="1">
      <c r="A1156" s="65"/>
      <c r="B1156" s="52"/>
      <c r="C1156" s="52"/>
      <c r="D1156" s="52"/>
      <c r="E1156" s="52"/>
      <c r="F1156" s="52"/>
      <c r="G1156" s="52"/>
      <c r="H1156" s="52"/>
      <c r="I1156" s="56"/>
      <c r="J1156" s="152">
        <f>SUM(J1152:J1155)</f>
        <v>10126828.859999999</v>
      </c>
      <c r="K1156" s="138"/>
      <c r="L1156" s="52"/>
      <c r="M1156" s="52"/>
      <c r="N1156" s="52"/>
      <c r="O1156" s="52"/>
      <c r="P1156" s="52"/>
    </row>
    <row r="1157" spans="1:18" ht="12.75" customHeight="1">
      <c r="A1157" s="65"/>
      <c r="B1157" s="52"/>
      <c r="C1157" s="52"/>
      <c r="D1157" s="52"/>
      <c r="E1157" s="52"/>
      <c r="F1157" s="52"/>
      <c r="G1157" s="52"/>
      <c r="H1157" s="52"/>
      <c r="I1157" s="56"/>
      <c r="J1157" s="153"/>
      <c r="K1157" s="138"/>
      <c r="L1157" s="52"/>
      <c r="M1157" s="52"/>
      <c r="N1157" s="52"/>
      <c r="O1157" s="52"/>
      <c r="P1157" s="52"/>
    </row>
    <row r="1158" spans="1:18" ht="12.75" customHeight="1">
      <c r="A1158" s="156" t="s">
        <v>1908</v>
      </c>
      <c r="B1158" s="52"/>
      <c r="C1158" s="52"/>
      <c r="D1158" s="52"/>
      <c r="E1158" s="52"/>
      <c r="F1158" s="52"/>
      <c r="G1158" s="52"/>
      <c r="H1158" s="52"/>
      <c r="I1158" s="56"/>
      <c r="J1158" s="153"/>
      <c r="K1158" s="138"/>
      <c r="L1158" s="52"/>
      <c r="M1158" s="52"/>
      <c r="N1158" s="52"/>
      <c r="O1158" s="52"/>
      <c r="P1158" s="52"/>
    </row>
    <row r="1159" spans="1:18" ht="102.75" hidden="1" customHeight="1" outlineLevel="1">
      <c r="B1159" s="53">
        <v>2023</v>
      </c>
      <c r="C1159" s="53">
        <v>6</v>
      </c>
      <c r="D1159" s="54" t="s">
        <v>5</v>
      </c>
      <c r="E1159" s="54" t="s">
        <v>6</v>
      </c>
      <c r="F1159" s="54" t="s">
        <v>1909</v>
      </c>
      <c r="G1159" s="55">
        <v>44907.333333333336</v>
      </c>
      <c r="H1159" s="54" t="s">
        <v>12</v>
      </c>
      <c r="I1159" s="56" t="str">
        <f>VLOOKUP(H1159,'Source Codes'!$A$6:$B$89,2,FALSE)</f>
        <v>AR Direct Cash Journal</v>
      </c>
      <c r="J1159" s="143">
        <v>7270767.8899999997</v>
      </c>
      <c r="K1159" s="55">
        <v>44924.333333333336</v>
      </c>
      <c r="L1159" s="51" t="s">
        <v>1911</v>
      </c>
      <c r="M1159" s="57">
        <v>44925.086145833331</v>
      </c>
      <c r="N1159" s="56" t="s">
        <v>407</v>
      </c>
      <c r="O1159" s="56" t="s">
        <v>419</v>
      </c>
      <c r="P1159" s="139"/>
    </row>
    <row r="1160" spans="1:18" ht="52.5" hidden="1" customHeight="1" outlineLevel="1">
      <c r="B1160" s="53">
        <v>2023</v>
      </c>
      <c r="C1160" s="53">
        <v>6</v>
      </c>
      <c r="D1160" s="54" t="s">
        <v>5</v>
      </c>
      <c r="E1160" s="54" t="s">
        <v>6</v>
      </c>
      <c r="F1160" s="54" t="s">
        <v>1910</v>
      </c>
      <c r="G1160" s="55">
        <v>44918.333333333336</v>
      </c>
      <c r="H1160" s="54" t="s">
        <v>11</v>
      </c>
      <c r="I1160" s="56" t="str">
        <f>VLOOKUP(H1160,'Source Codes'!$A$6:$B$89,2,FALSE)</f>
        <v>AR Payments</v>
      </c>
      <c r="J1160" s="143">
        <v>1917112.94</v>
      </c>
      <c r="K1160" s="55">
        <v>44924.333333333336</v>
      </c>
      <c r="L1160" s="49" t="s">
        <v>1912</v>
      </c>
      <c r="M1160" s="57">
        <v>44925.086145833331</v>
      </c>
      <c r="N1160" s="56" t="s">
        <v>407</v>
      </c>
      <c r="O1160" s="56" t="s">
        <v>408</v>
      </c>
      <c r="P1160" s="139"/>
    </row>
    <row r="1161" spans="1:18" ht="12.75" customHeight="1" collapsed="1">
      <c r="A1161" s="65"/>
      <c r="B1161" s="52"/>
      <c r="C1161" s="52"/>
      <c r="D1161" s="52"/>
      <c r="E1161" s="52"/>
      <c r="F1161" s="52"/>
      <c r="G1161" s="52"/>
      <c r="H1161" s="52"/>
      <c r="I1161" s="56"/>
      <c r="J1161" s="152">
        <f>SUM(J1159:J1160)</f>
        <v>9187880.8300000001</v>
      </c>
      <c r="K1161" s="138"/>
      <c r="L1161" s="52"/>
      <c r="M1161" s="52"/>
      <c r="N1161" s="52"/>
      <c r="O1161" s="52"/>
      <c r="P1161" s="52"/>
      <c r="Q1161" s="52"/>
      <c r="R1161" s="52"/>
    </row>
    <row r="1162" spans="1:18" ht="12.75" customHeight="1">
      <c r="A1162" s="65"/>
      <c r="B1162" s="52"/>
      <c r="C1162" s="52"/>
      <c r="D1162" s="52"/>
      <c r="E1162" s="52"/>
      <c r="F1162" s="52"/>
      <c r="G1162" s="52"/>
      <c r="H1162" s="52"/>
      <c r="I1162" s="56"/>
      <c r="J1162" s="153"/>
      <c r="K1162" s="138"/>
      <c r="L1162" s="52"/>
      <c r="M1162" s="52"/>
      <c r="N1162" s="52"/>
      <c r="O1162" s="52"/>
      <c r="P1162" s="52"/>
      <c r="Q1162" s="52"/>
      <c r="R1162" s="52"/>
    </row>
    <row r="1163" spans="1:18" ht="12.75" customHeight="1">
      <c r="A1163" s="156" t="s">
        <v>1913</v>
      </c>
      <c r="B1163" s="52"/>
      <c r="C1163" s="52"/>
      <c r="D1163" s="52"/>
      <c r="E1163" s="52"/>
      <c r="F1163" s="52"/>
      <c r="G1163" s="52"/>
      <c r="H1163" s="52"/>
      <c r="I1163" s="56"/>
      <c r="J1163" s="153"/>
      <c r="K1163" s="138"/>
      <c r="L1163" s="52"/>
      <c r="M1163" s="52"/>
      <c r="N1163" s="52"/>
      <c r="O1163" s="52"/>
      <c r="P1163" s="52"/>
      <c r="Q1163" s="52"/>
      <c r="R1163" s="52"/>
    </row>
    <row r="1164" spans="1:18" ht="73.5" hidden="1" customHeight="1" outlineLevel="1">
      <c r="B1164" s="53">
        <v>2023</v>
      </c>
      <c r="C1164" s="53">
        <v>6</v>
      </c>
      <c r="D1164" s="54" t="s">
        <v>5</v>
      </c>
      <c r="E1164" s="54" t="s">
        <v>6</v>
      </c>
      <c r="F1164" s="54" t="s">
        <v>1914</v>
      </c>
      <c r="G1164" s="55">
        <v>44925.333333333336</v>
      </c>
      <c r="H1164" s="54" t="s">
        <v>14</v>
      </c>
      <c r="I1164" s="56" t="str">
        <f>VLOOKUP(H1164,'Source Codes'!$A$6:$B$89,2,FALSE)</f>
        <v>AP Warrant Issuance</v>
      </c>
      <c r="J1164" s="143">
        <v>-2184452.71</v>
      </c>
      <c r="K1164" s="55">
        <v>44925.333333333336</v>
      </c>
      <c r="L1164" s="51" t="s">
        <v>1920</v>
      </c>
      <c r="M1164" s="57">
        <v>44926.128113425926</v>
      </c>
      <c r="N1164" s="56" t="s">
        <v>407</v>
      </c>
      <c r="O1164" s="56" t="s">
        <v>419</v>
      </c>
      <c r="P1164" s="172"/>
    </row>
    <row r="1165" spans="1:18" ht="52.5" hidden="1" customHeight="1" outlineLevel="1">
      <c r="B1165" s="53">
        <v>2023</v>
      </c>
      <c r="C1165" s="53">
        <v>7</v>
      </c>
      <c r="D1165" s="54" t="s">
        <v>5</v>
      </c>
      <c r="E1165" s="54" t="s">
        <v>6</v>
      </c>
      <c r="F1165" s="54" t="s">
        <v>1915</v>
      </c>
      <c r="G1165" s="55">
        <v>44930.333333333336</v>
      </c>
      <c r="H1165" s="54" t="s">
        <v>14</v>
      </c>
      <c r="I1165" s="56" t="str">
        <f>VLOOKUP(H1165,'Source Codes'!$A$6:$B$89,2,FALSE)</f>
        <v>AP Warrant Issuance</v>
      </c>
      <c r="J1165" s="143">
        <v>-1555940.91</v>
      </c>
      <c r="K1165" s="55">
        <v>44925.333333333336</v>
      </c>
      <c r="L1165" s="62" t="s">
        <v>1921</v>
      </c>
      <c r="M1165" s="57">
        <v>44926.128113425926</v>
      </c>
      <c r="N1165" s="56" t="s">
        <v>407</v>
      </c>
      <c r="O1165" s="56" t="s">
        <v>421</v>
      </c>
      <c r="P1165" s="139"/>
    </row>
    <row r="1166" spans="1:18" ht="52.5" hidden="1" customHeight="1" outlineLevel="1">
      <c r="B1166" s="53">
        <v>2023</v>
      </c>
      <c r="C1166" s="53">
        <v>7</v>
      </c>
      <c r="D1166" s="54" t="s">
        <v>5</v>
      </c>
      <c r="E1166" s="54" t="s">
        <v>6</v>
      </c>
      <c r="F1166" s="54" t="s">
        <v>1916</v>
      </c>
      <c r="G1166" s="55">
        <v>44930.333333333336</v>
      </c>
      <c r="H1166" s="54" t="s">
        <v>14</v>
      </c>
      <c r="I1166" s="56" t="str">
        <f>VLOOKUP(H1166,'Source Codes'!$A$6:$B$89,2,FALSE)</f>
        <v>AP Warrant Issuance</v>
      </c>
      <c r="J1166" s="143">
        <v>-6067636.8099999996</v>
      </c>
      <c r="K1166" s="55">
        <v>44925.333333333336</v>
      </c>
      <c r="L1166" s="51" t="s">
        <v>1922</v>
      </c>
      <c r="M1166" s="57">
        <v>44926.128113425926</v>
      </c>
      <c r="N1166" s="56" t="s">
        <v>407</v>
      </c>
      <c r="O1166" s="56" t="s">
        <v>419</v>
      </c>
      <c r="P1166" s="139"/>
    </row>
    <row r="1167" spans="1:18" ht="71.25" hidden="1" customHeight="1" outlineLevel="1">
      <c r="B1167" s="53">
        <v>2023</v>
      </c>
      <c r="C1167" s="53">
        <v>7</v>
      </c>
      <c r="D1167" s="54" t="s">
        <v>5</v>
      </c>
      <c r="E1167" s="54" t="s">
        <v>6</v>
      </c>
      <c r="F1167" s="54" t="s">
        <v>1917</v>
      </c>
      <c r="G1167" s="55">
        <v>44927.333333333336</v>
      </c>
      <c r="H1167" s="54" t="s">
        <v>9</v>
      </c>
      <c r="I1167" s="56" t="str">
        <f>VLOOKUP(H1167,'Source Codes'!$A$6:$B$89,2,FALSE)</f>
        <v>On Line Journal Entries</v>
      </c>
      <c r="J1167" s="143">
        <v>-1557672.99</v>
      </c>
      <c r="K1167" s="55">
        <v>44925.333333333336</v>
      </c>
      <c r="L1167" s="49" t="s">
        <v>1923</v>
      </c>
      <c r="M1167" s="57">
        <v>44925.91306712963</v>
      </c>
      <c r="N1167" s="56" t="s">
        <v>518</v>
      </c>
      <c r="O1167" s="56" t="s">
        <v>408</v>
      </c>
      <c r="P1167" s="139"/>
    </row>
    <row r="1168" spans="1:18" ht="52.5" hidden="1" customHeight="1" outlineLevel="1">
      <c r="B1168" s="53">
        <v>2023</v>
      </c>
      <c r="C1168" s="53">
        <v>6</v>
      </c>
      <c r="D1168" s="54" t="s">
        <v>5</v>
      </c>
      <c r="E1168" s="54" t="s">
        <v>6</v>
      </c>
      <c r="F1168" s="54" t="s">
        <v>1918</v>
      </c>
      <c r="G1168" s="55">
        <v>44925.333333333336</v>
      </c>
      <c r="H1168" s="54" t="s">
        <v>110</v>
      </c>
      <c r="I1168" s="56" t="str">
        <f>VLOOKUP(H1168,'Source Codes'!$A$6:$B$89,2,FALSE)</f>
        <v>Treasurers Interest Apportion</v>
      </c>
      <c r="J1168" s="143">
        <v>4454447.29</v>
      </c>
      <c r="K1168" s="55">
        <v>44925.333333333336</v>
      </c>
      <c r="L1168" s="49" t="s">
        <v>1924</v>
      </c>
      <c r="M1168" s="57">
        <v>44925.988078703704</v>
      </c>
      <c r="N1168" s="48" t="s">
        <v>423</v>
      </c>
      <c r="O1168" s="48" t="s">
        <v>422</v>
      </c>
      <c r="P1168" s="139"/>
    </row>
    <row r="1169" spans="1:18" ht="52.5" hidden="1" customHeight="1" outlineLevel="1">
      <c r="B1169" s="53">
        <v>2023</v>
      </c>
      <c r="C1169" s="53">
        <v>6</v>
      </c>
      <c r="D1169" s="54" t="s">
        <v>5</v>
      </c>
      <c r="E1169" s="54" t="s">
        <v>6</v>
      </c>
      <c r="F1169" s="54" t="s">
        <v>1919</v>
      </c>
      <c r="G1169" s="55">
        <v>44923.333333333336</v>
      </c>
      <c r="H1169" s="54" t="s">
        <v>16</v>
      </c>
      <c r="I1169" s="56" t="str">
        <f>VLOOKUP(H1169,'Source Codes'!$A$6:$B$89,2,FALSE)</f>
        <v>Property Tax Interface</v>
      </c>
      <c r="J1169" s="143">
        <v>121877933.06</v>
      </c>
      <c r="K1169" s="55">
        <v>44925.333333333336</v>
      </c>
      <c r="L1169" s="49" t="s">
        <v>1925</v>
      </c>
      <c r="M1169" s="57">
        <v>44926.05431712963</v>
      </c>
      <c r="N1169" s="48" t="s">
        <v>430</v>
      </c>
      <c r="O1169" s="48" t="s">
        <v>422</v>
      </c>
      <c r="P1169" s="139"/>
      <c r="R1169" s="139"/>
    </row>
    <row r="1170" spans="1:18" ht="12.75" customHeight="1" collapsed="1">
      <c r="A1170" s="65"/>
      <c r="B1170" s="52"/>
      <c r="C1170" s="52"/>
      <c r="D1170" s="52"/>
      <c r="E1170" s="52"/>
      <c r="F1170" s="52"/>
      <c r="G1170" s="52"/>
      <c r="H1170" s="52"/>
      <c r="I1170" s="56"/>
      <c r="J1170" s="152">
        <f>SUM(J1164:J1169)</f>
        <v>114966676.93000001</v>
      </c>
      <c r="K1170" s="138"/>
      <c r="L1170" s="52"/>
      <c r="M1170" s="52"/>
      <c r="N1170" s="52"/>
      <c r="O1170" s="52"/>
      <c r="P1170" s="52"/>
      <c r="Q1170" s="52"/>
      <c r="R1170" s="52"/>
    </row>
    <row r="1171" spans="1:18" ht="12.75" customHeight="1">
      <c r="A1171" s="65"/>
      <c r="B1171" s="52"/>
      <c r="C1171" s="52"/>
      <c r="D1171" s="52"/>
      <c r="E1171" s="52"/>
      <c r="F1171" s="52"/>
      <c r="G1171" s="52"/>
      <c r="H1171" s="52"/>
      <c r="I1171" s="56"/>
      <c r="J1171" s="153"/>
      <c r="K1171" s="138"/>
      <c r="L1171" s="52"/>
      <c r="M1171" s="52"/>
      <c r="N1171" s="52"/>
      <c r="O1171" s="52"/>
      <c r="P1171" s="52"/>
      <c r="Q1171" s="52"/>
      <c r="R1171" s="52"/>
    </row>
    <row r="1172" spans="1:18" ht="12.75" customHeight="1">
      <c r="A1172" s="156" t="s">
        <v>1926</v>
      </c>
      <c r="B1172" s="52"/>
      <c r="C1172" s="52"/>
      <c r="D1172" s="52"/>
      <c r="E1172" s="52"/>
      <c r="F1172" s="52"/>
      <c r="G1172" s="52"/>
      <c r="H1172" s="52"/>
      <c r="I1172" s="56"/>
      <c r="J1172" s="153"/>
      <c r="K1172" s="138"/>
      <c r="L1172" s="52"/>
      <c r="M1172" s="52"/>
      <c r="N1172" s="52"/>
      <c r="O1172" s="52"/>
      <c r="P1172" s="52"/>
      <c r="Q1172" s="52"/>
      <c r="R1172" s="52"/>
    </row>
    <row r="1173" spans="1:18" ht="39.75" hidden="1" customHeight="1" outlineLevel="1">
      <c r="B1173" s="53">
        <v>2023</v>
      </c>
      <c r="C1173" s="53">
        <v>7</v>
      </c>
      <c r="D1173" s="54" t="s">
        <v>5</v>
      </c>
      <c r="E1173" s="54" t="s">
        <v>6</v>
      </c>
      <c r="F1173" s="54" t="s">
        <v>1927</v>
      </c>
      <c r="G1173" s="55">
        <v>44929.333333333336</v>
      </c>
      <c r="H1173" s="54" t="s">
        <v>14</v>
      </c>
      <c r="I1173" s="56" t="str">
        <f>VLOOKUP(H1173,'Source Codes'!$A$6:$B$89,2,FALSE)</f>
        <v>AP Warrant Issuance</v>
      </c>
      <c r="J1173" s="143">
        <v>-1223774.93</v>
      </c>
      <c r="K1173" s="55">
        <v>44929.333333333336</v>
      </c>
      <c r="L1173" s="51" t="s">
        <v>1930</v>
      </c>
      <c r="M1173" s="57">
        <v>44930.128807870373</v>
      </c>
      <c r="N1173" s="56" t="s">
        <v>407</v>
      </c>
      <c r="O1173" s="56" t="s">
        <v>415</v>
      </c>
    </row>
    <row r="1174" spans="1:18" ht="54" hidden="1" customHeight="1" outlineLevel="1">
      <c r="B1174" s="53">
        <v>2023</v>
      </c>
      <c r="C1174" s="53">
        <v>6</v>
      </c>
      <c r="D1174" s="54" t="s">
        <v>5</v>
      </c>
      <c r="E1174" s="54" t="s">
        <v>6</v>
      </c>
      <c r="F1174" s="54" t="s">
        <v>1928</v>
      </c>
      <c r="G1174" s="55">
        <v>44922.333333333336</v>
      </c>
      <c r="H1174" s="54" t="s">
        <v>12</v>
      </c>
      <c r="I1174" s="56" t="str">
        <f>VLOOKUP(H1174,'Source Codes'!$A$6:$B$89,2,FALSE)</f>
        <v>AR Direct Cash Journal</v>
      </c>
      <c r="J1174" s="143">
        <v>1954474.94</v>
      </c>
      <c r="K1174" s="55">
        <v>44929.333333333336</v>
      </c>
      <c r="L1174" s="49" t="s">
        <v>1931</v>
      </c>
      <c r="M1174" s="57">
        <v>44930.085752314815</v>
      </c>
      <c r="N1174" s="56" t="s">
        <v>407</v>
      </c>
      <c r="O1174" s="56" t="s">
        <v>419</v>
      </c>
      <c r="P1174" s="173"/>
      <c r="R1174" s="174"/>
    </row>
    <row r="1175" spans="1:18" ht="52.5" hidden="1" customHeight="1" outlineLevel="1">
      <c r="B1175" s="53">
        <v>2023</v>
      </c>
      <c r="C1175" s="53">
        <v>6</v>
      </c>
      <c r="D1175" s="54" t="s">
        <v>5</v>
      </c>
      <c r="E1175" s="54" t="s">
        <v>6</v>
      </c>
      <c r="F1175" s="54" t="s">
        <v>1929</v>
      </c>
      <c r="G1175" s="55">
        <v>44925.333333333336</v>
      </c>
      <c r="H1175" s="54" t="s">
        <v>11</v>
      </c>
      <c r="I1175" s="56" t="str">
        <f>VLOOKUP(H1175,'Source Codes'!$A$6:$B$89,2,FALSE)</f>
        <v>AR Payments</v>
      </c>
      <c r="J1175" s="143">
        <v>1461158.35</v>
      </c>
      <c r="K1175" s="55">
        <v>44929.333333333336</v>
      </c>
      <c r="L1175" s="62" t="s">
        <v>1932</v>
      </c>
      <c r="M1175" s="57">
        <v>44930.085752314815</v>
      </c>
      <c r="N1175" s="56" t="s">
        <v>407</v>
      </c>
      <c r="O1175" s="56" t="s">
        <v>408</v>
      </c>
      <c r="P1175" s="139"/>
    </row>
    <row r="1176" spans="1:18" ht="12.75" customHeight="1" collapsed="1">
      <c r="A1176" s="65"/>
      <c r="B1176" s="52"/>
      <c r="C1176" s="52"/>
      <c r="D1176" s="52"/>
      <c r="E1176" s="52"/>
      <c r="F1176" s="52"/>
      <c r="G1176" s="52"/>
      <c r="H1176" s="52"/>
      <c r="I1176" s="56"/>
      <c r="J1176" s="152">
        <f>SUM(J1173:J1175)</f>
        <v>2191858.3600000003</v>
      </c>
      <c r="K1176" s="138"/>
      <c r="L1176" s="52"/>
      <c r="M1176" s="52"/>
      <c r="N1176" s="52"/>
      <c r="O1176" s="52"/>
      <c r="P1176" s="52"/>
      <c r="Q1176" s="52"/>
      <c r="R1176" s="52"/>
    </row>
    <row r="1177" spans="1:18" ht="12.75" customHeight="1">
      <c r="A1177" s="65"/>
      <c r="B1177" s="52"/>
      <c r="C1177" s="52"/>
      <c r="D1177" s="52"/>
      <c r="E1177" s="52"/>
      <c r="F1177" s="52"/>
      <c r="G1177" s="52"/>
      <c r="H1177" s="52"/>
      <c r="I1177" s="56"/>
      <c r="J1177" s="153"/>
      <c r="K1177" s="138"/>
      <c r="L1177" s="52"/>
      <c r="M1177" s="52"/>
      <c r="N1177" s="52"/>
      <c r="O1177" s="52"/>
      <c r="P1177" s="52"/>
      <c r="Q1177" s="52"/>
      <c r="R1177" s="52"/>
    </row>
    <row r="1178" spans="1:18" ht="12.75" customHeight="1">
      <c r="A1178" s="63" t="s">
        <v>1933</v>
      </c>
      <c r="B1178" s="52"/>
      <c r="C1178" s="52"/>
      <c r="D1178" s="52"/>
      <c r="E1178" s="52"/>
      <c r="F1178" s="52"/>
      <c r="G1178" s="52"/>
      <c r="H1178" s="52"/>
      <c r="I1178" s="56"/>
      <c r="J1178" s="153"/>
      <c r="K1178" s="138"/>
      <c r="L1178" s="52"/>
      <c r="M1178" s="52"/>
      <c r="N1178" s="52"/>
      <c r="O1178" s="52"/>
      <c r="P1178" s="52"/>
      <c r="Q1178" s="52"/>
      <c r="R1178" s="52"/>
    </row>
    <row r="1179" spans="1:18" ht="39.75" hidden="1" customHeight="1" outlineLevel="1">
      <c r="B1179" s="53">
        <v>2023</v>
      </c>
      <c r="C1179" s="53">
        <v>7</v>
      </c>
      <c r="D1179" s="54" t="s">
        <v>5</v>
      </c>
      <c r="E1179" s="54" t="s">
        <v>6</v>
      </c>
      <c r="F1179" s="54" t="s">
        <v>1934</v>
      </c>
      <c r="G1179" s="55">
        <v>44932.333333333336</v>
      </c>
      <c r="H1179" s="54" t="s">
        <v>14</v>
      </c>
      <c r="I1179" s="56" t="str">
        <f>VLOOKUP(H1179,'Source Codes'!$A$6:$B$89,2,FALSE)</f>
        <v>AP Warrant Issuance</v>
      </c>
      <c r="J1179" s="143">
        <v>-1891065.91</v>
      </c>
      <c r="K1179" s="55">
        <v>44930.333333333336</v>
      </c>
      <c r="L1179" s="51" t="s">
        <v>1961</v>
      </c>
      <c r="M1179" s="57">
        <v>44931.129293981481</v>
      </c>
      <c r="N1179" s="56" t="s">
        <v>407</v>
      </c>
      <c r="O1179" s="56" t="s">
        <v>419</v>
      </c>
    </row>
    <row r="1180" spans="1:18" ht="39.75" hidden="1" customHeight="1" outlineLevel="1">
      <c r="B1180" s="53">
        <v>2023</v>
      </c>
      <c r="C1180" s="53">
        <v>6</v>
      </c>
      <c r="D1180" s="54" t="s">
        <v>5</v>
      </c>
      <c r="E1180" s="54" t="s">
        <v>6</v>
      </c>
      <c r="F1180" s="54" t="s">
        <v>1935</v>
      </c>
      <c r="G1180" s="55">
        <v>44924.333333333336</v>
      </c>
      <c r="H1180" s="54" t="s">
        <v>9</v>
      </c>
      <c r="I1180" s="56" t="str">
        <f>VLOOKUP(H1180,'Source Codes'!$A$6:$B$89,2,FALSE)</f>
        <v>On Line Journal Entries</v>
      </c>
      <c r="J1180" s="143">
        <v>-22748986.73</v>
      </c>
      <c r="K1180" s="55">
        <v>44930.333333333336</v>
      </c>
      <c r="L1180" s="51" t="s">
        <v>1936</v>
      </c>
      <c r="M1180" s="57">
        <v>44930.964097222219</v>
      </c>
      <c r="N1180" s="56" t="s">
        <v>430</v>
      </c>
      <c r="O1180" s="48" t="s">
        <v>422</v>
      </c>
      <c r="P1180" s="174"/>
    </row>
    <row r="1181" spans="1:18" ht="39.75" hidden="1" customHeight="1" outlineLevel="1">
      <c r="B1181" s="53">
        <v>2023</v>
      </c>
      <c r="C1181" s="53">
        <v>7</v>
      </c>
      <c r="D1181" s="54" t="s">
        <v>5</v>
      </c>
      <c r="E1181" s="54" t="s">
        <v>6</v>
      </c>
      <c r="F1181" s="54" t="s">
        <v>1937</v>
      </c>
      <c r="G1181" s="55">
        <v>44928.333333333336</v>
      </c>
      <c r="H1181" s="54" t="s">
        <v>13</v>
      </c>
      <c r="I1181" s="56" t="str">
        <f>VLOOKUP(H1181,'Source Codes'!$A$6:$B$89,2,FALSE)</f>
        <v>C-IV Voucher/Payments/EBT</v>
      </c>
      <c r="J1181" s="143">
        <v>-14970764.84</v>
      </c>
      <c r="K1181" s="55">
        <v>44930.333333333336</v>
      </c>
      <c r="L1181" s="51" t="s">
        <v>1938</v>
      </c>
      <c r="M1181" s="57">
        <v>44931.206446759257</v>
      </c>
      <c r="N1181" s="56" t="s">
        <v>407</v>
      </c>
      <c r="O1181" s="56" t="s">
        <v>415</v>
      </c>
      <c r="P1181" s="174"/>
    </row>
    <row r="1182" spans="1:18" ht="39.75" hidden="1" customHeight="1" outlineLevel="1">
      <c r="B1182" s="53">
        <v>2023</v>
      </c>
      <c r="C1182" s="53">
        <v>7</v>
      </c>
      <c r="D1182" s="54" t="s">
        <v>5</v>
      </c>
      <c r="E1182" s="54" t="s">
        <v>6</v>
      </c>
      <c r="F1182" s="54" t="s">
        <v>1939</v>
      </c>
      <c r="G1182" s="55">
        <v>44928.333333333336</v>
      </c>
      <c r="H1182" s="54" t="s">
        <v>13</v>
      </c>
      <c r="I1182" s="56" t="str">
        <f>VLOOKUP(H1182,'Source Codes'!$A$6:$B$89,2,FALSE)</f>
        <v>C-IV Voucher/Payments/EBT</v>
      </c>
      <c r="J1182" s="143">
        <v>-10239835.59</v>
      </c>
      <c r="K1182" s="55">
        <v>44930.333333333336</v>
      </c>
      <c r="L1182" s="51" t="s">
        <v>1940</v>
      </c>
      <c r="M1182" s="57">
        <v>44931.206446759257</v>
      </c>
      <c r="N1182" s="56" t="s">
        <v>407</v>
      </c>
      <c r="O1182" s="56" t="s">
        <v>415</v>
      </c>
      <c r="P1182" s="174"/>
    </row>
    <row r="1183" spans="1:18" ht="39.75" hidden="1" customHeight="1" outlineLevel="1">
      <c r="B1183" s="53">
        <v>2023</v>
      </c>
      <c r="C1183" s="53">
        <v>6</v>
      </c>
      <c r="D1183" s="54" t="s">
        <v>5</v>
      </c>
      <c r="E1183" s="54" t="s">
        <v>6</v>
      </c>
      <c r="F1183" s="54" t="s">
        <v>1941</v>
      </c>
      <c r="G1183" s="55">
        <v>44923.333333333336</v>
      </c>
      <c r="H1183" s="54" t="s">
        <v>7</v>
      </c>
      <c r="I1183" s="56" t="str">
        <f>VLOOKUP(H1183,'Source Codes'!$A$6:$B$89,2,FALSE)</f>
        <v>HRMS Interface Journals</v>
      </c>
      <c r="J1183" s="143">
        <v>-7463441.6100000003</v>
      </c>
      <c r="K1183" s="55">
        <v>44930.333333333336</v>
      </c>
      <c r="L1183" s="51" t="s">
        <v>356</v>
      </c>
      <c r="M1183" s="57">
        <v>44930.68954861111</v>
      </c>
      <c r="N1183" s="56" t="s">
        <v>438</v>
      </c>
      <c r="O1183" s="56" t="s">
        <v>439</v>
      </c>
    </row>
    <row r="1184" spans="1:18" ht="39.75" hidden="1" customHeight="1" outlineLevel="1">
      <c r="B1184" s="53">
        <v>2023</v>
      </c>
      <c r="C1184" s="53">
        <v>6</v>
      </c>
      <c r="D1184" s="54" t="s">
        <v>5</v>
      </c>
      <c r="E1184" s="54" t="s">
        <v>6</v>
      </c>
      <c r="F1184" s="54" t="s">
        <v>1942</v>
      </c>
      <c r="G1184" s="55">
        <v>44923.333333333336</v>
      </c>
      <c r="H1184" s="54" t="s">
        <v>7</v>
      </c>
      <c r="I1184" s="56" t="str">
        <f>VLOOKUP(H1184,'Source Codes'!$A$6:$B$89,2,FALSE)</f>
        <v>HRMS Interface Journals</v>
      </c>
      <c r="J1184" s="143">
        <v>-1807227.12</v>
      </c>
      <c r="K1184" s="55">
        <v>44930.333333333336</v>
      </c>
      <c r="L1184" s="51" t="s">
        <v>357</v>
      </c>
      <c r="M1184" s="57">
        <v>44930.692812499998</v>
      </c>
      <c r="N1184" s="56" t="s">
        <v>438</v>
      </c>
      <c r="O1184" s="56" t="s">
        <v>439</v>
      </c>
    </row>
    <row r="1185" spans="1:18" ht="53.25" hidden="1" customHeight="1" outlineLevel="1">
      <c r="B1185" s="53">
        <v>2023</v>
      </c>
      <c r="C1185" s="53">
        <v>6</v>
      </c>
      <c r="D1185" s="54" t="s">
        <v>5</v>
      </c>
      <c r="E1185" s="54" t="s">
        <v>6</v>
      </c>
      <c r="F1185" s="54" t="s">
        <v>1943</v>
      </c>
      <c r="G1185" s="55">
        <v>44908.333333333336</v>
      </c>
      <c r="H1185" s="54" t="s">
        <v>9</v>
      </c>
      <c r="I1185" s="56" t="str">
        <f>VLOOKUP(H1185,'Source Codes'!$A$6:$B$89,2,FALSE)</f>
        <v>On Line Journal Entries</v>
      </c>
      <c r="J1185" s="143">
        <v>1249458</v>
      </c>
      <c r="K1185" s="55">
        <v>44930.333333333336</v>
      </c>
      <c r="L1185" s="51" t="s">
        <v>1962</v>
      </c>
      <c r="M1185" s="57">
        <v>44931.206435185188</v>
      </c>
      <c r="N1185" s="56" t="s">
        <v>411</v>
      </c>
      <c r="O1185" s="56" t="s">
        <v>422</v>
      </c>
      <c r="P1185" s="174"/>
    </row>
    <row r="1186" spans="1:18" ht="39.75" hidden="1" customHeight="1" outlineLevel="1">
      <c r="B1186" s="53">
        <v>2023</v>
      </c>
      <c r="C1186" s="53">
        <v>6</v>
      </c>
      <c r="D1186" s="54" t="s">
        <v>5</v>
      </c>
      <c r="E1186" s="54" t="s">
        <v>6</v>
      </c>
      <c r="F1186" s="54" t="s">
        <v>1944</v>
      </c>
      <c r="G1186" s="55">
        <v>44915.333333333336</v>
      </c>
      <c r="H1186" s="54" t="s">
        <v>9</v>
      </c>
      <c r="I1186" s="56" t="str">
        <f>VLOOKUP(H1186,'Source Codes'!$A$6:$B$89,2,FALSE)</f>
        <v>On Line Journal Entries</v>
      </c>
      <c r="J1186" s="143">
        <v>1389000</v>
      </c>
      <c r="K1186" s="55">
        <v>44930.333333333336</v>
      </c>
      <c r="L1186" s="51" t="s">
        <v>351</v>
      </c>
      <c r="M1186" s="57">
        <v>44931.206435185188</v>
      </c>
      <c r="N1186" s="56" t="s">
        <v>407</v>
      </c>
      <c r="O1186" s="56" t="s">
        <v>415</v>
      </c>
    </row>
    <row r="1187" spans="1:18" ht="39.75" hidden="1" customHeight="1" outlineLevel="1">
      <c r="B1187" s="53">
        <v>2023</v>
      </c>
      <c r="C1187" s="53">
        <v>6</v>
      </c>
      <c r="D1187" s="54" t="s">
        <v>5</v>
      </c>
      <c r="E1187" s="54" t="s">
        <v>6</v>
      </c>
      <c r="F1187" s="54" t="s">
        <v>1945</v>
      </c>
      <c r="G1187" s="55">
        <v>44922.333333333336</v>
      </c>
      <c r="H1187" s="54" t="s">
        <v>9</v>
      </c>
      <c r="I1187" s="56" t="str">
        <f>VLOOKUP(H1187,'Source Codes'!$A$6:$B$89,2,FALSE)</f>
        <v>On Line Journal Entries</v>
      </c>
      <c r="J1187" s="143">
        <v>1698794.34</v>
      </c>
      <c r="K1187" s="55">
        <v>44930.333333333336</v>
      </c>
      <c r="L1187" s="51" t="s">
        <v>1959</v>
      </c>
      <c r="M1187" s="57">
        <v>44930.722349537034</v>
      </c>
      <c r="N1187" s="56" t="s">
        <v>407</v>
      </c>
      <c r="O1187" s="56" t="s">
        <v>422</v>
      </c>
      <c r="P1187" s="174"/>
    </row>
    <row r="1188" spans="1:18" ht="39.75" hidden="1" customHeight="1" outlineLevel="1">
      <c r="B1188" s="53">
        <v>2023</v>
      </c>
      <c r="C1188" s="53">
        <v>6</v>
      </c>
      <c r="D1188" s="54" t="s">
        <v>5</v>
      </c>
      <c r="E1188" s="54" t="s">
        <v>6</v>
      </c>
      <c r="F1188" s="54" t="s">
        <v>1946</v>
      </c>
      <c r="G1188" s="55">
        <v>44925.333333333336</v>
      </c>
      <c r="H1188" s="54" t="s">
        <v>9</v>
      </c>
      <c r="I1188" s="56" t="str">
        <f>VLOOKUP(H1188,'Source Codes'!$A$6:$B$89,2,FALSE)</f>
        <v>On Line Journal Entries</v>
      </c>
      <c r="J1188" s="143">
        <v>1719184</v>
      </c>
      <c r="K1188" s="55">
        <v>44930.333333333336</v>
      </c>
      <c r="L1188" s="51" t="s">
        <v>1963</v>
      </c>
      <c r="M1188" s="57">
        <v>44931.206435185188</v>
      </c>
      <c r="N1188" s="56" t="s">
        <v>412</v>
      </c>
      <c r="O1188" s="56" t="s">
        <v>448</v>
      </c>
      <c r="P1188" s="174"/>
    </row>
    <row r="1189" spans="1:18" ht="60.75" hidden="1" customHeight="1" outlineLevel="1">
      <c r="B1189" s="53">
        <v>2023</v>
      </c>
      <c r="C1189" s="53">
        <v>6</v>
      </c>
      <c r="D1189" s="54" t="s">
        <v>5</v>
      </c>
      <c r="E1189" s="54" t="s">
        <v>6</v>
      </c>
      <c r="F1189" s="54" t="s">
        <v>1947</v>
      </c>
      <c r="G1189" s="55">
        <v>44922.333333333336</v>
      </c>
      <c r="H1189" s="54" t="s">
        <v>9</v>
      </c>
      <c r="I1189" s="56" t="str">
        <f>VLOOKUP(H1189,'Source Codes'!$A$6:$B$89,2,FALSE)</f>
        <v>On Line Journal Entries</v>
      </c>
      <c r="J1189" s="143">
        <v>3348859.09</v>
      </c>
      <c r="K1189" s="55">
        <v>44930.333333333336</v>
      </c>
      <c r="L1189" s="51" t="s">
        <v>1948</v>
      </c>
      <c r="M1189" s="57">
        <v>44931.206435185188</v>
      </c>
      <c r="N1189" s="56" t="s">
        <v>407</v>
      </c>
      <c r="O1189" s="56" t="s">
        <v>422</v>
      </c>
      <c r="P1189" s="174"/>
    </row>
    <row r="1190" spans="1:18" ht="39.75" hidden="1" customHeight="1" outlineLevel="1">
      <c r="B1190" s="53">
        <v>2023</v>
      </c>
      <c r="C1190" s="53">
        <v>6</v>
      </c>
      <c r="D1190" s="54" t="s">
        <v>5</v>
      </c>
      <c r="E1190" s="54" t="s">
        <v>6</v>
      </c>
      <c r="F1190" s="54" t="s">
        <v>1949</v>
      </c>
      <c r="G1190" s="55">
        <v>44917.333333333336</v>
      </c>
      <c r="H1190" s="54" t="s">
        <v>9</v>
      </c>
      <c r="I1190" s="56" t="str">
        <f>VLOOKUP(H1190,'Source Codes'!$A$6:$B$89,2,FALSE)</f>
        <v>On Line Journal Entries</v>
      </c>
      <c r="J1190" s="143">
        <v>4196043</v>
      </c>
      <c r="K1190" s="55">
        <v>44930.333333333336</v>
      </c>
      <c r="L1190" s="51" t="s">
        <v>337</v>
      </c>
      <c r="M1190" s="57">
        <v>44931.206435185188</v>
      </c>
      <c r="N1190" s="56" t="s">
        <v>407</v>
      </c>
      <c r="O1190" s="56" t="s">
        <v>415</v>
      </c>
      <c r="P1190" s="174"/>
    </row>
    <row r="1191" spans="1:18" ht="39.75" hidden="1" customHeight="1" outlineLevel="1">
      <c r="B1191" s="53">
        <v>2023</v>
      </c>
      <c r="C1191" s="53">
        <v>6</v>
      </c>
      <c r="D1191" s="54" t="s">
        <v>5</v>
      </c>
      <c r="E1191" s="54" t="s">
        <v>6</v>
      </c>
      <c r="F1191" s="54" t="s">
        <v>1950</v>
      </c>
      <c r="G1191" s="55">
        <v>44915.333333333336</v>
      </c>
      <c r="H1191" s="54" t="s">
        <v>9</v>
      </c>
      <c r="I1191" s="56" t="str">
        <f>VLOOKUP(H1191,'Source Codes'!$A$6:$B$89,2,FALSE)</f>
        <v>On Line Journal Entries</v>
      </c>
      <c r="J1191" s="143">
        <v>4472700</v>
      </c>
      <c r="K1191" s="55">
        <v>44930.333333333336</v>
      </c>
      <c r="L1191" s="51" t="s">
        <v>351</v>
      </c>
      <c r="M1191" s="57">
        <v>44931.206435185188</v>
      </c>
      <c r="N1191" s="56" t="s">
        <v>407</v>
      </c>
      <c r="O1191" s="56" t="s">
        <v>415</v>
      </c>
    </row>
    <row r="1192" spans="1:18" ht="55.5" hidden="1" customHeight="1" outlineLevel="1">
      <c r="B1192" s="53">
        <v>2023</v>
      </c>
      <c r="C1192" s="53">
        <v>6</v>
      </c>
      <c r="D1192" s="54" t="s">
        <v>5</v>
      </c>
      <c r="E1192" s="54" t="s">
        <v>6</v>
      </c>
      <c r="F1192" s="54" t="s">
        <v>1951</v>
      </c>
      <c r="G1192" s="55">
        <v>44922.333333333336</v>
      </c>
      <c r="H1192" s="54" t="s">
        <v>9</v>
      </c>
      <c r="I1192" s="56" t="str">
        <f>VLOOKUP(H1192,'Source Codes'!$A$6:$B$89,2,FALSE)</f>
        <v>On Line Journal Entries</v>
      </c>
      <c r="J1192" s="143">
        <v>4762791.59</v>
      </c>
      <c r="K1192" s="55">
        <v>44930.333333333336</v>
      </c>
      <c r="L1192" s="51" t="s">
        <v>354</v>
      </c>
      <c r="M1192" s="57">
        <v>44931.206435185188</v>
      </c>
      <c r="N1192" s="48" t="s">
        <v>412</v>
      </c>
      <c r="O1192" s="56" t="s">
        <v>415</v>
      </c>
      <c r="P1192" s="174"/>
    </row>
    <row r="1193" spans="1:18" ht="85.5" hidden="1" customHeight="1" outlineLevel="1">
      <c r="B1193" s="53">
        <v>2023</v>
      </c>
      <c r="C1193" s="53">
        <v>6</v>
      </c>
      <c r="D1193" s="54" t="s">
        <v>5</v>
      </c>
      <c r="E1193" s="54" t="s">
        <v>6</v>
      </c>
      <c r="F1193" s="54" t="s">
        <v>1952</v>
      </c>
      <c r="G1193" s="55">
        <v>44914.333333333336</v>
      </c>
      <c r="H1193" s="54" t="s">
        <v>9</v>
      </c>
      <c r="I1193" s="56" t="str">
        <f>VLOOKUP(H1193,'Source Codes'!$A$6:$B$89,2,FALSE)</f>
        <v>On Line Journal Entries</v>
      </c>
      <c r="J1193" s="143">
        <v>5940300</v>
      </c>
      <c r="K1193" s="55">
        <v>44930.333333333336</v>
      </c>
      <c r="L1193" s="51" t="s">
        <v>342</v>
      </c>
      <c r="M1193" s="57">
        <v>44931.206435185188</v>
      </c>
      <c r="N1193" s="48" t="s">
        <v>407</v>
      </c>
      <c r="O1193" s="48" t="s">
        <v>415</v>
      </c>
      <c r="P1193" s="174"/>
    </row>
    <row r="1194" spans="1:18" ht="39.75" hidden="1" customHeight="1" outlineLevel="1">
      <c r="B1194" s="53">
        <v>2023</v>
      </c>
      <c r="C1194" s="53">
        <v>6</v>
      </c>
      <c r="D1194" s="54" t="s">
        <v>5</v>
      </c>
      <c r="E1194" s="54" t="s">
        <v>6</v>
      </c>
      <c r="F1194" s="54" t="s">
        <v>1953</v>
      </c>
      <c r="G1194" s="55">
        <v>44915.333333333336</v>
      </c>
      <c r="H1194" s="54" t="s">
        <v>9</v>
      </c>
      <c r="I1194" s="56" t="str">
        <f>VLOOKUP(H1194,'Source Codes'!$A$6:$B$89,2,FALSE)</f>
        <v>On Line Journal Entries</v>
      </c>
      <c r="J1194" s="143">
        <v>6172800</v>
      </c>
      <c r="K1194" s="55">
        <v>44930.333333333336</v>
      </c>
      <c r="L1194" s="51" t="s">
        <v>351</v>
      </c>
      <c r="M1194" s="57">
        <v>44931.206435185188</v>
      </c>
      <c r="N1194" s="56" t="s">
        <v>407</v>
      </c>
      <c r="O1194" s="56" t="s">
        <v>415</v>
      </c>
    </row>
    <row r="1195" spans="1:18" ht="43.5" hidden="1" customHeight="1" outlineLevel="1">
      <c r="B1195" s="53">
        <v>2023</v>
      </c>
      <c r="C1195" s="53">
        <v>6</v>
      </c>
      <c r="D1195" s="54" t="s">
        <v>5</v>
      </c>
      <c r="E1195" s="54" t="s">
        <v>6</v>
      </c>
      <c r="F1195" s="54" t="s">
        <v>1954</v>
      </c>
      <c r="G1195" s="55">
        <v>44908.333333333336</v>
      </c>
      <c r="H1195" s="54" t="s">
        <v>9</v>
      </c>
      <c r="I1195" s="56" t="str">
        <f>VLOOKUP(H1195,'Source Codes'!$A$6:$B$89,2,FALSE)</f>
        <v>On Line Journal Entries</v>
      </c>
      <c r="J1195" s="143">
        <v>7137558</v>
      </c>
      <c r="K1195" s="55">
        <v>44930.333333333336</v>
      </c>
      <c r="L1195" s="51" t="s">
        <v>1955</v>
      </c>
      <c r="M1195" s="57">
        <v>44931.206435185188</v>
      </c>
      <c r="N1195" s="56" t="s">
        <v>411</v>
      </c>
      <c r="O1195" s="56" t="s">
        <v>422</v>
      </c>
      <c r="P1195" s="174"/>
    </row>
    <row r="1196" spans="1:18" ht="39.75" hidden="1" customHeight="1" outlineLevel="1">
      <c r="B1196" s="53">
        <v>2023</v>
      </c>
      <c r="C1196" s="53">
        <v>6</v>
      </c>
      <c r="D1196" s="54" t="s">
        <v>5</v>
      </c>
      <c r="E1196" s="54" t="s">
        <v>6</v>
      </c>
      <c r="F1196" s="54" t="s">
        <v>1956</v>
      </c>
      <c r="G1196" s="55">
        <v>44901.333333333336</v>
      </c>
      <c r="H1196" s="54" t="s">
        <v>9</v>
      </c>
      <c r="I1196" s="56" t="str">
        <f>VLOOKUP(H1196,'Source Codes'!$A$6:$B$89,2,FALSE)</f>
        <v>On Line Journal Entries</v>
      </c>
      <c r="J1196" s="143">
        <v>12437991</v>
      </c>
      <c r="K1196" s="55">
        <v>44930.333333333336</v>
      </c>
      <c r="L1196" s="51" t="s">
        <v>1957</v>
      </c>
      <c r="M1196" s="57">
        <v>44930.925694444442</v>
      </c>
      <c r="N1196" s="56" t="s">
        <v>411</v>
      </c>
      <c r="O1196" s="56" t="s">
        <v>409</v>
      </c>
      <c r="P1196" s="174"/>
    </row>
    <row r="1197" spans="1:18" ht="39.75" hidden="1" customHeight="1" outlineLevel="1">
      <c r="B1197" s="53">
        <v>2023</v>
      </c>
      <c r="C1197" s="53">
        <v>6</v>
      </c>
      <c r="D1197" s="54" t="s">
        <v>5</v>
      </c>
      <c r="E1197" s="54" t="s">
        <v>6</v>
      </c>
      <c r="F1197" s="54" t="s">
        <v>1958</v>
      </c>
      <c r="G1197" s="55">
        <v>44922.333333333336</v>
      </c>
      <c r="H1197" s="54" t="s">
        <v>9</v>
      </c>
      <c r="I1197" s="56" t="str">
        <f>VLOOKUP(H1197,'Source Codes'!$A$6:$B$89,2,FALSE)</f>
        <v>On Line Journal Entries</v>
      </c>
      <c r="J1197" s="143">
        <v>23977451.050000001</v>
      </c>
      <c r="K1197" s="55">
        <v>44930.333333333336</v>
      </c>
      <c r="L1197" s="51" t="s">
        <v>1960</v>
      </c>
      <c r="M1197" s="57">
        <v>44931.206435185188</v>
      </c>
      <c r="N1197" s="56" t="s">
        <v>407</v>
      </c>
      <c r="O1197" s="56" t="s">
        <v>422</v>
      </c>
      <c r="P1197" s="174"/>
    </row>
    <row r="1198" spans="1:18" ht="12.75" customHeight="1" collapsed="1">
      <c r="B1198" s="52"/>
      <c r="C1198" s="52"/>
      <c r="D1198" s="52"/>
      <c r="E1198" s="52"/>
      <c r="F1198" s="52"/>
      <c r="G1198" s="52"/>
      <c r="H1198" s="52"/>
      <c r="I1198" s="52"/>
      <c r="J1198" s="152">
        <f>SUM(J1179:J1197)</f>
        <v>19381608.27</v>
      </c>
      <c r="K1198" s="138"/>
      <c r="L1198" s="52"/>
      <c r="M1198" s="52"/>
      <c r="N1198" s="52"/>
      <c r="O1198" s="52"/>
      <c r="P1198" s="52"/>
      <c r="Q1198" s="52"/>
      <c r="R1198" s="52"/>
    </row>
    <row r="1199" spans="1:18" ht="12.75" customHeight="1">
      <c r="B1199" s="52"/>
      <c r="C1199" s="52"/>
      <c r="D1199" s="52"/>
      <c r="E1199" s="52"/>
      <c r="F1199" s="52"/>
      <c r="G1199" s="52"/>
      <c r="H1199" s="52"/>
      <c r="I1199" s="52"/>
      <c r="J1199" s="153"/>
      <c r="K1199" s="138"/>
      <c r="L1199" s="52"/>
      <c r="M1199" s="52"/>
      <c r="N1199" s="52"/>
      <c r="O1199" s="52"/>
      <c r="P1199" s="52"/>
      <c r="Q1199" s="52"/>
      <c r="R1199" s="52"/>
    </row>
    <row r="1200" spans="1:18" ht="12.75" customHeight="1">
      <c r="A1200" s="63" t="s">
        <v>1964</v>
      </c>
      <c r="B1200" s="52"/>
      <c r="C1200" s="52"/>
      <c r="D1200" s="52"/>
      <c r="E1200" s="52"/>
      <c r="F1200" s="52"/>
      <c r="G1200" s="52"/>
      <c r="H1200" s="52"/>
      <c r="I1200" s="52"/>
      <c r="J1200" s="153"/>
      <c r="K1200" s="138"/>
      <c r="L1200" s="52"/>
      <c r="M1200" s="52"/>
      <c r="N1200" s="52"/>
      <c r="O1200" s="52"/>
      <c r="P1200" s="52"/>
      <c r="Q1200" s="52"/>
      <c r="R1200" s="52"/>
    </row>
    <row r="1201" spans="1:18" ht="60.75" hidden="1" customHeight="1" outlineLevel="1">
      <c r="B1201" s="53">
        <v>2023</v>
      </c>
      <c r="C1201" s="53">
        <v>7</v>
      </c>
      <c r="D1201" s="54" t="s">
        <v>5</v>
      </c>
      <c r="E1201" s="54" t="s">
        <v>6</v>
      </c>
      <c r="F1201" s="54" t="s">
        <v>1965</v>
      </c>
      <c r="G1201" s="55">
        <v>44931.333333333336</v>
      </c>
      <c r="H1201" s="54" t="s">
        <v>14</v>
      </c>
      <c r="I1201" s="56" t="str">
        <f>VLOOKUP(H1201,'Source Codes'!$A$6:$B$89,2,FALSE)</f>
        <v>AP Warrant Issuance</v>
      </c>
      <c r="J1201" s="143">
        <v>-5219524.16</v>
      </c>
      <c r="K1201" s="55">
        <v>44931.333333333336</v>
      </c>
      <c r="L1201" s="51" t="s">
        <v>1970</v>
      </c>
      <c r="M1201" s="57">
        <v>44932.12841435185</v>
      </c>
      <c r="N1201" s="56" t="s">
        <v>412</v>
      </c>
      <c r="O1201" s="56" t="s">
        <v>414</v>
      </c>
      <c r="P1201" s="52"/>
      <c r="Q1201" s="52"/>
      <c r="R1201" s="52"/>
    </row>
    <row r="1202" spans="1:18" ht="63.75" hidden="1" outlineLevel="1">
      <c r="B1202" s="53">
        <v>2023</v>
      </c>
      <c r="C1202" s="53">
        <v>7</v>
      </c>
      <c r="D1202" s="54" t="s">
        <v>5</v>
      </c>
      <c r="E1202" s="54" t="s">
        <v>6</v>
      </c>
      <c r="F1202" s="54" t="s">
        <v>1966</v>
      </c>
      <c r="G1202" s="55">
        <v>44931.333333333336</v>
      </c>
      <c r="H1202" s="54" t="s">
        <v>14</v>
      </c>
      <c r="I1202" s="56" t="str">
        <f>VLOOKUP(H1202,'Source Codes'!$A$6:$B$89,2,FALSE)</f>
        <v>AP Warrant Issuance</v>
      </c>
      <c r="J1202" s="143">
        <v>-1196057.25</v>
      </c>
      <c r="K1202" s="55">
        <v>44931.333333333336</v>
      </c>
      <c r="L1202" s="51" t="s">
        <v>1971</v>
      </c>
      <c r="M1202" s="57">
        <v>44932.12841435185</v>
      </c>
      <c r="N1202" s="56" t="s">
        <v>412</v>
      </c>
      <c r="O1202" s="56" t="s">
        <v>426</v>
      </c>
    </row>
    <row r="1203" spans="1:18" ht="12.75" hidden="1" customHeight="1" outlineLevel="1">
      <c r="B1203" s="53">
        <v>2023</v>
      </c>
      <c r="C1203" s="53">
        <v>7</v>
      </c>
      <c r="D1203" s="54" t="s">
        <v>5</v>
      </c>
      <c r="E1203" s="54" t="s">
        <v>6</v>
      </c>
      <c r="F1203" s="54" t="s">
        <v>1967</v>
      </c>
      <c r="G1203" s="55">
        <v>44930.333333333336</v>
      </c>
      <c r="H1203" s="54" t="s">
        <v>12</v>
      </c>
      <c r="I1203" s="56" t="str">
        <f>VLOOKUP(H1203,'Source Codes'!$A$6:$B$89,2,FALSE)</f>
        <v>AR Direct Cash Journal</v>
      </c>
      <c r="J1203" s="143">
        <v>4307299.88</v>
      </c>
      <c r="K1203" s="55">
        <v>44931.333333333336</v>
      </c>
      <c r="L1203" s="51" t="s">
        <v>358</v>
      </c>
      <c r="M1203" s="57">
        <v>44932.085763888892</v>
      </c>
      <c r="N1203" s="56" t="s">
        <v>412</v>
      </c>
      <c r="O1203" s="175" t="s">
        <v>413</v>
      </c>
    </row>
    <row r="1204" spans="1:18" ht="12.75" hidden="1" customHeight="1" outlineLevel="1">
      <c r="B1204" s="53">
        <v>2023</v>
      </c>
      <c r="C1204" s="53">
        <v>6</v>
      </c>
      <c r="D1204" s="54" t="s">
        <v>5</v>
      </c>
      <c r="E1204" s="54" t="s">
        <v>6</v>
      </c>
      <c r="F1204" s="54" t="s">
        <v>1968</v>
      </c>
      <c r="G1204" s="55">
        <v>44923.333333333336</v>
      </c>
      <c r="H1204" s="54" t="s">
        <v>7</v>
      </c>
      <c r="I1204" s="56" t="str">
        <f>VLOOKUP(H1204,'Source Codes'!$A$6:$B$89,2,FALSE)</f>
        <v>HRMS Interface Journals</v>
      </c>
      <c r="J1204" s="143">
        <v>-57774536.68</v>
      </c>
      <c r="K1204" s="55">
        <v>44931.333333333336</v>
      </c>
      <c r="L1204" s="51" t="s">
        <v>355</v>
      </c>
      <c r="M1204" s="57">
        <v>44931.652268518519</v>
      </c>
      <c r="N1204" s="175" t="s">
        <v>407</v>
      </c>
      <c r="O1204" s="175" t="s">
        <v>422</v>
      </c>
    </row>
    <row r="1205" spans="1:18" ht="30.75" hidden="1" customHeight="1" outlineLevel="1">
      <c r="B1205" s="53">
        <v>2023</v>
      </c>
      <c r="C1205" s="53">
        <v>6</v>
      </c>
      <c r="D1205" s="54" t="s">
        <v>5</v>
      </c>
      <c r="E1205" s="54" t="s">
        <v>6</v>
      </c>
      <c r="F1205" s="54" t="s">
        <v>1969</v>
      </c>
      <c r="G1205" s="55">
        <v>44909.333333333336</v>
      </c>
      <c r="H1205" s="54" t="s">
        <v>9</v>
      </c>
      <c r="I1205" s="56" t="str">
        <f>VLOOKUP(H1205,'Source Codes'!$A$6:$B$89,2,FALSE)</f>
        <v>On Line Journal Entries</v>
      </c>
      <c r="J1205" s="143">
        <v>30093814</v>
      </c>
      <c r="K1205" s="55">
        <v>44931.333333333336</v>
      </c>
      <c r="L1205" s="51" t="s">
        <v>10</v>
      </c>
      <c r="M1205" s="57">
        <v>44931.765347222223</v>
      </c>
      <c r="N1205" s="175" t="s">
        <v>407</v>
      </c>
      <c r="O1205" s="175" t="s">
        <v>415</v>
      </c>
    </row>
    <row r="1206" spans="1:18" ht="12.75" customHeight="1" collapsed="1">
      <c r="B1206" s="53"/>
      <c r="C1206" s="53"/>
      <c r="D1206" s="54"/>
      <c r="E1206" s="54"/>
      <c r="F1206" s="54"/>
      <c r="G1206" s="55"/>
      <c r="H1206" s="54"/>
      <c r="I1206" s="56"/>
      <c r="J1206" s="152">
        <f>SUM(J1201:J1205)</f>
        <v>-29789004.210000001</v>
      </c>
      <c r="K1206" s="55"/>
      <c r="L1206" s="51"/>
      <c r="M1206" s="57"/>
    </row>
    <row r="1207" spans="1:18" ht="12.75" customHeight="1">
      <c r="I1207" s="56"/>
    </row>
    <row r="1208" spans="1:18" ht="12.75" customHeight="1">
      <c r="A1208" s="63" t="s">
        <v>1973</v>
      </c>
      <c r="I1208" s="56"/>
    </row>
    <row r="1209" spans="1:18" ht="30.75" hidden="1" customHeight="1" outlineLevel="1">
      <c r="B1209" s="53">
        <v>2023</v>
      </c>
      <c r="C1209" s="53">
        <v>7</v>
      </c>
      <c r="D1209" s="54" t="s">
        <v>5</v>
      </c>
      <c r="E1209" s="54" t="s">
        <v>6</v>
      </c>
      <c r="F1209" s="54" t="s">
        <v>1974</v>
      </c>
      <c r="G1209" s="55">
        <v>44929.333333333336</v>
      </c>
      <c r="H1209" s="54" t="s">
        <v>13</v>
      </c>
      <c r="I1209" s="56" t="str">
        <f>VLOOKUP(H1209,'Source Codes'!$A$6:$B$89,2,FALSE)</f>
        <v>C-IV Voucher/Payments/EBT</v>
      </c>
      <c r="J1209" s="143">
        <v>-8644325.3000000007</v>
      </c>
      <c r="K1209" s="55">
        <v>44935.333333333336</v>
      </c>
      <c r="L1209" s="51" t="s">
        <v>523</v>
      </c>
      <c r="M1209" s="57">
        <v>44936.206550925926</v>
      </c>
      <c r="N1209" s="175" t="s">
        <v>407</v>
      </c>
      <c r="O1209" s="175" t="s">
        <v>415</v>
      </c>
    </row>
    <row r="1210" spans="1:18" ht="12.75" customHeight="1" collapsed="1">
      <c r="J1210" s="145">
        <f>SUM(J1209)</f>
        <v>-8644325.3000000007</v>
      </c>
    </row>
    <row r="1211" spans="1:18" ht="12.75" customHeight="1">
      <c r="A1211" s="63" t="s">
        <v>1975</v>
      </c>
    </row>
    <row r="1212" spans="1:18" ht="63.75" hidden="1" outlineLevel="1">
      <c r="B1212" s="53">
        <v>2023</v>
      </c>
      <c r="C1212" s="53">
        <v>7</v>
      </c>
      <c r="D1212" s="54" t="s">
        <v>5</v>
      </c>
      <c r="E1212" s="54" t="s">
        <v>6</v>
      </c>
      <c r="F1212" s="54" t="s">
        <v>1976</v>
      </c>
      <c r="G1212" s="55">
        <v>44932.333333333336</v>
      </c>
      <c r="H1212" s="54" t="s">
        <v>11</v>
      </c>
      <c r="I1212" s="56" t="str">
        <f>VLOOKUP(H1212,'Source Codes'!$A$6:$B$89,2,FALSE)</f>
        <v>AR Payments</v>
      </c>
      <c r="J1212" s="143">
        <v>2485914.73</v>
      </c>
      <c r="K1212" s="55">
        <v>44936.333333333336</v>
      </c>
      <c r="L1212" s="51" t="s">
        <v>1979</v>
      </c>
      <c r="M1212" s="57">
        <v>44937.085960648146</v>
      </c>
      <c r="N1212" s="175" t="s">
        <v>410</v>
      </c>
      <c r="O1212" s="175" t="s">
        <v>408</v>
      </c>
    </row>
    <row r="1213" spans="1:18" ht="63.75" hidden="1" outlineLevel="1">
      <c r="B1213" s="53">
        <v>2023</v>
      </c>
      <c r="C1213" s="53">
        <v>7</v>
      </c>
      <c r="D1213" s="54" t="s">
        <v>5</v>
      </c>
      <c r="E1213" s="54" t="s">
        <v>6</v>
      </c>
      <c r="F1213" s="54" t="s">
        <v>1977</v>
      </c>
      <c r="G1213" s="55">
        <v>44936.333333333336</v>
      </c>
      <c r="H1213" s="54" t="s">
        <v>9</v>
      </c>
      <c r="I1213" s="56" t="str">
        <f>VLOOKUP(H1213,'Source Codes'!$A$6:$B$89,2,FALSE)</f>
        <v>On Line Journal Entries</v>
      </c>
      <c r="J1213" s="143">
        <v>-3092640.49</v>
      </c>
      <c r="K1213" s="55">
        <v>44936.333333333336</v>
      </c>
      <c r="L1213" s="51" t="s">
        <v>1978</v>
      </c>
      <c r="M1213" s="57">
        <v>44937.20753472222</v>
      </c>
      <c r="N1213" s="56" t="s">
        <v>411</v>
      </c>
      <c r="O1213" s="175" t="s">
        <v>422</v>
      </c>
    </row>
    <row r="1214" spans="1:18" ht="12.75" customHeight="1" collapsed="1">
      <c r="J1214" s="145">
        <f>SUM(J1212:J1213)</f>
        <v>-606725.76000000024</v>
      </c>
    </row>
    <row r="1216" spans="1:18" ht="12.75" customHeight="1">
      <c r="A1216" s="156" t="s">
        <v>1980</v>
      </c>
      <c r="B1216" s="52"/>
      <c r="C1216" s="52"/>
      <c r="D1216" s="52"/>
      <c r="E1216" s="52"/>
      <c r="F1216" s="52"/>
      <c r="G1216" s="52"/>
      <c r="H1216" s="52"/>
      <c r="I1216" s="56"/>
      <c r="J1216" s="153"/>
      <c r="K1216" s="138"/>
      <c r="L1216" s="52"/>
      <c r="M1216" s="52"/>
      <c r="N1216" s="52"/>
      <c r="O1216" s="52"/>
      <c r="P1216" s="52"/>
      <c r="Q1216" s="52"/>
      <c r="R1216" s="52"/>
    </row>
    <row r="1217" spans="1:18" ht="63.75" hidden="1" outlineLevel="1">
      <c r="B1217" s="53">
        <v>2023</v>
      </c>
      <c r="C1217" s="53">
        <v>7</v>
      </c>
      <c r="D1217" s="54" t="s">
        <v>5</v>
      </c>
      <c r="E1217" s="54" t="s">
        <v>6</v>
      </c>
      <c r="F1217" s="54" t="s">
        <v>1981</v>
      </c>
      <c r="G1217" s="55">
        <v>44943.333333333336</v>
      </c>
      <c r="H1217" s="54" t="s">
        <v>14</v>
      </c>
      <c r="I1217" s="56" t="str">
        <f>VLOOKUP(H1217,'Source Codes'!$A$6:$B$89,2,FALSE)</f>
        <v>AP Warrant Issuance</v>
      </c>
      <c r="J1217" s="143">
        <v>-3011504.84</v>
      </c>
      <c r="K1217" s="55">
        <v>44938.333333333336</v>
      </c>
      <c r="L1217" s="51" t="s">
        <v>1987</v>
      </c>
      <c r="M1217" s="57">
        <v>44939.127708333333</v>
      </c>
      <c r="N1217" s="175" t="s">
        <v>407</v>
      </c>
      <c r="O1217" s="175" t="s">
        <v>453</v>
      </c>
    </row>
    <row r="1218" spans="1:18" ht="63.75" hidden="1" outlineLevel="1">
      <c r="B1218" s="53">
        <v>2023</v>
      </c>
      <c r="C1218" s="53">
        <v>7</v>
      </c>
      <c r="D1218" s="54" t="s">
        <v>5</v>
      </c>
      <c r="E1218" s="54" t="s">
        <v>6</v>
      </c>
      <c r="F1218" s="54" t="s">
        <v>1982</v>
      </c>
      <c r="G1218" s="55">
        <v>44943.333333333336</v>
      </c>
      <c r="H1218" s="54" t="s">
        <v>14</v>
      </c>
      <c r="I1218" s="56" t="str">
        <f>VLOOKUP(H1218,'Source Codes'!$A$6:$B$89,2,FALSE)</f>
        <v>AP Warrant Issuance</v>
      </c>
      <c r="J1218" s="143">
        <v>-1366941.18</v>
      </c>
      <c r="K1218" s="55">
        <v>44938.333333333336</v>
      </c>
      <c r="L1218" s="51" t="s">
        <v>1989</v>
      </c>
      <c r="M1218" s="57">
        <v>44939.127708333333</v>
      </c>
      <c r="N1218" s="175" t="s">
        <v>518</v>
      </c>
      <c r="O1218" s="175" t="s">
        <v>421</v>
      </c>
    </row>
    <row r="1219" spans="1:18" ht="63.75" hidden="1" outlineLevel="1">
      <c r="B1219" s="53">
        <v>2023</v>
      </c>
      <c r="C1219" s="53">
        <v>7</v>
      </c>
      <c r="D1219" s="54" t="s">
        <v>5</v>
      </c>
      <c r="E1219" s="54" t="s">
        <v>6</v>
      </c>
      <c r="F1219" s="54" t="s">
        <v>1983</v>
      </c>
      <c r="G1219" s="55">
        <v>44943.333333333336</v>
      </c>
      <c r="H1219" s="54" t="s">
        <v>14</v>
      </c>
      <c r="I1219" s="56" t="str">
        <f>VLOOKUP(H1219,'Source Codes'!$A$6:$B$89,2,FALSE)</f>
        <v>AP Warrant Issuance</v>
      </c>
      <c r="J1219" s="143">
        <v>-1925391.87</v>
      </c>
      <c r="K1219" s="55">
        <v>44938.333333333336</v>
      </c>
      <c r="L1219" s="51" t="s">
        <v>1988</v>
      </c>
      <c r="M1219" s="57">
        <v>44939.127708333333</v>
      </c>
      <c r="N1219" s="175" t="s">
        <v>407</v>
      </c>
      <c r="O1219" s="175" t="s">
        <v>408</v>
      </c>
    </row>
    <row r="1220" spans="1:18" ht="25.5" hidden="1" outlineLevel="1">
      <c r="B1220" s="53">
        <v>2023</v>
      </c>
      <c r="C1220" s="53">
        <v>7</v>
      </c>
      <c r="D1220" s="54" t="s">
        <v>5</v>
      </c>
      <c r="E1220" s="54" t="s">
        <v>6</v>
      </c>
      <c r="F1220" s="54" t="s">
        <v>1984</v>
      </c>
      <c r="G1220" s="55">
        <v>44938.333333333336</v>
      </c>
      <c r="H1220" s="54" t="s">
        <v>11</v>
      </c>
      <c r="I1220" s="56" t="str">
        <f>VLOOKUP(H1220,'Source Codes'!$A$6:$B$89,2,FALSE)</f>
        <v>AR Payments</v>
      </c>
      <c r="J1220" s="143">
        <v>3831835.05</v>
      </c>
      <c r="K1220" s="55">
        <v>44938.333333333336</v>
      </c>
      <c r="L1220" s="51" t="s">
        <v>1127</v>
      </c>
      <c r="M1220" s="57">
        <v>44939.085821759261</v>
      </c>
      <c r="N1220" s="175"/>
      <c r="O1220" s="175"/>
    </row>
    <row r="1221" spans="1:18" hidden="1" outlineLevel="1">
      <c r="B1221" s="53">
        <v>2023</v>
      </c>
      <c r="C1221" s="53">
        <v>7</v>
      </c>
      <c r="D1221" s="54" t="s">
        <v>5</v>
      </c>
      <c r="E1221" s="54" t="s">
        <v>6</v>
      </c>
      <c r="F1221" s="54" t="s">
        <v>1985</v>
      </c>
      <c r="G1221" s="55">
        <v>44938.333333333336</v>
      </c>
      <c r="H1221" s="54" t="s">
        <v>7</v>
      </c>
      <c r="I1221" s="56" t="str">
        <f>VLOOKUP(H1221,'Source Codes'!$A$6:$B$89,2,FALSE)</f>
        <v>HRMS Interface Journals</v>
      </c>
      <c r="J1221" s="143">
        <v>-2898427.77</v>
      </c>
      <c r="K1221" s="55">
        <v>44938.333333333336</v>
      </c>
      <c r="L1221" s="51" t="s">
        <v>1986</v>
      </c>
      <c r="M1221" s="57">
        <v>44938.67528935185</v>
      </c>
      <c r="N1221" s="175" t="s">
        <v>407</v>
      </c>
      <c r="O1221" s="175" t="s">
        <v>422</v>
      </c>
    </row>
    <row r="1222" spans="1:18" ht="12.75" customHeight="1" collapsed="1">
      <c r="A1222" s="65"/>
      <c r="B1222" s="52"/>
      <c r="C1222" s="52"/>
      <c r="D1222" s="52"/>
      <c r="E1222" s="52"/>
      <c r="F1222" s="52"/>
      <c r="G1222" s="52"/>
      <c r="H1222" s="52"/>
      <c r="I1222" s="56"/>
      <c r="J1222" s="152">
        <f>SUM(J1217:J1221)</f>
        <v>-5370430.6099999994</v>
      </c>
      <c r="K1222" s="138"/>
      <c r="L1222" s="52"/>
      <c r="M1222" s="52"/>
      <c r="N1222" s="52"/>
      <c r="O1222" s="52"/>
      <c r="P1222" s="52"/>
      <c r="Q1222" s="52"/>
      <c r="R1222" s="52"/>
    </row>
    <row r="1223" spans="1:18" ht="12.75" customHeight="1">
      <c r="A1223" s="156"/>
    </row>
    <row r="1224" spans="1:18" ht="12.75" customHeight="1">
      <c r="A1224" s="156" t="s">
        <v>1990</v>
      </c>
    </row>
    <row r="1225" spans="1:18" ht="38.25" hidden="1" outlineLevel="1">
      <c r="A1225" s="156"/>
      <c r="B1225" s="38">
        <v>2023</v>
      </c>
      <c r="C1225" s="38">
        <v>7</v>
      </c>
      <c r="D1225" s="23" t="s">
        <v>5</v>
      </c>
      <c r="E1225" s="23" t="s">
        <v>6</v>
      </c>
      <c r="F1225" s="23" t="s">
        <v>1993</v>
      </c>
      <c r="G1225" s="24">
        <v>44945.333333333336</v>
      </c>
      <c r="H1225" s="54" t="s">
        <v>14</v>
      </c>
      <c r="I1225" s="56" t="str">
        <f>VLOOKUP(H1225,'Source Codes'!$A$6:$B$89,2,FALSE)</f>
        <v>AP Warrant Issuance</v>
      </c>
      <c r="J1225" s="143">
        <v>-1498677.76</v>
      </c>
      <c r="K1225" s="55">
        <v>44943.333333333336</v>
      </c>
      <c r="L1225" s="51" t="s">
        <v>1996</v>
      </c>
      <c r="M1225" s="57">
        <v>44944.128125000003</v>
      </c>
      <c r="N1225" s="175" t="s">
        <v>1994</v>
      </c>
      <c r="O1225" s="175" t="s">
        <v>415</v>
      </c>
    </row>
    <row r="1226" spans="1:18" ht="12.75" hidden="1" customHeight="1" outlineLevel="1">
      <c r="A1226" s="156"/>
      <c r="B1226" s="23">
        <v>2023</v>
      </c>
      <c r="C1226" s="23">
        <v>7</v>
      </c>
      <c r="D1226" s="23" t="s">
        <v>5</v>
      </c>
      <c r="E1226" s="23" t="s">
        <v>6</v>
      </c>
      <c r="F1226" s="23" t="s">
        <v>1995</v>
      </c>
      <c r="G1226" s="24">
        <v>44939.333333333336</v>
      </c>
      <c r="H1226" s="54" t="s">
        <v>12</v>
      </c>
      <c r="I1226" s="56" t="str">
        <f>VLOOKUP(H1226,'Source Codes'!$A$6:$B$89,2,FALSE)</f>
        <v>AR Direct Cash Journal</v>
      </c>
      <c r="J1226" s="143">
        <v>2627739.7000000002</v>
      </c>
      <c r="K1226" s="55">
        <v>44943.333333333336</v>
      </c>
      <c r="L1226" s="51" t="s">
        <v>2003</v>
      </c>
      <c r="M1226" s="57">
        <v>44944.085821759261</v>
      </c>
      <c r="N1226" s="175" t="s">
        <v>1994</v>
      </c>
      <c r="O1226" s="175" t="s">
        <v>414</v>
      </c>
    </row>
    <row r="1227" spans="1:18" ht="12.75" hidden="1" customHeight="1" outlineLevel="1">
      <c r="B1227" s="23">
        <v>2023</v>
      </c>
      <c r="C1227" s="23">
        <v>7</v>
      </c>
      <c r="D1227" s="23" t="s">
        <v>5</v>
      </c>
      <c r="E1227" s="23" t="s">
        <v>6</v>
      </c>
      <c r="F1227" s="23" t="s">
        <v>1991</v>
      </c>
      <c r="G1227" s="24">
        <v>44937.333333333336</v>
      </c>
      <c r="H1227" s="54" t="s">
        <v>7</v>
      </c>
      <c r="I1227" s="56" t="str">
        <f>VLOOKUP(H1227,'Source Codes'!$A$6:$B$89,2,FALSE)</f>
        <v>HRMS Interface Journals</v>
      </c>
      <c r="J1227" s="143">
        <v>-7541634.8700000001</v>
      </c>
      <c r="K1227" s="55">
        <v>44943.333333333336</v>
      </c>
      <c r="L1227" s="51" t="s">
        <v>356</v>
      </c>
      <c r="M1227" s="57">
        <v>44943.701550925929</v>
      </c>
      <c r="N1227" s="175" t="s">
        <v>407</v>
      </c>
      <c r="O1227" s="175" t="s">
        <v>422</v>
      </c>
    </row>
    <row r="1228" spans="1:18" ht="12.75" hidden="1" customHeight="1" outlineLevel="1">
      <c r="B1228" s="23">
        <v>2023</v>
      </c>
      <c r="C1228" s="23">
        <v>7</v>
      </c>
      <c r="D1228" s="23" t="s">
        <v>5</v>
      </c>
      <c r="E1228" s="23" t="s">
        <v>6</v>
      </c>
      <c r="F1228" s="23" t="s">
        <v>1992</v>
      </c>
      <c r="G1228" s="24">
        <v>44937.333333333336</v>
      </c>
      <c r="H1228" s="54" t="s">
        <v>7</v>
      </c>
      <c r="I1228" s="56" t="str">
        <f>VLOOKUP(H1228,'Source Codes'!$A$6:$B$89,2,FALSE)</f>
        <v>HRMS Interface Journals</v>
      </c>
      <c r="J1228" s="143">
        <v>-2044812.87</v>
      </c>
      <c r="K1228" s="55">
        <v>44943.333333333336</v>
      </c>
      <c r="L1228" s="51" t="s">
        <v>357</v>
      </c>
      <c r="M1228" s="57">
        <v>44943.703715277778</v>
      </c>
      <c r="N1228" s="175" t="s">
        <v>407</v>
      </c>
      <c r="O1228" s="175" t="s">
        <v>422</v>
      </c>
    </row>
    <row r="1229" spans="1:18" ht="12.75" customHeight="1" collapsed="1">
      <c r="J1229" s="152">
        <f>SUM(J1225:J1228)</f>
        <v>-8457385.8000000007</v>
      </c>
      <c r="M1229" s="57"/>
      <c r="N1229" s="175"/>
      <c r="O1229" s="175"/>
    </row>
    <row r="1230" spans="1:18" ht="12.75" customHeight="1">
      <c r="J1230" s="158"/>
      <c r="M1230" s="57"/>
      <c r="N1230" s="175"/>
      <c r="O1230" s="175"/>
    </row>
    <row r="1231" spans="1:18" ht="12.75" customHeight="1">
      <c r="A1231" s="156" t="s">
        <v>1998</v>
      </c>
    </row>
    <row r="1232" spans="1:18" ht="49.5" hidden="1" customHeight="1" outlineLevel="1">
      <c r="B1232" s="38">
        <v>2023</v>
      </c>
      <c r="C1232" s="38">
        <v>7</v>
      </c>
      <c r="D1232" s="23" t="s">
        <v>5</v>
      </c>
      <c r="E1232" s="23" t="s">
        <v>6</v>
      </c>
      <c r="F1232" s="23" t="s">
        <v>1997</v>
      </c>
      <c r="G1232" s="24">
        <v>44936.333333333336</v>
      </c>
      <c r="H1232" s="54" t="s">
        <v>11</v>
      </c>
      <c r="I1232" s="56" t="str">
        <f>VLOOKUP(H1232,'Source Codes'!$A$6:$B$89,2,FALSE)</f>
        <v>AR Payments</v>
      </c>
      <c r="J1232" s="143">
        <v>1258778.1000000001</v>
      </c>
      <c r="K1232" s="55">
        <v>44944.333333333336</v>
      </c>
      <c r="L1232" s="51" t="s">
        <v>2004</v>
      </c>
      <c r="M1232" s="57">
        <v>44945.086087962962</v>
      </c>
      <c r="N1232" s="176" t="s">
        <v>407</v>
      </c>
      <c r="O1232" s="175" t="s">
        <v>408</v>
      </c>
    </row>
    <row r="1233" spans="1:15" ht="12.75" customHeight="1" collapsed="1">
      <c r="J1233" s="152">
        <f>SUM(J1232)</f>
        <v>1258778.1000000001</v>
      </c>
      <c r="K1233" s="142"/>
    </row>
    <row r="1235" spans="1:15" ht="12.75" customHeight="1">
      <c r="A1235" s="156" t="s">
        <v>1999</v>
      </c>
    </row>
    <row r="1236" spans="1:15" ht="39" hidden="1" customHeight="1" outlineLevel="1">
      <c r="B1236" s="38">
        <v>2023</v>
      </c>
      <c r="C1236" s="38">
        <v>7</v>
      </c>
      <c r="D1236" s="23" t="s">
        <v>5</v>
      </c>
      <c r="E1236" s="23" t="s">
        <v>6</v>
      </c>
      <c r="F1236" s="23" t="s">
        <v>2000</v>
      </c>
      <c r="G1236" s="24">
        <v>44938.333333333336</v>
      </c>
      <c r="H1236" s="54" t="s">
        <v>11</v>
      </c>
      <c r="I1236" s="56" t="str">
        <f>VLOOKUP(H1236,'Source Codes'!$A$6:$B$89,2,FALSE)</f>
        <v>AR Payments</v>
      </c>
      <c r="J1236" s="142">
        <v>2756942.52</v>
      </c>
      <c r="K1236" s="55">
        <v>44945.333333333336</v>
      </c>
      <c r="L1236" s="51" t="s">
        <v>2005</v>
      </c>
      <c r="M1236" s="57">
        <v>44946.086319444446</v>
      </c>
      <c r="N1236" s="176" t="s">
        <v>407</v>
      </c>
      <c r="O1236" s="175" t="s">
        <v>408</v>
      </c>
    </row>
    <row r="1237" spans="1:15" ht="42.75" hidden="1" customHeight="1" outlineLevel="1">
      <c r="B1237" s="38">
        <v>2023</v>
      </c>
      <c r="C1237" s="38">
        <v>7</v>
      </c>
      <c r="D1237" s="23" t="s">
        <v>5</v>
      </c>
      <c r="E1237" s="23" t="s">
        <v>6</v>
      </c>
      <c r="F1237" s="23">
        <v>2448602</v>
      </c>
      <c r="G1237" s="24">
        <v>44938.333333333336</v>
      </c>
      <c r="H1237" s="23" t="s">
        <v>9</v>
      </c>
      <c r="I1237" s="56" t="str">
        <f>VLOOKUP(H1237,'Source Codes'!$A$6:$B$89,2,FALSE)</f>
        <v>On Line Journal Entries</v>
      </c>
      <c r="J1237" s="142">
        <v>-16082667</v>
      </c>
      <c r="K1237" s="55">
        <v>44943.333333333336</v>
      </c>
      <c r="L1237" s="51" t="s">
        <v>2006</v>
      </c>
      <c r="M1237" s="57">
        <v>44944.207569444443</v>
      </c>
      <c r="N1237" s="175" t="s">
        <v>411</v>
      </c>
      <c r="O1237" s="175" t="s">
        <v>409</v>
      </c>
    </row>
    <row r="1238" spans="1:15" ht="12.75" hidden="1" customHeight="1" outlineLevel="1">
      <c r="B1238" s="23">
        <v>2023</v>
      </c>
      <c r="C1238" s="23">
        <v>7</v>
      </c>
      <c r="D1238" s="23" t="s">
        <v>5</v>
      </c>
      <c r="E1238" s="23" t="s">
        <v>6</v>
      </c>
      <c r="F1238" s="23" t="s">
        <v>2001</v>
      </c>
      <c r="G1238" s="24">
        <v>44937.333333333336</v>
      </c>
      <c r="H1238" s="23" t="s">
        <v>7</v>
      </c>
      <c r="I1238" s="56" t="str">
        <f>VLOOKUP(H1238,'Source Codes'!$A$6:$B$89,2,FALSE)</f>
        <v>HRMS Interface Journals</v>
      </c>
      <c r="J1238" s="177">
        <v>-57886263.840000004</v>
      </c>
      <c r="K1238" s="55">
        <v>44945.333333333336</v>
      </c>
      <c r="L1238" s="23" t="s">
        <v>355</v>
      </c>
      <c r="M1238" s="57">
        <v>44945.652256944442</v>
      </c>
      <c r="N1238" s="175" t="s">
        <v>438</v>
      </c>
      <c r="O1238" s="175" t="s">
        <v>439</v>
      </c>
    </row>
    <row r="1239" spans="1:15" ht="12.75" hidden="1" customHeight="1" outlineLevel="1">
      <c r="B1239" s="23">
        <v>2023</v>
      </c>
      <c r="C1239" s="23">
        <v>7</v>
      </c>
      <c r="D1239" s="23" t="s">
        <v>5</v>
      </c>
      <c r="E1239" s="23" t="s">
        <v>6</v>
      </c>
      <c r="F1239" s="23" t="s">
        <v>2002</v>
      </c>
      <c r="G1239" s="24">
        <v>44930.333333333336</v>
      </c>
      <c r="H1239" s="23" t="s">
        <v>9</v>
      </c>
      <c r="I1239" s="56" t="str">
        <f>VLOOKUP(H1239,'Source Codes'!$A$6:$B$89,2,FALSE)</f>
        <v>On Line Journal Entries</v>
      </c>
      <c r="J1239" s="177">
        <v>-1542083</v>
      </c>
      <c r="K1239" s="55">
        <v>44945.333333333336</v>
      </c>
      <c r="L1239" s="51" t="s">
        <v>2007</v>
      </c>
      <c r="M1239" s="57">
        <v>44946.20722222222</v>
      </c>
      <c r="N1239" s="175" t="s">
        <v>407</v>
      </c>
      <c r="O1239" s="175" t="s">
        <v>419</v>
      </c>
    </row>
    <row r="1240" spans="1:15" ht="12.75" customHeight="1" collapsed="1">
      <c r="J1240" s="152">
        <f>SUM(J1236:J1239)</f>
        <v>-72754071.320000008</v>
      </c>
    </row>
    <row r="1243" spans="1:15" ht="12.75" customHeight="1">
      <c r="A1243" s="156" t="s">
        <v>2008</v>
      </c>
    </row>
    <row r="1244" spans="1:15" ht="43.5" hidden="1" customHeight="1" outlineLevel="1">
      <c r="B1244" s="38">
        <v>2023</v>
      </c>
      <c r="C1244" s="38">
        <v>7</v>
      </c>
      <c r="D1244" s="23" t="s">
        <v>5</v>
      </c>
      <c r="E1244" s="23" t="s">
        <v>6</v>
      </c>
      <c r="F1244" s="23" t="s">
        <v>2009</v>
      </c>
      <c r="G1244" s="24">
        <v>44929.333333333336</v>
      </c>
      <c r="H1244" s="54" t="s">
        <v>12</v>
      </c>
      <c r="I1244" s="56" t="str">
        <f>VLOOKUP(H1244,'Source Codes'!$A$6:$B$89,2,FALSE)</f>
        <v>AR Direct Cash Journal</v>
      </c>
      <c r="J1244" s="142">
        <v>7305487</v>
      </c>
      <c r="K1244" s="55">
        <v>44946.333333333336</v>
      </c>
      <c r="L1244" s="51" t="s">
        <v>2028</v>
      </c>
      <c r="M1244" s="57">
        <v>44947.086469907408</v>
      </c>
      <c r="N1244" s="175" t="s">
        <v>407</v>
      </c>
      <c r="O1244" s="175" t="s">
        <v>419</v>
      </c>
    </row>
    <row r="1245" spans="1:15" ht="37.5" hidden="1" customHeight="1" outlineLevel="1">
      <c r="B1245" s="38">
        <v>2023</v>
      </c>
      <c r="C1245" s="38">
        <v>7</v>
      </c>
      <c r="D1245" s="23" t="s">
        <v>5</v>
      </c>
      <c r="E1245" s="23" t="s">
        <v>6</v>
      </c>
      <c r="F1245" s="23" t="s">
        <v>2010</v>
      </c>
      <c r="G1245" s="24">
        <v>44931.333333333336</v>
      </c>
      <c r="H1245" s="54" t="s">
        <v>12</v>
      </c>
      <c r="I1245" s="56" t="str">
        <f>VLOOKUP(H1245,'Source Codes'!$A$6:$B$89,2,FALSE)</f>
        <v>AR Direct Cash Journal</v>
      </c>
      <c r="J1245" s="142">
        <v>3339567.22</v>
      </c>
      <c r="K1245" s="55">
        <v>44946.333333333336</v>
      </c>
      <c r="L1245" s="51" t="s">
        <v>2029</v>
      </c>
      <c r="M1245" s="57">
        <v>44947.086469907408</v>
      </c>
      <c r="N1245" s="175" t="s">
        <v>407</v>
      </c>
      <c r="O1245" s="175" t="s">
        <v>419</v>
      </c>
    </row>
    <row r="1246" spans="1:15" ht="12.75" hidden="1" customHeight="1" outlineLevel="1">
      <c r="B1246" s="38">
        <v>2023</v>
      </c>
      <c r="C1246" s="38">
        <v>7</v>
      </c>
      <c r="D1246" s="23" t="s">
        <v>5</v>
      </c>
      <c r="E1246" s="23" t="s">
        <v>6</v>
      </c>
      <c r="F1246" s="23" t="s">
        <v>2011</v>
      </c>
      <c r="G1246" s="24">
        <v>44938.333333333336</v>
      </c>
      <c r="H1246" s="54" t="s">
        <v>8</v>
      </c>
      <c r="I1246" s="56" t="str">
        <f>VLOOKUP(H1246,'Source Codes'!$A$6:$B$89,2,FALSE)</f>
        <v>Prch,Cntrl Mail,Flt,Prntg,Sply</v>
      </c>
      <c r="J1246" s="142">
        <v>-1611301.88</v>
      </c>
      <c r="K1246" s="24">
        <v>44946.333333333336</v>
      </c>
      <c r="L1246" s="52" t="s">
        <v>2012</v>
      </c>
      <c r="M1246" s="57">
        <v>44946.885185185187</v>
      </c>
      <c r="N1246" s="175" t="s">
        <v>410</v>
      </c>
      <c r="O1246" s="175" t="s">
        <v>455</v>
      </c>
    </row>
    <row r="1247" spans="1:15" ht="12.75" hidden="1" customHeight="1" outlineLevel="1">
      <c r="B1247" s="38">
        <v>2023</v>
      </c>
      <c r="C1247" s="38">
        <v>7</v>
      </c>
      <c r="D1247" s="23" t="s">
        <v>5</v>
      </c>
      <c r="E1247" s="23" t="s">
        <v>6</v>
      </c>
      <c r="F1247" s="23" t="s">
        <v>2013</v>
      </c>
      <c r="G1247" s="24">
        <v>44930.333333333336</v>
      </c>
      <c r="H1247" s="54" t="s">
        <v>9</v>
      </c>
      <c r="I1247" s="56" t="str">
        <f>VLOOKUP(H1247,'Source Codes'!$A$6:$B$89,2,FALSE)</f>
        <v>On Line Journal Entries</v>
      </c>
      <c r="J1247" s="142">
        <v>8331778</v>
      </c>
      <c r="K1247" s="24">
        <v>44946.333333333336</v>
      </c>
      <c r="L1247" s="52" t="s">
        <v>2014</v>
      </c>
      <c r="M1247" s="57">
        <v>44947.207673611112</v>
      </c>
      <c r="N1247" s="175" t="s">
        <v>410</v>
      </c>
      <c r="O1247" s="175" t="s">
        <v>419</v>
      </c>
    </row>
    <row r="1248" spans="1:15" ht="75.75" hidden="1" customHeight="1" outlineLevel="1">
      <c r="B1248" s="38">
        <v>2023</v>
      </c>
      <c r="C1248" s="38">
        <v>7</v>
      </c>
      <c r="D1248" s="23" t="s">
        <v>5</v>
      </c>
      <c r="E1248" s="23" t="s">
        <v>6</v>
      </c>
      <c r="F1248" s="23" t="s">
        <v>2015</v>
      </c>
      <c r="G1248" s="24">
        <v>44931.333333333336</v>
      </c>
      <c r="H1248" s="54" t="s">
        <v>9</v>
      </c>
      <c r="I1248" s="56" t="str">
        <f>VLOOKUP(H1248,'Source Codes'!$A$6:$B$89,2,FALSE)</f>
        <v>On Line Journal Entries</v>
      </c>
      <c r="J1248" s="142">
        <v>7741908</v>
      </c>
      <c r="K1248" s="24">
        <v>44946.333333333336</v>
      </c>
      <c r="L1248" s="178" t="s">
        <v>342</v>
      </c>
      <c r="M1248" s="57">
        <v>44947.207673611112</v>
      </c>
      <c r="N1248" s="176" t="s">
        <v>407</v>
      </c>
      <c r="O1248" s="175" t="s">
        <v>415</v>
      </c>
    </row>
    <row r="1249" spans="1:15" ht="63.75" hidden="1" customHeight="1" outlineLevel="1">
      <c r="B1249" s="38">
        <v>2023</v>
      </c>
      <c r="C1249" s="38">
        <v>7</v>
      </c>
      <c r="D1249" s="23" t="s">
        <v>5</v>
      </c>
      <c r="E1249" s="23" t="s">
        <v>6</v>
      </c>
      <c r="F1249" s="23" t="s">
        <v>2016</v>
      </c>
      <c r="G1249" s="24">
        <v>44931.333333333336</v>
      </c>
      <c r="H1249" s="54" t="s">
        <v>9</v>
      </c>
      <c r="I1249" s="56" t="str">
        <f>VLOOKUP(H1249,'Source Codes'!$A$6:$B$89,2,FALSE)</f>
        <v>On Line Journal Entries</v>
      </c>
      <c r="J1249" s="142">
        <v>7741908</v>
      </c>
      <c r="K1249" s="24">
        <v>44946.333333333336</v>
      </c>
      <c r="L1249" s="178" t="s">
        <v>342</v>
      </c>
      <c r="M1249" s="57">
        <v>44947.207673611112</v>
      </c>
      <c r="N1249" s="176" t="s">
        <v>407</v>
      </c>
      <c r="O1249" s="175" t="s">
        <v>415</v>
      </c>
    </row>
    <row r="1250" spans="1:15" ht="12.75" hidden="1" customHeight="1" outlineLevel="1">
      <c r="B1250" s="23">
        <v>2023</v>
      </c>
      <c r="C1250" s="23">
        <v>7</v>
      </c>
      <c r="D1250" s="23" t="s">
        <v>5</v>
      </c>
      <c r="E1250" s="23" t="s">
        <v>6</v>
      </c>
      <c r="F1250" s="23" t="s">
        <v>2017</v>
      </c>
      <c r="G1250" s="24">
        <v>44938.333333333336</v>
      </c>
      <c r="H1250" s="23" t="s">
        <v>9</v>
      </c>
      <c r="I1250" s="56" t="str">
        <f>VLOOKUP(H1250,'Source Codes'!$A$6:$B$89,2,FALSE)</f>
        <v>On Line Journal Entries</v>
      </c>
      <c r="J1250" s="142">
        <v>4175517</v>
      </c>
      <c r="K1250" s="24">
        <v>44946.333333333336</v>
      </c>
      <c r="L1250" s="178" t="s">
        <v>2018</v>
      </c>
      <c r="M1250" s="57">
        <v>44947.207673611112</v>
      </c>
      <c r="N1250" s="176" t="s">
        <v>410</v>
      </c>
      <c r="O1250" s="175" t="s">
        <v>420</v>
      </c>
    </row>
    <row r="1251" spans="1:15" ht="12.75" hidden="1" customHeight="1" outlineLevel="1">
      <c r="B1251" s="23">
        <v>2023</v>
      </c>
      <c r="C1251" s="23">
        <v>7</v>
      </c>
      <c r="D1251" s="23" t="s">
        <v>5</v>
      </c>
      <c r="E1251" s="23" t="s">
        <v>6</v>
      </c>
      <c r="F1251" s="23" t="s">
        <v>2019</v>
      </c>
      <c r="G1251" s="24">
        <v>44944.333333333336</v>
      </c>
      <c r="H1251" s="23" t="s">
        <v>16</v>
      </c>
      <c r="I1251" s="56" t="str">
        <f>VLOOKUP(H1251,'Source Codes'!$A$6:$B$89,2,FALSE)</f>
        <v>Property Tax Interface</v>
      </c>
      <c r="J1251" s="142">
        <v>3994261.82</v>
      </c>
      <c r="K1251" s="24">
        <v>44946.333333333336</v>
      </c>
      <c r="L1251" s="178" t="s">
        <v>2020</v>
      </c>
      <c r="M1251" s="57">
        <v>44946.698263888888</v>
      </c>
      <c r="N1251" s="176" t="s">
        <v>412</v>
      </c>
      <c r="O1251" s="175" t="s">
        <v>471</v>
      </c>
    </row>
    <row r="1252" spans="1:15" ht="12.75" hidden="1" customHeight="1" outlineLevel="1">
      <c r="B1252" s="23">
        <v>2023</v>
      </c>
      <c r="C1252" s="23">
        <v>7</v>
      </c>
      <c r="D1252" s="23" t="s">
        <v>5</v>
      </c>
      <c r="E1252" s="23" t="s">
        <v>6</v>
      </c>
      <c r="F1252" s="23" t="s">
        <v>2021</v>
      </c>
      <c r="G1252" s="24">
        <v>44930.333333333336</v>
      </c>
      <c r="H1252" s="23" t="s">
        <v>9</v>
      </c>
      <c r="I1252" s="56" t="str">
        <f>VLOOKUP(H1252,'Source Codes'!$A$6:$B$89,2,FALSE)</f>
        <v>On Line Journal Entries</v>
      </c>
      <c r="J1252" s="142">
        <v>2546761.96</v>
      </c>
      <c r="K1252" s="24">
        <v>44946.333333333336</v>
      </c>
      <c r="L1252" s="178" t="s">
        <v>2022</v>
      </c>
      <c r="M1252" s="57">
        <v>44947.207673611112</v>
      </c>
      <c r="N1252" s="176" t="s">
        <v>410</v>
      </c>
      <c r="O1252" s="175" t="s">
        <v>419</v>
      </c>
    </row>
    <row r="1253" spans="1:15" ht="52.5" hidden="1" customHeight="1" outlineLevel="1">
      <c r="B1253" s="23">
        <v>2023</v>
      </c>
      <c r="C1253" s="23">
        <v>7</v>
      </c>
      <c r="D1253" s="23" t="s">
        <v>5</v>
      </c>
      <c r="E1253" s="23" t="s">
        <v>6</v>
      </c>
      <c r="F1253" s="23" t="s">
        <v>2023</v>
      </c>
      <c r="G1253" s="24">
        <v>44936.333333333336</v>
      </c>
      <c r="H1253" s="23" t="s">
        <v>9</v>
      </c>
      <c r="I1253" s="56" t="str">
        <f>VLOOKUP(H1253,'Source Codes'!$A$6:$B$89,2,FALSE)</f>
        <v>On Line Journal Entries</v>
      </c>
      <c r="J1253" s="142">
        <v>2269379.59</v>
      </c>
      <c r="K1253" s="24">
        <v>44946.333333333336</v>
      </c>
      <c r="L1253" s="178" t="s">
        <v>2024</v>
      </c>
      <c r="M1253" s="57">
        <v>44947.207673611112</v>
      </c>
      <c r="N1253" s="176" t="s">
        <v>518</v>
      </c>
      <c r="O1253" s="175" t="s">
        <v>419</v>
      </c>
    </row>
    <row r="1254" spans="1:15" ht="64.5" hidden="1" customHeight="1" outlineLevel="1">
      <c r="B1254" s="23">
        <v>2023</v>
      </c>
      <c r="C1254" s="23">
        <v>7</v>
      </c>
      <c r="D1254" s="23" t="s">
        <v>5</v>
      </c>
      <c r="E1254" s="23" t="s">
        <v>6</v>
      </c>
      <c r="F1254" s="23" t="s">
        <v>2025</v>
      </c>
      <c r="G1254" s="24">
        <v>44931.333333333336</v>
      </c>
      <c r="H1254" s="23" t="s">
        <v>9</v>
      </c>
      <c r="I1254" s="56" t="str">
        <f>VLOOKUP(H1254,'Source Codes'!$A$6:$B$89,2,FALSE)</f>
        <v>On Line Journal Entries</v>
      </c>
      <c r="J1254" s="142">
        <v>1929879</v>
      </c>
      <c r="K1254" s="24">
        <v>44946.333333333336</v>
      </c>
      <c r="L1254" s="178" t="s">
        <v>342</v>
      </c>
      <c r="M1254" s="57">
        <v>44947.207673611112</v>
      </c>
      <c r="N1254" s="176" t="s">
        <v>407</v>
      </c>
      <c r="O1254" s="175" t="s">
        <v>415</v>
      </c>
    </row>
    <row r="1255" spans="1:15" ht="63" hidden="1" customHeight="1" outlineLevel="1">
      <c r="B1255" s="23">
        <v>2023</v>
      </c>
      <c r="C1255" s="23">
        <v>7</v>
      </c>
      <c r="D1255" s="23" t="s">
        <v>5</v>
      </c>
      <c r="E1255" s="23" t="s">
        <v>6</v>
      </c>
      <c r="F1255" s="23" t="s">
        <v>2026</v>
      </c>
      <c r="G1255" s="24">
        <v>44935.333333333336</v>
      </c>
      <c r="H1255" s="23" t="s">
        <v>9</v>
      </c>
      <c r="I1255" s="56" t="str">
        <f>VLOOKUP(H1255,'Source Codes'!$A$6:$B$89,2,FALSE)</f>
        <v>On Line Journal Entries</v>
      </c>
      <c r="J1255" s="142">
        <v>1503700</v>
      </c>
      <c r="K1255" s="24">
        <v>44946.333333333336</v>
      </c>
      <c r="L1255" s="178" t="s">
        <v>2027</v>
      </c>
      <c r="M1255" s="57">
        <v>44947.207673611112</v>
      </c>
      <c r="N1255" s="176" t="s">
        <v>407</v>
      </c>
      <c r="O1255" s="175" t="s">
        <v>415</v>
      </c>
    </row>
    <row r="1256" spans="1:15" ht="12.75" customHeight="1" collapsed="1">
      <c r="J1256" s="152">
        <f>SUM(J1244:J1255)</f>
        <v>49268845.710000008</v>
      </c>
    </row>
    <row r="1259" spans="1:15" ht="12.75" customHeight="1">
      <c r="A1259" s="156" t="s">
        <v>2030</v>
      </c>
    </row>
    <row r="1260" spans="1:15" ht="12.75" hidden="1" customHeight="1" outlineLevel="1">
      <c r="B1260" s="23">
        <v>2023</v>
      </c>
      <c r="C1260" s="23">
        <v>7</v>
      </c>
      <c r="D1260" s="23" t="s">
        <v>5</v>
      </c>
      <c r="E1260" s="23" t="s">
        <v>6</v>
      </c>
      <c r="F1260" s="6" t="s">
        <v>2038</v>
      </c>
      <c r="G1260" s="24">
        <v>44949.333333333336</v>
      </c>
      <c r="H1260" s="23" t="s">
        <v>9</v>
      </c>
      <c r="I1260" s="56" t="str">
        <f>VLOOKUP(H1260,'Source Codes'!$A$6:$B$89,2,FALSE)</f>
        <v>On Line Journal Entries</v>
      </c>
      <c r="J1260" s="142">
        <v>3763234.24</v>
      </c>
      <c r="K1260" s="24">
        <v>44949.333333333336</v>
      </c>
      <c r="L1260" s="178" t="s">
        <v>2032</v>
      </c>
      <c r="M1260" s="57">
        <v>44950.207233796296</v>
      </c>
      <c r="N1260" s="56" t="s">
        <v>412</v>
      </c>
      <c r="O1260" s="175" t="s">
        <v>419</v>
      </c>
    </row>
    <row r="1261" spans="1:15" ht="12.75" hidden="1" customHeight="1" outlineLevel="1">
      <c r="B1261" s="23">
        <v>2023</v>
      </c>
      <c r="C1261" s="23">
        <v>7</v>
      </c>
      <c r="D1261" s="23" t="s">
        <v>5</v>
      </c>
      <c r="E1261" s="23" t="s">
        <v>6</v>
      </c>
      <c r="F1261" s="23" t="s">
        <v>2031</v>
      </c>
      <c r="G1261" s="24">
        <v>44949.333333333336</v>
      </c>
      <c r="H1261" s="23" t="s">
        <v>9</v>
      </c>
      <c r="I1261" s="56" t="str">
        <f>VLOOKUP(H1261,'Source Codes'!$A$6:$B$89,2,FALSE)</f>
        <v>On Line Journal Entries</v>
      </c>
      <c r="J1261" s="142">
        <v>50000000</v>
      </c>
      <c r="K1261" s="24">
        <v>44949.333333333336</v>
      </c>
      <c r="L1261" s="178" t="s">
        <v>2033</v>
      </c>
      <c r="M1261" s="57">
        <v>44949.780740740738</v>
      </c>
      <c r="N1261" s="48" t="s">
        <v>430</v>
      </c>
      <c r="O1261" s="175" t="s">
        <v>471</v>
      </c>
    </row>
    <row r="1262" spans="1:15" ht="12.75" customHeight="1" collapsed="1">
      <c r="J1262" s="152">
        <f>SUM(J1260:J1261)</f>
        <v>53763234.240000002</v>
      </c>
    </row>
    <row r="1265" spans="1:15" ht="12.75" customHeight="1">
      <c r="A1265" s="156" t="s">
        <v>2034</v>
      </c>
    </row>
    <row r="1266" spans="1:15" ht="12.75" hidden="1" customHeight="1" outlineLevel="1">
      <c r="B1266" s="23">
        <v>2023</v>
      </c>
      <c r="C1266" s="23">
        <v>7</v>
      </c>
      <c r="D1266" s="23" t="s">
        <v>5</v>
      </c>
      <c r="E1266" s="23" t="s">
        <v>6</v>
      </c>
      <c r="F1266" s="23" t="s">
        <v>2035</v>
      </c>
      <c r="G1266" s="24">
        <v>44950.333333333336</v>
      </c>
      <c r="H1266" s="23" t="s">
        <v>12</v>
      </c>
      <c r="I1266" s="56" t="str">
        <f>VLOOKUP(H1266,'Source Codes'!$A$6:$B$89,2,FALSE)</f>
        <v>AR Direct Cash Journal</v>
      </c>
      <c r="J1266" s="142">
        <v>-226770000</v>
      </c>
      <c r="K1266" s="24">
        <v>44950.333333333336</v>
      </c>
      <c r="L1266" s="178" t="s">
        <v>534</v>
      </c>
      <c r="M1266" s="57">
        <v>44951.085868055554</v>
      </c>
      <c r="N1266" s="48" t="s">
        <v>430</v>
      </c>
      <c r="O1266" s="175" t="s">
        <v>409</v>
      </c>
    </row>
    <row r="1267" spans="1:15" ht="12.75" hidden="1" customHeight="1" outlineLevel="1">
      <c r="B1267" s="23">
        <v>2023</v>
      </c>
      <c r="C1267" s="23">
        <v>7</v>
      </c>
      <c r="D1267" s="23" t="s">
        <v>5</v>
      </c>
      <c r="E1267" s="23" t="s">
        <v>6</v>
      </c>
      <c r="F1267" s="23" t="s">
        <v>2036</v>
      </c>
      <c r="G1267" s="24">
        <v>44946.333333333336</v>
      </c>
      <c r="H1267" s="23" t="s">
        <v>16</v>
      </c>
      <c r="I1267" s="56" t="str">
        <f>VLOOKUP(H1267,'Source Codes'!$A$6:$B$89,2,FALSE)</f>
        <v>Property Tax Interface</v>
      </c>
      <c r="J1267" s="142">
        <v>83055047.459999993</v>
      </c>
      <c r="K1267" s="24">
        <v>44950.333333333336</v>
      </c>
      <c r="L1267" s="178" t="s">
        <v>2037</v>
      </c>
      <c r="M1267" s="57">
        <v>44950.943078703705</v>
      </c>
      <c r="N1267" s="56" t="s">
        <v>412</v>
      </c>
      <c r="O1267" s="175" t="s">
        <v>471</v>
      </c>
    </row>
    <row r="1268" spans="1:15" ht="12.75" customHeight="1" collapsed="1">
      <c r="J1268" s="152">
        <f>SUM(J1266:J1267)</f>
        <v>-143714952.54000002</v>
      </c>
    </row>
    <row r="1270" spans="1:15" ht="12.75" customHeight="1">
      <c r="A1270" s="63" t="s">
        <v>2039</v>
      </c>
    </row>
    <row r="1271" spans="1:15" ht="12.75" hidden="1" customHeight="1" outlineLevel="1">
      <c r="B1271" s="23">
        <v>2023</v>
      </c>
      <c r="C1271" s="23">
        <v>7</v>
      </c>
      <c r="D1271" s="23" t="s">
        <v>5</v>
      </c>
      <c r="E1271" s="23" t="s">
        <v>6</v>
      </c>
      <c r="F1271" s="23" t="s">
        <v>2040</v>
      </c>
      <c r="G1271" s="24">
        <v>44950.333333333336</v>
      </c>
      <c r="H1271" s="23" t="s">
        <v>12</v>
      </c>
      <c r="I1271" s="56" t="str">
        <f>VLOOKUP(H1271,'Source Codes'!$A$6:$B$89,2,FALSE)</f>
        <v>AR Direct Cash Journal</v>
      </c>
      <c r="J1271" s="142">
        <v>3807828.55</v>
      </c>
      <c r="K1271" s="24">
        <v>44951.333333333336</v>
      </c>
      <c r="L1271" s="178" t="s">
        <v>352</v>
      </c>
      <c r="M1271" s="57">
        <v>44952.085682870369</v>
      </c>
      <c r="N1271" s="56" t="s">
        <v>410</v>
      </c>
      <c r="O1271" s="175" t="s">
        <v>422</v>
      </c>
    </row>
    <row r="1272" spans="1:15" ht="12.75" hidden="1" customHeight="1" outlineLevel="1">
      <c r="B1272" s="23">
        <v>2023</v>
      </c>
      <c r="C1272" s="23">
        <v>7</v>
      </c>
      <c r="D1272" s="23" t="s">
        <v>5</v>
      </c>
      <c r="E1272" s="23" t="s">
        <v>6</v>
      </c>
      <c r="F1272" s="23" t="s">
        <v>2041</v>
      </c>
      <c r="G1272" s="24">
        <v>44943.333333333336</v>
      </c>
      <c r="H1272" s="23" t="s">
        <v>12</v>
      </c>
      <c r="I1272" s="56" t="str">
        <f>VLOOKUP(H1272,'Source Codes'!$A$6:$B$89,2,FALSE)</f>
        <v>AR Direct Cash Journal</v>
      </c>
      <c r="J1272" s="142">
        <v>3282894.96</v>
      </c>
      <c r="K1272" s="24">
        <v>44951.333333333336</v>
      </c>
      <c r="L1272" s="49" t="s">
        <v>358</v>
      </c>
      <c r="M1272" s="57">
        <v>44952.085682870369</v>
      </c>
      <c r="N1272" s="56" t="s">
        <v>423</v>
      </c>
      <c r="O1272" s="175" t="s">
        <v>413</v>
      </c>
    </row>
    <row r="1273" spans="1:15" ht="12.75" hidden="1" customHeight="1" outlineLevel="1">
      <c r="B1273" s="23">
        <v>2023</v>
      </c>
      <c r="C1273" s="23">
        <v>7</v>
      </c>
      <c r="D1273" s="23" t="s">
        <v>5</v>
      </c>
      <c r="E1273" s="23" t="s">
        <v>6</v>
      </c>
      <c r="F1273" s="23" t="s">
        <v>2042</v>
      </c>
      <c r="G1273" s="24">
        <v>44950.333333333336</v>
      </c>
      <c r="H1273" s="23" t="s">
        <v>9</v>
      </c>
      <c r="I1273" s="56" t="str">
        <f>VLOOKUP(H1273,'Source Codes'!$A$6:$B$89,2,FALSE)</f>
        <v>On Line Journal Entries</v>
      </c>
      <c r="J1273" s="142">
        <v>-50000000</v>
      </c>
      <c r="K1273" s="24">
        <v>44951.333333333336</v>
      </c>
      <c r="L1273" s="178" t="s">
        <v>2043</v>
      </c>
      <c r="M1273" s="57">
        <v>44952.236388888887</v>
      </c>
      <c r="N1273" s="56" t="s">
        <v>411</v>
      </c>
      <c r="O1273" s="175" t="s">
        <v>471</v>
      </c>
    </row>
    <row r="1274" spans="1:15" ht="12.75" hidden="1" customHeight="1" outlineLevel="1">
      <c r="B1274" s="23">
        <v>2023</v>
      </c>
      <c r="C1274" s="23">
        <v>7</v>
      </c>
      <c r="D1274" s="23" t="s">
        <v>5</v>
      </c>
      <c r="E1274" s="23" t="s">
        <v>6</v>
      </c>
      <c r="F1274" s="23">
        <v>2451750</v>
      </c>
      <c r="G1274" s="24">
        <v>44951.333333333336</v>
      </c>
      <c r="H1274" s="23" t="s">
        <v>9</v>
      </c>
      <c r="I1274" s="56" t="str">
        <f>VLOOKUP(H1274,'Source Codes'!$A$6:$B$89,2,FALSE)</f>
        <v>On Line Journal Entries</v>
      </c>
      <c r="J1274" s="142">
        <v>4155805.3</v>
      </c>
      <c r="K1274" s="24">
        <v>44951.333333333336</v>
      </c>
      <c r="L1274" s="178" t="s">
        <v>2045</v>
      </c>
      <c r="M1274" s="57">
        <v>44952.236388888887</v>
      </c>
      <c r="N1274" s="56" t="s">
        <v>412</v>
      </c>
      <c r="O1274" s="175" t="s">
        <v>419</v>
      </c>
    </row>
    <row r="1275" spans="1:15" ht="12.75" hidden="1" customHeight="1" outlineLevel="1">
      <c r="B1275" s="23">
        <v>2023</v>
      </c>
      <c r="C1275" s="23">
        <v>7</v>
      </c>
      <c r="D1275" s="23" t="s">
        <v>5</v>
      </c>
      <c r="E1275" s="23" t="s">
        <v>6</v>
      </c>
      <c r="F1275" s="23" t="s">
        <v>2044</v>
      </c>
      <c r="G1275" s="24">
        <v>44951.333333333336</v>
      </c>
      <c r="H1275" s="23" t="s">
        <v>9</v>
      </c>
      <c r="I1275" s="56" t="str">
        <f>VLOOKUP(H1275,'Source Codes'!$A$6:$B$89,2,FALSE)</f>
        <v>On Line Journal Entries</v>
      </c>
      <c r="J1275" s="142">
        <v>167265988</v>
      </c>
      <c r="K1275" s="24">
        <v>44951.333333333336</v>
      </c>
      <c r="L1275" s="178" t="s">
        <v>2046</v>
      </c>
      <c r="M1275" s="57">
        <v>44951.966643518521</v>
      </c>
      <c r="N1275" s="48" t="s">
        <v>430</v>
      </c>
      <c r="O1275" s="175" t="s">
        <v>471</v>
      </c>
    </row>
    <row r="1276" spans="1:15" ht="12.75" customHeight="1" collapsed="1">
      <c r="G1276" s="24"/>
      <c r="J1276" s="152">
        <f>SUM(J1271:J1275)</f>
        <v>128512516.81</v>
      </c>
      <c r="L1276" s="178"/>
      <c r="M1276" s="57"/>
      <c r="N1276" s="56"/>
      <c r="O1276" s="175"/>
    </row>
    <row r="1277" spans="1:15" ht="12.75" customHeight="1">
      <c r="G1277" s="24"/>
      <c r="L1277" s="178"/>
      <c r="M1277" s="57"/>
      <c r="N1277" s="56"/>
      <c r="O1277" s="175"/>
    </row>
    <row r="1278" spans="1:15" ht="12.75" customHeight="1">
      <c r="A1278" s="63" t="s">
        <v>2059</v>
      </c>
    </row>
    <row r="1279" spans="1:15" s="46" customFormat="1" ht="25.5" hidden="1" outlineLevel="1">
      <c r="A1279" s="179"/>
      <c r="B1279" s="39">
        <v>2023</v>
      </c>
      <c r="C1279" s="39">
        <v>7</v>
      </c>
      <c r="D1279" s="46" t="s">
        <v>5</v>
      </c>
      <c r="E1279" s="46" t="s">
        <v>6</v>
      </c>
      <c r="F1279" s="46" t="s">
        <v>2047</v>
      </c>
      <c r="G1279" s="47">
        <v>44927.333333333336</v>
      </c>
      <c r="H1279" s="46" t="s">
        <v>9</v>
      </c>
      <c r="I1279" s="56" t="str">
        <f>VLOOKUP(H1279,'Source Codes'!$A$6:$B$89,2,FALSE)</f>
        <v>On Line Journal Entries</v>
      </c>
      <c r="J1279" s="180">
        <v>-14975046</v>
      </c>
      <c r="K1279" s="47">
        <v>44952.333333333336</v>
      </c>
      <c r="L1279" s="51" t="s">
        <v>2055</v>
      </c>
      <c r="M1279" s="50">
        <v>44953.20716435185</v>
      </c>
      <c r="N1279" s="56" t="s">
        <v>412</v>
      </c>
      <c r="O1279" s="175" t="s">
        <v>424</v>
      </c>
    </row>
    <row r="1280" spans="1:15" s="46" customFormat="1" hidden="1" outlineLevel="1">
      <c r="A1280" s="179"/>
      <c r="B1280" s="39">
        <v>2023</v>
      </c>
      <c r="C1280" s="39">
        <v>7</v>
      </c>
      <c r="D1280" s="46" t="s">
        <v>5</v>
      </c>
      <c r="E1280" s="46" t="s">
        <v>6</v>
      </c>
      <c r="F1280" s="46" t="s">
        <v>2048</v>
      </c>
      <c r="G1280" s="47">
        <v>44927.333333333336</v>
      </c>
      <c r="H1280" s="46" t="s">
        <v>9</v>
      </c>
      <c r="I1280" s="56" t="str">
        <f>VLOOKUP(H1280,'Source Codes'!$A$6:$B$89,2,FALSE)</f>
        <v>On Line Journal Entries</v>
      </c>
      <c r="J1280" s="180">
        <v>-9984303.7200000007</v>
      </c>
      <c r="K1280" s="47">
        <v>44952.333333333336</v>
      </c>
      <c r="L1280" s="51" t="s">
        <v>2056</v>
      </c>
      <c r="M1280" s="50">
        <v>44953.20716435185</v>
      </c>
      <c r="N1280" s="56" t="s">
        <v>412</v>
      </c>
      <c r="O1280" s="175" t="s">
        <v>413</v>
      </c>
    </row>
    <row r="1281" spans="1:15" s="46" customFormat="1" hidden="1" outlineLevel="1">
      <c r="A1281" s="179"/>
      <c r="B1281" s="39">
        <v>2023</v>
      </c>
      <c r="C1281" s="39">
        <v>7</v>
      </c>
      <c r="D1281" s="46" t="s">
        <v>5</v>
      </c>
      <c r="E1281" s="46" t="s">
        <v>6</v>
      </c>
      <c r="F1281" s="46" t="s">
        <v>2049</v>
      </c>
      <c r="G1281" s="47">
        <v>44938.333333333336</v>
      </c>
      <c r="H1281" s="46" t="s">
        <v>9</v>
      </c>
      <c r="I1281" s="56" t="str">
        <f>VLOOKUP(H1281,'Source Codes'!$A$6:$B$89,2,FALSE)</f>
        <v>On Line Journal Entries</v>
      </c>
      <c r="J1281" s="180">
        <v>-1204433.81</v>
      </c>
      <c r="K1281" s="47">
        <v>44952.333333333336</v>
      </c>
      <c r="L1281" s="51" t="s">
        <v>2057</v>
      </c>
      <c r="M1281" s="50">
        <v>44953.20716435185</v>
      </c>
      <c r="N1281" s="56" t="s">
        <v>410</v>
      </c>
      <c r="O1281" s="175" t="s">
        <v>471</v>
      </c>
    </row>
    <row r="1282" spans="1:15" s="46" customFormat="1" ht="25.5" hidden="1" outlineLevel="1">
      <c r="A1282" s="179"/>
      <c r="B1282" s="39">
        <v>2023</v>
      </c>
      <c r="C1282" s="39">
        <v>7</v>
      </c>
      <c r="D1282" s="46" t="s">
        <v>5</v>
      </c>
      <c r="E1282" s="46" t="s">
        <v>6</v>
      </c>
      <c r="F1282" s="46" t="s">
        <v>2050</v>
      </c>
      <c r="G1282" s="47">
        <v>44950.333333333336</v>
      </c>
      <c r="H1282" s="46" t="s">
        <v>12</v>
      </c>
      <c r="I1282" s="56" t="str">
        <f>VLOOKUP(H1282,'Source Codes'!$A$6:$B$89,2,FALSE)</f>
        <v>AR Direct Cash Journal</v>
      </c>
      <c r="J1282" s="180">
        <v>2574054</v>
      </c>
      <c r="K1282" s="47">
        <v>44952.333333333336</v>
      </c>
      <c r="L1282" s="51" t="s">
        <v>2058</v>
      </c>
      <c r="M1282" s="50">
        <v>44953.085578703707</v>
      </c>
      <c r="N1282" s="56" t="s">
        <v>410</v>
      </c>
      <c r="O1282" s="175" t="s">
        <v>419</v>
      </c>
    </row>
    <row r="1283" spans="1:15" s="46" customFormat="1" ht="89.25" hidden="1" outlineLevel="1">
      <c r="A1283" s="179"/>
      <c r="B1283" s="39">
        <v>2023</v>
      </c>
      <c r="C1283" s="39">
        <v>7</v>
      </c>
      <c r="D1283" s="46" t="s">
        <v>5</v>
      </c>
      <c r="E1283" s="46" t="s">
        <v>6</v>
      </c>
      <c r="F1283" s="46" t="s">
        <v>2051</v>
      </c>
      <c r="G1283" s="47">
        <v>44951.333333333336</v>
      </c>
      <c r="H1283" s="46" t="s">
        <v>9</v>
      </c>
      <c r="I1283" s="56" t="str">
        <f>VLOOKUP(H1283,'Source Codes'!$A$6:$B$89,2,FALSE)</f>
        <v>On Line Journal Entries</v>
      </c>
      <c r="J1283" s="180">
        <v>4795784</v>
      </c>
      <c r="K1283" s="47">
        <v>44952.333333333336</v>
      </c>
      <c r="L1283" s="51" t="s">
        <v>342</v>
      </c>
      <c r="M1283" s="50">
        <v>44953.20716435185</v>
      </c>
      <c r="N1283" s="56" t="s">
        <v>410</v>
      </c>
      <c r="O1283" s="175" t="s">
        <v>413</v>
      </c>
    </row>
    <row r="1284" spans="1:15" s="46" customFormat="1" ht="25.5" hidden="1" outlineLevel="1">
      <c r="A1284" s="179"/>
      <c r="B1284" s="39">
        <v>2023</v>
      </c>
      <c r="C1284" s="39">
        <v>7</v>
      </c>
      <c r="D1284" s="46" t="s">
        <v>5</v>
      </c>
      <c r="E1284" s="46" t="s">
        <v>6</v>
      </c>
      <c r="F1284" s="46" t="s">
        <v>2052</v>
      </c>
      <c r="G1284" s="47">
        <v>44950.333333333336</v>
      </c>
      <c r="H1284" s="46" t="s">
        <v>9</v>
      </c>
      <c r="I1284" s="56" t="str">
        <f>VLOOKUP(H1284,'Source Codes'!$A$6:$B$89,2,FALSE)</f>
        <v>On Line Journal Entries</v>
      </c>
      <c r="J1284" s="180">
        <v>5232341</v>
      </c>
      <c r="K1284" s="47">
        <v>44952.333333333336</v>
      </c>
      <c r="L1284" s="51" t="s">
        <v>351</v>
      </c>
      <c r="M1284" s="50">
        <v>44953.20716435185</v>
      </c>
      <c r="N1284" s="56" t="s">
        <v>410</v>
      </c>
      <c r="O1284" s="175" t="s">
        <v>471</v>
      </c>
    </row>
    <row r="1285" spans="1:15" s="46" customFormat="1" ht="25.5" hidden="1" outlineLevel="1">
      <c r="A1285" s="179"/>
      <c r="B1285" s="39">
        <v>2023</v>
      </c>
      <c r="C1285" s="39">
        <v>7</v>
      </c>
      <c r="D1285" s="46" t="s">
        <v>5</v>
      </c>
      <c r="E1285" s="46" t="s">
        <v>6</v>
      </c>
      <c r="F1285" s="46" t="s">
        <v>2053</v>
      </c>
      <c r="G1285" s="47">
        <v>44950.333333333336</v>
      </c>
      <c r="H1285" s="46" t="s">
        <v>9</v>
      </c>
      <c r="I1285" s="56" t="str">
        <f>VLOOKUP(H1285,'Source Codes'!$A$6:$B$89,2,FALSE)</f>
        <v>On Line Journal Entries</v>
      </c>
      <c r="J1285" s="180">
        <v>8060142</v>
      </c>
      <c r="K1285" s="47">
        <v>44952.333333333336</v>
      </c>
      <c r="L1285" s="51" t="s">
        <v>351</v>
      </c>
      <c r="M1285" s="50">
        <v>44953.20716435185</v>
      </c>
      <c r="N1285" s="56" t="s">
        <v>410</v>
      </c>
      <c r="O1285" s="175" t="s">
        <v>419</v>
      </c>
    </row>
    <row r="1286" spans="1:15" s="46" customFormat="1" ht="25.5" hidden="1" outlineLevel="1">
      <c r="A1286" s="179"/>
      <c r="B1286" s="39">
        <v>2023</v>
      </c>
      <c r="C1286" s="39">
        <v>7</v>
      </c>
      <c r="D1286" s="46" t="s">
        <v>5</v>
      </c>
      <c r="E1286" s="46" t="s">
        <v>6</v>
      </c>
      <c r="F1286" s="46" t="s">
        <v>2054</v>
      </c>
      <c r="G1286" s="47">
        <v>44950.333333333336</v>
      </c>
      <c r="H1286" s="46" t="s">
        <v>9</v>
      </c>
      <c r="I1286" s="56" t="str">
        <f>VLOOKUP(H1286,'Source Codes'!$A$6:$B$89,2,FALSE)</f>
        <v>On Line Journal Entries</v>
      </c>
      <c r="J1286" s="180">
        <v>8369335</v>
      </c>
      <c r="K1286" s="47">
        <v>44952.333333333336</v>
      </c>
      <c r="L1286" s="51" t="s">
        <v>351</v>
      </c>
      <c r="M1286" s="50">
        <v>44953.20716435185</v>
      </c>
      <c r="N1286" s="56" t="s">
        <v>410</v>
      </c>
      <c r="O1286" s="175" t="s">
        <v>471</v>
      </c>
    </row>
    <row r="1287" spans="1:15" ht="12.75" customHeight="1" collapsed="1">
      <c r="G1287" s="24"/>
      <c r="J1287" s="152">
        <f>SUM(J1279:J1286)</f>
        <v>2867872.4700000025</v>
      </c>
      <c r="L1287" s="178"/>
      <c r="M1287" s="57"/>
      <c r="N1287" s="56"/>
      <c r="O1287" s="175"/>
    </row>
    <row r="1290" spans="1:15" ht="12.75" customHeight="1">
      <c r="A1290" s="63" t="s">
        <v>2060</v>
      </c>
    </row>
    <row r="1291" spans="1:15" ht="27" hidden="1" customHeight="1" outlineLevel="1">
      <c r="B1291" s="39">
        <v>2023</v>
      </c>
      <c r="C1291" s="39">
        <v>7</v>
      </c>
      <c r="D1291" s="46" t="s">
        <v>5</v>
      </c>
      <c r="E1291" s="46" t="s">
        <v>6</v>
      </c>
      <c r="F1291" s="46" t="s">
        <v>2061</v>
      </c>
      <c r="G1291" s="47">
        <v>44953.333333333336</v>
      </c>
      <c r="H1291" s="46" t="s">
        <v>12</v>
      </c>
      <c r="I1291" s="56" t="str">
        <f>VLOOKUP(H1291,'Source Codes'!$A$6:$B$89,2,FALSE)</f>
        <v>AR Direct Cash Journal</v>
      </c>
      <c r="J1291" s="180">
        <v>1756671.91</v>
      </c>
      <c r="K1291" s="47">
        <v>44956.333333333336</v>
      </c>
      <c r="L1291" s="51" t="s">
        <v>1458</v>
      </c>
      <c r="M1291" s="50">
        <v>44957.086030092592</v>
      </c>
      <c r="N1291" s="56" t="s">
        <v>410</v>
      </c>
      <c r="O1291" s="175" t="s">
        <v>422</v>
      </c>
    </row>
    <row r="1292" spans="1:15" ht="25.5" hidden="1" customHeight="1" outlineLevel="1">
      <c r="B1292" s="53">
        <v>2023</v>
      </c>
      <c r="C1292" s="53">
        <v>7</v>
      </c>
      <c r="D1292" s="54" t="s">
        <v>5</v>
      </c>
      <c r="E1292" s="54" t="s">
        <v>6</v>
      </c>
      <c r="F1292" s="54" t="s">
        <v>2062</v>
      </c>
      <c r="G1292" s="55">
        <v>44950.333333333336</v>
      </c>
      <c r="H1292" s="54" t="s">
        <v>9</v>
      </c>
      <c r="I1292" s="56" t="str">
        <f>VLOOKUP(H1292,'Source Codes'!$A$6:$B$89,2,FALSE)</f>
        <v>On Line Journal Entries</v>
      </c>
      <c r="J1292" s="180">
        <v>14481281</v>
      </c>
      <c r="K1292" s="55">
        <v>44956.333333333336</v>
      </c>
      <c r="L1292" s="51" t="s">
        <v>2065</v>
      </c>
      <c r="M1292" s="50">
        <v>44957.20689814815</v>
      </c>
      <c r="N1292" s="56" t="s">
        <v>412</v>
      </c>
      <c r="O1292" s="175" t="s">
        <v>408</v>
      </c>
    </row>
    <row r="1293" spans="1:15" ht="24.75" hidden="1" customHeight="1" outlineLevel="1">
      <c r="B1293" s="53">
        <v>2023</v>
      </c>
      <c r="C1293" s="53">
        <v>7</v>
      </c>
      <c r="D1293" s="54" t="s">
        <v>5</v>
      </c>
      <c r="E1293" s="54" t="s">
        <v>6</v>
      </c>
      <c r="F1293" s="54">
        <v>2451188</v>
      </c>
      <c r="G1293" s="55">
        <v>44950.333333333336</v>
      </c>
      <c r="H1293" s="54" t="s">
        <v>9</v>
      </c>
      <c r="I1293" s="56" t="str">
        <f>VLOOKUP(H1293,'Source Codes'!$A$6:$B$89,2,FALSE)</f>
        <v>On Line Journal Entries</v>
      </c>
      <c r="J1293" s="180">
        <v>6986621</v>
      </c>
      <c r="K1293" s="55">
        <v>44956.333333333336</v>
      </c>
      <c r="L1293" s="51" t="s">
        <v>2077</v>
      </c>
      <c r="M1293" s="50">
        <v>44957.20689814815</v>
      </c>
      <c r="N1293" s="56" t="s">
        <v>412</v>
      </c>
      <c r="O1293" s="175" t="s">
        <v>408</v>
      </c>
    </row>
    <row r="1294" spans="1:15" ht="29.25" hidden="1" customHeight="1" outlineLevel="1">
      <c r="B1294" s="53">
        <v>2023</v>
      </c>
      <c r="C1294" s="53">
        <v>7</v>
      </c>
      <c r="D1294" s="54" t="s">
        <v>5</v>
      </c>
      <c r="E1294" s="54" t="s">
        <v>6</v>
      </c>
      <c r="F1294" s="54" t="s">
        <v>2063</v>
      </c>
      <c r="G1294" s="55">
        <v>44951.333333333336</v>
      </c>
      <c r="H1294" s="54" t="s">
        <v>9</v>
      </c>
      <c r="I1294" s="56" t="str">
        <f>VLOOKUP(H1294,'Source Codes'!$A$6:$B$89,2,FALSE)</f>
        <v>On Line Journal Entries</v>
      </c>
      <c r="J1294" s="180">
        <v>1817600</v>
      </c>
      <c r="K1294" s="55">
        <v>44956.333333333336</v>
      </c>
      <c r="L1294" s="51" t="s">
        <v>2078</v>
      </c>
      <c r="M1294" s="50">
        <v>44957.20689814815</v>
      </c>
      <c r="N1294" s="56" t="s">
        <v>518</v>
      </c>
      <c r="O1294" s="175" t="s">
        <v>409</v>
      </c>
    </row>
    <row r="1295" spans="1:15" ht="12.75" hidden="1" customHeight="1" outlineLevel="1">
      <c r="B1295" s="53">
        <v>2023</v>
      </c>
      <c r="C1295" s="53">
        <v>7</v>
      </c>
      <c r="D1295" s="54" t="s">
        <v>5</v>
      </c>
      <c r="E1295" s="54" t="s">
        <v>6</v>
      </c>
      <c r="F1295" s="54" t="s">
        <v>2064</v>
      </c>
      <c r="G1295" s="55">
        <v>44949.333333333336</v>
      </c>
      <c r="H1295" s="54" t="s">
        <v>340</v>
      </c>
      <c r="I1295" s="56" t="str">
        <f>VLOOKUP(H1295,'Source Codes'!$A$6:$B$89,2,FALSE)</f>
        <v>Facilities Mngmnt Intfc Jrnls</v>
      </c>
      <c r="J1295" s="180">
        <v>1014203.35</v>
      </c>
      <c r="K1295" s="55">
        <v>44956.333333333336</v>
      </c>
      <c r="L1295" s="51" t="s">
        <v>2076</v>
      </c>
      <c r="M1295" s="50">
        <v>44957.206944444442</v>
      </c>
      <c r="N1295" s="56" t="s">
        <v>410</v>
      </c>
      <c r="O1295" s="175" t="s">
        <v>418</v>
      </c>
    </row>
    <row r="1296" spans="1:15" ht="12.75" hidden="1" customHeight="1" outlineLevel="1">
      <c r="B1296" s="53">
        <v>2023</v>
      </c>
      <c r="C1296" s="53">
        <v>7</v>
      </c>
      <c r="D1296" s="54" t="s">
        <v>5</v>
      </c>
      <c r="E1296" s="54" t="s">
        <v>6</v>
      </c>
      <c r="F1296" s="54" t="s">
        <v>2066</v>
      </c>
      <c r="G1296" s="55">
        <v>44937.333333333336</v>
      </c>
      <c r="H1296" s="54" t="s">
        <v>340</v>
      </c>
      <c r="I1296" s="56" t="str">
        <f>VLOOKUP(H1296,'Source Codes'!$A$6:$B$89,2,FALSE)</f>
        <v>Facilities Mngmnt Intfc Jrnls</v>
      </c>
      <c r="J1296" s="180">
        <v>-1303592.3600000001</v>
      </c>
      <c r="K1296" s="55">
        <v>44956.333333333336</v>
      </c>
      <c r="L1296" s="51" t="s">
        <v>2073</v>
      </c>
      <c r="M1296" s="50">
        <v>44957.206944444442</v>
      </c>
      <c r="N1296" s="56" t="s">
        <v>410</v>
      </c>
      <c r="O1296" s="175" t="s">
        <v>418</v>
      </c>
    </row>
    <row r="1297" spans="1:15" ht="12.75" hidden="1" customHeight="1" outlineLevel="1">
      <c r="B1297" s="53">
        <v>2023</v>
      </c>
      <c r="C1297" s="53">
        <v>7</v>
      </c>
      <c r="D1297" s="54" t="s">
        <v>5</v>
      </c>
      <c r="E1297" s="54" t="s">
        <v>6</v>
      </c>
      <c r="F1297" s="54" t="s">
        <v>2067</v>
      </c>
      <c r="G1297" s="55">
        <v>44951.333333333336</v>
      </c>
      <c r="H1297" s="54" t="s">
        <v>7</v>
      </c>
      <c r="I1297" s="56" t="str">
        <f>VLOOKUP(H1297,'Source Codes'!$A$6:$B$89,2,FALSE)</f>
        <v>HRMS Interface Journals</v>
      </c>
      <c r="J1297" s="180">
        <v>-2052344.4</v>
      </c>
      <c r="K1297" s="55">
        <v>44956.333333333336</v>
      </c>
      <c r="L1297" s="51" t="s">
        <v>357</v>
      </c>
      <c r="M1297" s="50">
        <v>44956.825439814813</v>
      </c>
      <c r="N1297" s="48" t="s">
        <v>416</v>
      </c>
      <c r="O1297" s="48" t="s">
        <v>417</v>
      </c>
    </row>
    <row r="1298" spans="1:15" ht="12.75" hidden="1" customHeight="1" outlineLevel="1">
      <c r="B1298" s="53">
        <v>2023</v>
      </c>
      <c r="C1298" s="53">
        <v>7</v>
      </c>
      <c r="D1298" s="54" t="s">
        <v>5</v>
      </c>
      <c r="E1298" s="54" t="s">
        <v>6</v>
      </c>
      <c r="F1298" s="54" t="s">
        <v>2068</v>
      </c>
      <c r="G1298" s="55">
        <v>44952.333333333336</v>
      </c>
      <c r="H1298" s="54" t="s">
        <v>7</v>
      </c>
      <c r="I1298" s="56" t="str">
        <f>VLOOKUP(H1298,'Source Codes'!$A$6:$B$89,2,FALSE)</f>
        <v>HRMS Interface Journals</v>
      </c>
      <c r="J1298" s="180">
        <v>-3253839.74</v>
      </c>
      <c r="K1298" s="55">
        <v>44956.333333333336</v>
      </c>
      <c r="L1298" s="51" t="s">
        <v>355</v>
      </c>
      <c r="M1298" s="50">
        <v>44956.782314814816</v>
      </c>
      <c r="N1298" s="48" t="s">
        <v>416</v>
      </c>
      <c r="O1298" s="48" t="s">
        <v>417</v>
      </c>
    </row>
    <row r="1299" spans="1:15" ht="12.75" hidden="1" customHeight="1" outlineLevel="1">
      <c r="B1299" s="53">
        <v>2023</v>
      </c>
      <c r="C1299" s="53">
        <v>7</v>
      </c>
      <c r="D1299" s="54" t="s">
        <v>5</v>
      </c>
      <c r="E1299" s="54" t="s">
        <v>6</v>
      </c>
      <c r="F1299" s="54" t="s">
        <v>2069</v>
      </c>
      <c r="G1299" s="55">
        <v>44949.333333333336</v>
      </c>
      <c r="H1299" s="54" t="s">
        <v>340</v>
      </c>
      <c r="I1299" s="56" t="str">
        <f>VLOOKUP(H1299,'Source Codes'!$A$6:$B$89,2,FALSE)</f>
        <v>Facilities Mngmnt Intfc Jrnls</v>
      </c>
      <c r="J1299" s="180">
        <v>-3937078.25</v>
      </c>
      <c r="K1299" s="55">
        <v>44956.333333333336</v>
      </c>
      <c r="L1299" s="51" t="s">
        <v>2074</v>
      </c>
      <c r="M1299" s="50">
        <v>44957.206944444442</v>
      </c>
      <c r="N1299" s="56" t="s">
        <v>410</v>
      </c>
      <c r="O1299" s="175" t="s">
        <v>418</v>
      </c>
    </row>
    <row r="1300" spans="1:15" ht="25.5" hidden="1" customHeight="1" outlineLevel="1">
      <c r="B1300" s="53">
        <v>2023</v>
      </c>
      <c r="C1300" s="53">
        <v>7</v>
      </c>
      <c r="D1300" s="54" t="s">
        <v>5</v>
      </c>
      <c r="E1300" s="54" t="s">
        <v>6</v>
      </c>
      <c r="F1300" s="54" t="s">
        <v>2070</v>
      </c>
      <c r="G1300" s="55">
        <v>44927.333333333336</v>
      </c>
      <c r="H1300" s="54" t="s">
        <v>9</v>
      </c>
      <c r="I1300" s="56" t="str">
        <f>VLOOKUP(H1300,'Source Codes'!$A$6:$B$89,2,FALSE)</f>
        <v>On Line Journal Entries</v>
      </c>
      <c r="J1300" s="180">
        <v>-4626569.1100000003</v>
      </c>
      <c r="K1300" s="55">
        <v>44956.333333333336</v>
      </c>
      <c r="L1300" s="51" t="s">
        <v>2075</v>
      </c>
      <c r="M1300" s="50">
        <v>44957.20689814815</v>
      </c>
      <c r="N1300" s="56" t="s">
        <v>410</v>
      </c>
      <c r="O1300" s="175" t="s">
        <v>425</v>
      </c>
    </row>
    <row r="1301" spans="1:15" ht="12.75" hidden="1" customHeight="1" outlineLevel="1">
      <c r="B1301" s="53">
        <v>2023</v>
      </c>
      <c r="C1301" s="53">
        <v>7</v>
      </c>
      <c r="D1301" s="54" t="s">
        <v>5</v>
      </c>
      <c r="E1301" s="54" t="s">
        <v>6</v>
      </c>
      <c r="F1301" s="54" t="s">
        <v>2071</v>
      </c>
      <c r="G1301" s="55">
        <v>44951.333333333336</v>
      </c>
      <c r="H1301" s="54" t="s">
        <v>7</v>
      </c>
      <c r="I1301" s="56" t="str">
        <f>VLOOKUP(H1301,'Source Codes'!$A$6:$B$89,2,FALSE)</f>
        <v>HRMS Interface Journals</v>
      </c>
      <c r="J1301" s="180">
        <v>-7582549</v>
      </c>
      <c r="K1301" s="55">
        <v>44956.333333333336</v>
      </c>
      <c r="L1301" s="51" t="s">
        <v>356</v>
      </c>
      <c r="M1301" s="50">
        <v>44956.819201388891</v>
      </c>
      <c r="N1301" s="48" t="s">
        <v>416</v>
      </c>
      <c r="O1301" s="48" t="s">
        <v>417</v>
      </c>
    </row>
    <row r="1302" spans="1:15" ht="58.5" hidden="1" customHeight="1" outlineLevel="1">
      <c r="B1302" s="39">
        <v>2023</v>
      </c>
      <c r="C1302" s="39">
        <v>7</v>
      </c>
      <c r="D1302" s="46" t="s">
        <v>5</v>
      </c>
      <c r="E1302" s="46" t="s">
        <v>6</v>
      </c>
      <c r="F1302" s="46" t="s">
        <v>2072</v>
      </c>
      <c r="G1302" s="47">
        <v>44956.333333333336</v>
      </c>
      <c r="H1302" s="46" t="s">
        <v>9</v>
      </c>
      <c r="I1302" s="56" t="str">
        <f>VLOOKUP(H1302,'Source Codes'!$A$6:$B$89,2,FALSE)</f>
        <v>On Line Journal Entries</v>
      </c>
      <c r="J1302" s="180">
        <v>-12400000</v>
      </c>
      <c r="K1302" s="47">
        <v>44956.333333333336</v>
      </c>
      <c r="L1302" s="51" t="s">
        <v>359</v>
      </c>
      <c r="M1302" s="50">
        <v>44957.20689814815</v>
      </c>
      <c r="N1302" s="48" t="s">
        <v>430</v>
      </c>
      <c r="O1302" s="48" t="s">
        <v>422</v>
      </c>
    </row>
    <row r="1303" spans="1:15" ht="12.75" customHeight="1" collapsed="1">
      <c r="J1303" s="152">
        <f>SUM(J1291:J1302)</f>
        <v>-9099595.599999994</v>
      </c>
    </row>
    <row r="1304" spans="1:15" ht="12.75" customHeight="1">
      <c r="J1304" s="158"/>
    </row>
    <row r="1306" spans="1:15" ht="12.75" customHeight="1">
      <c r="A1306" s="63" t="s">
        <v>2079</v>
      </c>
    </row>
    <row r="1307" spans="1:15" ht="64.5" hidden="1" customHeight="1" outlineLevel="1">
      <c r="B1307" s="39">
        <v>2023</v>
      </c>
      <c r="C1307" s="39">
        <v>8</v>
      </c>
      <c r="D1307" s="46" t="s">
        <v>5</v>
      </c>
      <c r="E1307" s="46" t="s">
        <v>6</v>
      </c>
      <c r="F1307" s="54" t="s">
        <v>2080</v>
      </c>
      <c r="G1307" s="55">
        <v>44959.333333333336</v>
      </c>
      <c r="H1307" s="54" t="s">
        <v>14</v>
      </c>
      <c r="I1307" s="56" t="str">
        <f>VLOOKUP(H1307,'Source Codes'!$A$6:$B$89,2,FALSE)</f>
        <v>AP Warrant Issuance</v>
      </c>
      <c r="J1307" s="153">
        <v>-48669787.789999999</v>
      </c>
      <c r="K1307" s="55">
        <v>44957.333333333336</v>
      </c>
      <c r="L1307" s="51" t="s">
        <v>2094</v>
      </c>
      <c r="M1307" s="50">
        <v>44958.178182870368</v>
      </c>
      <c r="N1307" s="56" t="s">
        <v>410</v>
      </c>
      <c r="O1307" s="48" t="s">
        <v>415</v>
      </c>
    </row>
    <row r="1308" spans="1:15" ht="32.25" hidden="1" customHeight="1" outlineLevel="1">
      <c r="B1308" s="53">
        <v>2023</v>
      </c>
      <c r="C1308" s="53">
        <v>8</v>
      </c>
      <c r="D1308" s="54" t="s">
        <v>5</v>
      </c>
      <c r="E1308" s="54" t="s">
        <v>6</v>
      </c>
      <c r="F1308" s="54" t="s">
        <v>2081</v>
      </c>
      <c r="G1308" s="55">
        <v>44959.333333333336</v>
      </c>
      <c r="H1308" s="54" t="s">
        <v>14</v>
      </c>
      <c r="I1308" s="56" t="str">
        <f>VLOOKUP(H1308,'Source Codes'!$A$6:$B$89,2,FALSE)</f>
        <v>AP Warrant Issuance</v>
      </c>
      <c r="J1308" s="153">
        <v>-3877859.29</v>
      </c>
      <c r="K1308" s="55">
        <v>44957.333333333336</v>
      </c>
      <c r="L1308" s="51" t="s">
        <v>2092</v>
      </c>
      <c r="M1308" s="57">
        <v>44958.178182870368</v>
      </c>
      <c r="N1308" s="56" t="s">
        <v>410</v>
      </c>
      <c r="O1308" s="56" t="s">
        <v>419</v>
      </c>
    </row>
    <row r="1309" spans="1:15" ht="29.25" hidden="1" customHeight="1" outlineLevel="1">
      <c r="B1309" s="53">
        <v>2023</v>
      </c>
      <c r="C1309" s="53">
        <v>7</v>
      </c>
      <c r="D1309" s="54" t="s">
        <v>5</v>
      </c>
      <c r="E1309" s="54" t="s">
        <v>6</v>
      </c>
      <c r="F1309" s="54" t="s">
        <v>2082</v>
      </c>
      <c r="G1309" s="55">
        <v>44957.333333333336</v>
      </c>
      <c r="H1309" s="54" t="s">
        <v>14</v>
      </c>
      <c r="I1309" s="56" t="str">
        <f>VLOOKUP(H1309,'Source Codes'!$A$6:$B$89,2,FALSE)</f>
        <v>AP Warrant Issuance</v>
      </c>
      <c r="J1309" s="153">
        <v>-2705333.59</v>
      </c>
      <c r="K1309" s="55">
        <v>44957.333333333336</v>
      </c>
      <c r="L1309" s="51" t="s">
        <v>2093</v>
      </c>
      <c r="M1309" s="57">
        <v>44958.178182870368</v>
      </c>
      <c r="N1309" s="56" t="s">
        <v>410</v>
      </c>
      <c r="O1309" s="56" t="s">
        <v>419</v>
      </c>
    </row>
    <row r="1310" spans="1:15" ht="86.25" hidden="1" customHeight="1" outlineLevel="1">
      <c r="B1310" s="53">
        <v>2023</v>
      </c>
      <c r="C1310" s="53">
        <v>7</v>
      </c>
      <c r="D1310" s="54" t="s">
        <v>5</v>
      </c>
      <c r="E1310" s="54" t="s">
        <v>6</v>
      </c>
      <c r="F1310" s="54" t="s">
        <v>2083</v>
      </c>
      <c r="G1310" s="55">
        <v>44956.333333333336</v>
      </c>
      <c r="H1310" s="54" t="s">
        <v>12</v>
      </c>
      <c r="I1310" s="56" t="str">
        <f>VLOOKUP(H1310,'Source Codes'!$A$6:$B$89,2,FALSE)</f>
        <v>AR Direct Cash Journal</v>
      </c>
      <c r="J1310" s="153">
        <v>3428202.16</v>
      </c>
      <c r="K1310" s="55">
        <v>44957.333333333336</v>
      </c>
      <c r="L1310" s="51" t="s">
        <v>2090</v>
      </c>
      <c r="M1310" s="57">
        <v>44958.086493055554</v>
      </c>
      <c r="N1310" s="56" t="s">
        <v>412</v>
      </c>
      <c r="O1310" s="56" t="s">
        <v>419</v>
      </c>
    </row>
    <row r="1311" spans="1:15" ht="63" hidden="1" customHeight="1" outlineLevel="1">
      <c r="B1311" s="53">
        <v>2023</v>
      </c>
      <c r="C1311" s="53">
        <v>7</v>
      </c>
      <c r="D1311" s="54" t="s">
        <v>5</v>
      </c>
      <c r="E1311" s="54" t="s">
        <v>6</v>
      </c>
      <c r="F1311" s="54" t="s">
        <v>2084</v>
      </c>
      <c r="G1311" s="55">
        <v>44950.333333333336</v>
      </c>
      <c r="H1311" s="54" t="s">
        <v>11</v>
      </c>
      <c r="I1311" s="56" t="str">
        <f>VLOOKUP(H1311,'Source Codes'!$A$6:$B$89,2,FALSE)</f>
        <v>AR Payments</v>
      </c>
      <c r="J1311" s="153">
        <v>1640488.83</v>
      </c>
      <c r="K1311" s="55">
        <v>44957.333333333336</v>
      </c>
      <c r="L1311" s="51" t="s">
        <v>2091</v>
      </c>
      <c r="M1311" s="57">
        <v>44958.086493055554</v>
      </c>
      <c r="N1311" s="56" t="s">
        <v>410</v>
      </c>
      <c r="O1311" s="56" t="s">
        <v>408</v>
      </c>
    </row>
    <row r="1312" spans="1:15" ht="12.75" hidden="1" customHeight="1" outlineLevel="1">
      <c r="B1312" s="53">
        <v>2023</v>
      </c>
      <c r="C1312" s="53">
        <v>7</v>
      </c>
      <c r="D1312" s="54" t="s">
        <v>5</v>
      </c>
      <c r="E1312" s="54" t="s">
        <v>6</v>
      </c>
      <c r="F1312" s="54" t="s">
        <v>2085</v>
      </c>
      <c r="G1312" s="55">
        <v>44952.333333333336</v>
      </c>
      <c r="H1312" s="54" t="s">
        <v>9</v>
      </c>
      <c r="I1312" s="56" t="str">
        <f>VLOOKUP(H1312,'Source Codes'!$A$6:$B$89,2,FALSE)</f>
        <v>On Line Journal Entries</v>
      </c>
      <c r="J1312" s="153">
        <v>23156573.77</v>
      </c>
      <c r="K1312" s="55">
        <v>44957.333333333336</v>
      </c>
      <c r="L1312" s="51" t="s">
        <v>2087</v>
      </c>
      <c r="M1312" s="57">
        <v>44958.20684027778</v>
      </c>
      <c r="N1312" s="56" t="s">
        <v>410</v>
      </c>
      <c r="O1312" s="56" t="s">
        <v>422</v>
      </c>
    </row>
    <row r="1313" spans="1:15" ht="12.75" hidden="1" customHeight="1" outlineLevel="1">
      <c r="B1313" s="53">
        <v>2023</v>
      </c>
      <c r="C1313" s="53">
        <v>7</v>
      </c>
      <c r="D1313" s="54" t="s">
        <v>5</v>
      </c>
      <c r="E1313" s="54" t="s">
        <v>6</v>
      </c>
      <c r="F1313" s="54" t="s">
        <v>2086</v>
      </c>
      <c r="G1313" s="55">
        <v>44953.333333333336</v>
      </c>
      <c r="H1313" s="54" t="s">
        <v>9</v>
      </c>
      <c r="I1313" s="56" t="str">
        <f>VLOOKUP(H1313,'Source Codes'!$A$6:$B$89,2,FALSE)</f>
        <v>On Line Journal Entries</v>
      </c>
      <c r="J1313" s="153">
        <v>3348859.09</v>
      </c>
      <c r="K1313" s="55">
        <v>44957.333333333336</v>
      </c>
      <c r="L1313" s="51" t="s">
        <v>2088</v>
      </c>
      <c r="M1313" s="57">
        <v>44958.20684027778</v>
      </c>
      <c r="N1313" s="56" t="s">
        <v>410</v>
      </c>
      <c r="O1313" s="56" t="s">
        <v>422</v>
      </c>
    </row>
    <row r="1314" spans="1:15" ht="12.75" hidden="1" customHeight="1" outlineLevel="1">
      <c r="B1314" s="53">
        <v>2023</v>
      </c>
      <c r="C1314" s="53">
        <v>7</v>
      </c>
      <c r="D1314" s="54" t="s">
        <v>5</v>
      </c>
      <c r="E1314" s="54" t="s">
        <v>6</v>
      </c>
      <c r="F1314" s="181" t="s">
        <v>2098</v>
      </c>
      <c r="G1314" s="55">
        <v>44953.333333333336</v>
      </c>
      <c r="H1314" s="54" t="s">
        <v>9</v>
      </c>
      <c r="I1314" s="56" t="str">
        <f>VLOOKUP(H1314,'Source Codes'!$A$6:$B$89,2,FALSE)</f>
        <v>On Line Journal Entries</v>
      </c>
      <c r="J1314" s="153">
        <v>1573565.83</v>
      </c>
      <c r="K1314" s="55">
        <v>44957.333333333336</v>
      </c>
      <c r="L1314" s="51" t="s">
        <v>2089</v>
      </c>
      <c r="M1314" s="57">
        <v>44958.20684027778</v>
      </c>
      <c r="N1314" s="56" t="s">
        <v>410</v>
      </c>
      <c r="O1314" s="56" t="s">
        <v>422</v>
      </c>
    </row>
    <row r="1315" spans="1:15" ht="12.75" customHeight="1" collapsed="1">
      <c r="B1315" s="39"/>
      <c r="C1315" s="39"/>
      <c r="D1315" s="46"/>
      <c r="E1315" s="46"/>
      <c r="F1315" s="46"/>
      <c r="G1315" s="47"/>
      <c r="H1315" s="46"/>
      <c r="J1315" s="152">
        <f>SUM(J1307:J1314)</f>
        <v>-22105290.99000001</v>
      </c>
    </row>
    <row r="1316" spans="1:15" ht="12.75" customHeight="1">
      <c r="B1316" s="39"/>
      <c r="C1316" s="39"/>
      <c r="D1316" s="46"/>
      <c r="E1316" s="46"/>
      <c r="F1316" s="46"/>
      <c r="G1316" s="47"/>
      <c r="H1316" s="46"/>
    </row>
    <row r="1318" spans="1:15" ht="12.75" customHeight="1">
      <c r="A1318" s="63" t="s">
        <v>2095</v>
      </c>
    </row>
    <row r="1319" spans="1:15" ht="30" hidden="1" customHeight="1" outlineLevel="1">
      <c r="B1319" s="53">
        <v>2023</v>
      </c>
      <c r="C1319" s="53">
        <v>8</v>
      </c>
      <c r="D1319" s="54" t="s">
        <v>5</v>
      </c>
      <c r="E1319" s="54" t="s">
        <v>6</v>
      </c>
      <c r="F1319" s="54" t="s">
        <v>2096</v>
      </c>
      <c r="G1319" s="55">
        <v>44960.333333333336</v>
      </c>
      <c r="H1319" s="54" t="s">
        <v>14</v>
      </c>
      <c r="I1319" s="56" t="str">
        <f>VLOOKUP(H1319,'Source Codes'!$A$6:$B$89,2,FALSE)</f>
        <v>AP Warrant Issuance</v>
      </c>
      <c r="J1319" s="153">
        <v>-1547210.38</v>
      </c>
      <c r="K1319" s="55">
        <v>44958.333333333336</v>
      </c>
      <c r="L1319" s="51" t="s">
        <v>2107</v>
      </c>
      <c r="M1319" s="57">
        <v>44959.127766203703</v>
      </c>
      <c r="N1319" s="56" t="s">
        <v>410</v>
      </c>
      <c r="O1319" s="56" t="s">
        <v>419</v>
      </c>
    </row>
    <row r="1320" spans="1:15" ht="55.5" hidden="1" customHeight="1" outlineLevel="1">
      <c r="B1320" s="53">
        <v>2023</v>
      </c>
      <c r="C1320" s="53">
        <v>7</v>
      </c>
      <c r="D1320" s="54" t="s">
        <v>5</v>
      </c>
      <c r="E1320" s="54" t="s">
        <v>6</v>
      </c>
      <c r="F1320" s="54" t="s">
        <v>2097</v>
      </c>
      <c r="G1320" s="55">
        <v>44956.333333333336</v>
      </c>
      <c r="H1320" s="54" t="s">
        <v>12</v>
      </c>
      <c r="I1320" s="56" t="str">
        <f>VLOOKUP(H1320,'Source Codes'!$A$6:$B$89,2,FALSE)</f>
        <v>AR Direct Cash Journal</v>
      </c>
      <c r="J1320" s="153">
        <v>6909981.4199999999</v>
      </c>
      <c r="K1320" s="55">
        <v>44958.333333333336</v>
      </c>
      <c r="L1320" s="51" t="s">
        <v>2108</v>
      </c>
      <c r="M1320" s="57">
        <v>44959.0856712963</v>
      </c>
      <c r="N1320" s="56" t="s">
        <v>410</v>
      </c>
      <c r="O1320" s="56" t="s">
        <v>419</v>
      </c>
    </row>
    <row r="1321" spans="1:15" ht="36.75" hidden="1" customHeight="1" outlineLevel="1">
      <c r="B1321" s="53">
        <v>2023</v>
      </c>
      <c r="C1321" s="53">
        <v>7</v>
      </c>
      <c r="D1321" s="54" t="s">
        <v>5</v>
      </c>
      <c r="E1321" s="54" t="s">
        <v>6</v>
      </c>
      <c r="F1321" s="181" t="s">
        <v>2119</v>
      </c>
      <c r="G1321" s="55">
        <v>44957.333333333336</v>
      </c>
      <c r="H1321" s="54" t="s">
        <v>9</v>
      </c>
      <c r="I1321" s="56" t="str">
        <f>VLOOKUP(H1321,'Source Codes'!$A$6:$B$89,2,FALSE)</f>
        <v>On Line Journal Entries</v>
      </c>
      <c r="J1321" s="153">
        <v>10349450.630000001</v>
      </c>
      <c r="K1321" s="55">
        <v>44958.333333333336</v>
      </c>
      <c r="L1321" s="51" t="s">
        <v>2101</v>
      </c>
      <c r="M1321" s="57">
        <v>44959.207025462965</v>
      </c>
      <c r="N1321" s="56" t="s">
        <v>410</v>
      </c>
      <c r="O1321" s="56" t="s">
        <v>422</v>
      </c>
    </row>
    <row r="1322" spans="1:15" ht="28.5" hidden="1" customHeight="1" outlineLevel="1">
      <c r="B1322" s="53">
        <v>2023</v>
      </c>
      <c r="C1322" s="53">
        <v>7</v>
      </c>
      <c r="D1322" s="54" t="s">
        <v>5</v>
      </c>
      <c r="E1322" s="54" t="s">
        <v>6</v>
      </c>
      <c r="F1322" s="54" t="s">
        <v>2099</v>
      </c>
      <c r="G1322" s="55">
        <v>44952.333333333336</v>
      </c>
      <c r="H1322" s="54" t="s">
        <v>16</v>
      </c>
      <c r="I1322" s="56" t="str">
        <f>VLOOKUP(H1322,'Source Codes'!$A$6:$B$89,2,FALSE)</f>
        <v>Property Tax Interface</v>
      </c>
      <c r="J1322" s="153">
        <v>7484146.5199999996</v>
      </c>
      <c r="K1322" s="55">
        <v>44958.333333333336</v>
      </c>
      <c r="L1322" s="51" t="s">
        <v>2102</v>
      </c>
      <c r="M1322" s="57">
        <v>44958.685370370367</v>
      </c>
      <c r="N1322" s="56" t="s">
        <v>518</v>
      </c>
      <c r="O1322" s="56" t="s">
        <v>471</v>
      </c>
    </row>
    <row r="1323" spans="1:15" ht="29.25" hidden="1" customHeight="1" outlineLevel="1">
      <c r="B1323" s="53">
        <v>2023</v>
      </c>
      <c r="C1323" s="53">
        <v>7</v>
      </c>
      <c r="D1323" s="54" t="s">
        <v>5</v>
      </c>
      <c r="E1323" s="54" t="s">
        <v>6</v>
      </c>
      <c r="F1323" s="54" t="s">
        <v>2100</v>
      </c>
      <c r="G1323" s="55">
        <v>44957.333333333336</v>
      </c>
      <c r="H1323" s="54" t="s">
        <v>9</v>
      </c>
      <c r="I1323" s="56" t="str">
        <f>VLOOKUP(H1323,'Source Codes'!$A$6:$B$89,2,FALSE)</f>
        <v>On Line Journal Entries</v>
      </c>
      <c r="J1323" s="153">
        <v>4931456</v>
      </c>
      <c r="K1323" s="55">
        <v>44958.333333333336</v>
      </c>
      <c r="L1323" s="51" t="s">
        <v>2103</v>
      </c>
      <c r="M1323" s="57">
        <v>44959.207025462965</v>
      </c>
      <c r="N1323" s="56" t="s">
        <v>518</v>
      </c>
      <c r="O1323" s="56" t="s">
        <v>422</v>
      </c>
    </row>
    <row r="1324" spans="1:15" ht="12.75" hidden="1" customHeight="1" outlineLevel="1">
      <c r="B1324" s="53">
        <v>2023</v>
      </c>
      <c r="C1324" s="53">
        <v>7</v>
      </c>
      <c r="D1324" s="54" t="s">
        <v>5</v>
      </c>
      <c r="E1324" s="54" t="s">
        <v>6</v>
      </c>
      <c r="F1324" s="181" t="s">
        <v>2104</v>
      </c>
      <c r="G1324" s="55">
        <v>44957.333333333336</v>
      </c>
      <c r="H1324" s="54" t="s">
        <v>9</v>
      </c>
      <c r="I1324" s="56" t="str">
        <f>VLOOKUP(H1324,'Source Codes'!$A$6:$B$89,2,FALSE)</f>
        <v>On Line Journal Entries</v>
      </c>
      <c r="J1324" s="153">
        <v>-3019133.31</v>
      </c>
      <c r="K1324" s="55">
        <v>44958.333333333336</v>
      </c>
      <c r="L1324" s="51" t="s">
        <v>2106</v>
      </c>
      <c r="M1324" s="57">
        <v>44958.744606481479</v>
      </c>
      <c r="N1324" s="56" t="s">
        <v>412</v>
      </c>
      <c r="O1324" s="56" t="s">
        <v>424</v>
      </c>
    </row>
    <row r="1325" spans="1:15" ht="12.75" hidden="1" customHeight="1" outlineLevel="1">
      <c r="B1325" s="53">
        <v>2023</v>
      </c>
      <c r="C1325" s="53">
        <v>7</v>
      </c>
      <c r="D1325" s="54" t="s">
        <v>5</v>
      </c>
      <c r="E1325" s="54" t="s">
        <v>6</v>
      </c>
      <c r="F1325" s="181" t="s">
        <v>2105</v>
      </c>
      <c r="G1325" s="55">
        <v>44951.333333333336</v>
      </c>
      <c r="H1325" s="54" t="s">
        <v>7</v>
      </c>
      <c r="I1325" s="56" t="str">
        <f>VLOOKUP(H1325,'Source Codes'!$A$6:$B$89,2,FALSE)</f>
        <v>HRMS Interface Journals</v>
      </c>
      <c r="J1325" s="153">
        <v>-58115937.390000001</v>
      </c>
      <c r="K1325" s="55">
        <v>44958.333333333336</v>
      </c>
      <c r="L1325" s="51" t="s">
        <v>1986</v>
      </c>
      <c r="M1325" s="57">
        <v>44958.656724537039</v>
      </c>
      <c r="N1325" s="56" t="s">
        <v>438</v>
      </c>
      <c r="O1325" s="56" t="s">
        <v>439</v>
      </c>
    </row>
    <row r="1326" spans="1:15" ht="12.75" customHeight="1" collapsed="1">
      <c r="J1326" s="152">
        <f>SUM(J1319:J1325)</f>
        <v>-33007246.509999998</v>
      </c>
      <c r="K1326" s="55"/>
      <c r="L1326" s="51"/>
      <c r="M1326" s="57"/>
      <c r="N1326" s="56"/>
      <c r="O1326" s="56"/>
    </row>
    <row r="1329" spans="1:15" ht="12.75" customHeight="1">
      <c r="A1329" s="63" t="s">
        <v>2109</v>
      </c>
      <c r="B1329" s="53"/>
      <c r="C1329" s="53"/>
      <c r="D1329" s="54"/>
      <c r="E1329" s="54"/>
      <c r="F1329" s="54"/>
      <c r="G1329" s="55"/>
      <c r="H1329" s="54"/>
    </row>
    <row r="1330" spans="1:15" ht="51" hidden="1" customHeight="1" outlineLevel="1">
      <c r="B1330" s="53">
        <v>2023</v>
      </c>
      <c r="C1330" s="53">
        <v>8</v>
      </c>
      <c r="D1330" s="54" t="s">
        <v>5</v>
      </c>
      <c r="E1330" s="54" t="s">
        <v>6</v>
      </c>
      <c r="F1330" s="181" t="s">
        <v>2110</v>
      </c>
      <c r="G1330" s="55">
        <v>44958.333333333336</v>
      </c>
      <c r="H1330" s="54" t="s">
        <v>11</v>
      </c>
      <c r="I1330" s="56" t="str">
        <f>VLOOKUP(H1330,'Source Codes'!$A$6:$B$89,2,FALSE)</f>
        <v>AR Payments</v>
      </c>
      <c r="J1330" s="153">
        <v>2055942.19</v>
      </c>
      <c r="K1330" s="55">
        <v>44959.333333333336</v>
      </c>
      <c r="L1330" s="51" t="s">
        <v>2120</v>
      </c>
      <c r="M1330" s="57">
        <v>44960.085636574076</v>
      </c>
      <c r="N1330" s="56" t="s">
        <v>410</v>
      </c>
      <c r="O1330" s="56" t="s">
        <v>408</v>
      </c>
    </row>
    <row r="1331" spans="1:15" ht="25.5" hidden="1" customHeight="1" outlineLevel="1">
      <c r="B1331" s="53">
        <v>2023</v>
      </c>
      <c r="C1331" s="53">
        <v>7</v>
      </c>
      <c r="D1331" s="54" t="s">
        <v>5</v>
      </c>
      <c r="E1331" s="54" t="s">
        <v>6</v>
      </c>
      <c r="F1331" s="181" t="s">
        <v>2111</v>
      </c>
      <c r="G1331" s="55">
        <v>44957.333333333336</v>
      </c>
      <c r="H1331" s="54" t="s">
        <v>9</v>
      </c>
      <c r="I1331" s="56" t="str">
        <f>VLOOKUP(H1331,'Source Codes'!$A$6:$B$89,2,FALSE)</f>
        <v>On Line Journal Entries</v>
      </c>
      <c r="J1331" s="153">
        <v>12269678.369999999</v>
      </c>
      <c r="K1331" s="55">
        <v>44959.333333333336</v>
      </c>
      <c r="L1331" s="51" t="s">
        <v>2114</v>
      </c>
      <c r="M1331" s="57">
        <v>44959.704479166663</v>
      </c>
      <c r="N1331" s="56" t="s">
        <v>410</v>
      </c>
      <c r="O1331" s="56" t="s">
        <v>422</v>
      </c>
    </row>
    <row r="1332" spans="1:15" ht="28.5" hidden="1" customHeight="1" outlineLevel="1">
      <c r="B1332" s="53">
        <v>2023</v>
      </c>
      <c r="C1332" s="53">
        <v>7</v>
      </c>
      <c r="D1332" s="54" t="s">
        <v>5</v>
      </c>
      <c r="E1332" s="54" t="s">
        <v>6</v>
      </c>
      <c r="F1332" s="181" t="s">
        <v>2112</v>
      </c>
      <c r="G1332" s="55">
        <v>44952.333333333336</v>
      </c>
      <c r="H1332" s="54" t="s">
        <v>9</v>
      </c>
      <c r="I1332" s="56" t="str">
        <f>VLOOKUP(H1332,'Source Codes'!$A$6:$B$89,2,FALSE)</f>
        <v>On Line Journal Entries</v>
      </c>
      <c r="J1332" s="153">
        <v>7117443.4900000002</v>
      </c>
      <c r="K1332" s="55">
        <v>44959.333333333336</v>
      </c>
      <c r="L1332" s="51" t="s">
        <v>2115</v>
      </c>
      <c r="M1332" s="57">
        <v>44959.843275462961</v>
      </c>
      <c r="N1332" s="56" t="s">
        <v>412</v>
      </c>
      <c r="O1332" s="56" t="s">
        <v>429</v>
      </c>
    </row>
    <row r="1333" spans="1:15" ht="12.75" hidden="1" customHeight="1" outlineLevel="1">
      <c r="B1333" s="53">
        <v>2023</v>
      </c>
      <c r="C1333" s="53">
        <v>7</v>
      </c>
      <c r="D1333" s="54" t="s">
        <v>5</v>
      </c>
      <c r="E1333" s="54" t="s">
        <v>6</v>
      </c>
      <c r="F1333" s="181" t="s">
        <v>2113</v>
      </c>
      <c r="G1333" s="55">
        <v>44927.333333333336</v>
      </c>
      <c r="H1333" s="54" t="s">
        <v>9</v>
      </c>
      <c r="I1333" s="56" t="str">
        <f>VLOOKUP(H1333,'Source Codes'!$A$6:$B$89,2,FALSE)</f>
        <v>On Line Journal Entries</v>
      </c>
      <c r="J1333" s="153">
        <v>2205566.85</v>
      </c>
      <c r="K1333" s="55">
        <v>44959.333333333336</v>
      </c>
      <c r="L1333" s="51" t="s">
        <v>2116</v>
      </c>
      <c r="M1333" s="57">
        <v>44959.992696759262</v>
      </c>
      <c r="N1333" s="56" t="s">
        <v>412</v>
      </c>
      <c r="O1333" s="56" t="s">
        <v>424</v>
      </c>
    </row>
    <row r="1334" spans="1:15" ht="12.75" hidden="1" customHeight="1" outlineLevel="1">
      <c r="B1334" s="53">
        <v>2023</v>
      </c>
      <c r="C1334" s="53">
        <v>7</v>
      </c>
      <c r="D1334" s="54" t="s">
        <v>5</v>
      </c>
      <c r="E1334" s="54" t="s">
        <v>6</v>
      </c>
      <c r="F1334" s="181" t="s">
        <v>2117</v>
      </c>
      <c r="G1334" s="55">
        <v>44957.333333333336</v>
      </c>
      <c r="H1334" s="54" t="s">
        <v>9</v>
      </c>
      <c r="I1334" s="56" t="str">
        <f>VLOOKUP(H1334,'Source Codes'!$A$6:$B$89,2,FALSE)</f>
        <v>On Line Journal Entries</v>
      </c>
      <c r="J1334" s="153">
        <v>-1267569.98</v>
      </c>
      <c r="K1334" s="55">
        <v>44959.333333333336</v>
      </c>
      <c r="L1334" s="51" t="s">
        <v>2118</v>
      </c>
      <c r="M1334" s="57">
        <v>44959.913958333331</v>
      </c>
      <c r="N1334" s="56" t="s">
        <v>434</v>
      </c>
      <c r="O1334" s="56" t="s">
        <v>419</v>
      </c>
    </row>
    <row r="1335" spans="1:15" ht="12.75" customHeight="1" collapsed="1">
      <c r="B1335" s="53"/>
      <c r="C1335" s="53"/>
      <c r="D1335" s="54"/>
      <c r="E1335" s="54"/>
      <c r="F1335" s="54"/>
      <c r="G1335" s="55"/>
      <c r="H1335" s="54"/>
      <c r="J1335" s="152">
        <f>SUM(J1330:J1334)</f>
        <v>22381060.919999998</v>
      </c>
    </row>
    <row r="1336" spans="1:15" ht="12.75" customHeight="1">
      <c r="B1336" s="53"/>
      <c r="C1336" s="53"/>
      <c r="D1336" s="54"/>
      <c r="E1336" s="54"/>
      <c r="F1336" s="54"/>
      <c r="G1336" s="55"/>
      <c r="H1336" s="54"/>
    </row>
    <row r="1337" spans="1:15" ht="12.75" customHeight="1">
      <c r="B1337" s="53"/>
      <c r="C1337" s="53"/>
      <c r="D1337" s="54"/>
      <c r="E1337" s="54"/>
      <c r="F1337" s="54"/>
      <c r="G1337" s="55"/>
      <c r="H1337" s="54"/>
    </row>
    <row r="1338" spans="1:15" ht="12.75" customHeight="1">
      <c r="A1338" s="63" t="s">
        <v>2121</v>
      </c>
      <c r="B1338" s="53"/>
      <c r="C1338" s="53"/>
      <c r="D1338" s="54"/>
      <c r="E1338" s="54"/>
      <c r="F1338" s="54"/>
      <c r="G1338" s="55"/>
      <c r="H1338" s="54"/>
    </row>
    <row r="1339" spans="1:15" ht="12.75" hidden="1" customHeight="1" outlineLevel="1">
      <c r="B1339" s="53">
        <v>2023</v>
      </c>
      <c r="C1339" s="53">
        <v>8</v>
      </c>
      <c r="D1339" s="54" t="s">
        <v>5</v>
      </c>
      <c r="E1339" s="54" t="s">
        <v>6</v>
      </c>
      <c r="F1339" s="181" t="s">
        <v>2122</v>
      </c>
      <c r="G1339" s="55">
        <v>44959.333333333336</v>
      </c>
      <c r="H1339" s="54" t="s">
        <v>360</v>
      </c>
      <c r="I1339" s="56" t="s">
        <v>346</v>
      </c>
      <c r="J1339" s="142">
        <v>1229609.3899999999</v>
      </c>
      <c r="K1339" s="24">
        <v>44963.333333333336</v>
      </c>
      <c r="L1339" s="23" t="s">
        <v>2123</v>
      </c>
      <c r="M1339" s="59">
        <v>44964.207858796297</v>
      </c>
      <c r="N1339" s="56" t="s">
        <v>434</v>
      </c>
      <c r="O1339" s="56" t="s">
        <v>448</v>
      </c>
    </row>
    <row r="1340" spans="1:15" ht="12.75" customHeight="1" collapsed="1">
      <c r="B1340" s="53"/>
      <c r="C1340" s="53"/>
      <c r="D1340" s="54"/>
      <c r="E1340" s="54"/>
      <c r="F1340" s="181"/>
      <c r="G1340" s="55"/>
      <c r="H1340" s="54"/>
      <c r="J1340" s="152">
        <f>SUM(J1339)</f>
        <v>1229609.3899999999</v>
      </c>
    </row>
    <row r="1341" spans="1:15" ht="12.75" customHeight="1">
      <c r="B1341" s="53"/>
      <c r="C1341" s="53"/>
      <c r="D1341" s="54"/>
      <c r="E1341" s="54"/>
      <c r="F1341" s="181"/>
      <c r="G1341" s="55"/>
      <c r="H1341" s="54"/>
    </row>
    <row r="1342" spans="1:15" ht="12.75" customHeight="1">
      <c r="B1342" s="53"/>
      <c r="C1342" s="53"/>
      <c r="D1342" s="54"/>
      <c r="E1342" s="54"/>
      <c r="F1342" s="181"/>
      <c r="G1342" s="55"/>
      <c r="H1342" s="54"/>
    </row>
    <row r="1343" spans="1:15" ht="12.75" customHeight="1">
      <c r="A1343" s="63" t="s">
        <v>2124</v>
      </c>
      <c r="B1343" s="53"/>
      <c r="C1343" s="53"/>
      <c r="D1343" s="54"/>
      <c r="E1343" s="54"/>
      <c r="F1343" s="181"/>
      <c r="G1343" s="55"/>
      <c r="H1343" s="54"/>
    </row>
    <row r="1344" spans="1:15" ht="69" hidden="1" customHeight="1" outlineLevel="1">
      <c r="B1344" s="53">
        <v>2023</v>
      </c>
      <c r="C1344" s="53">
        <v>8</v>
      </c>
      <c r="D1344" s="54" t="s">
        <v>5</v>
      </c>
      <c r="E1344" s="54" t="s">
        <v>6</v>
      </c>
      <c r="F1344" s="181" t="s">
        <v>2125</v>
      </c>
      <c r="G1344" s="55">
        <v>44959.333333333336</v>
      </c>
      <c r="H1344" s="54" t="s">
        <v>11</v>
      </c>
      <c r="I1344" s="56" t="str">
        <f>VLOOKUP(H1344,'Source Codes'!$A$6:$B$89,2,FALSE)</f>
        <v>AR Payments</v>
      </c>
      <c r="J1344" s="153">
        <v>5528229.5700000003</v>
      </c>
      <c r="K1344" s="24">
        <v>44964.333333333336</v>
      </c>
      <c r="L1344" s="182" t="s">
        <v>2130</v>
      </c>
      <c r="M1344" s="59">
        <v>44965.085972222223</v>
      </c>
      <c r="N1344" s="56" t="s">
        <v>410</v>
      </c>
      <c r="O1344" s="56" t="s">
        <v>408</v>
      </c>
    </row>
    <row r="1345" spans="1:15" ht="12.75" hidden="1" customHeight="1" outlineLevel="1">
      <c r="B1345" s="53">
        <v>2023</v>
      </c>
      <c r="C1345" s="53">
        <v>8</v>
      </c>
      <c r="D1345" s="54" t="s">
        <v>5</v>
      </c>
      <c r="E1345" s="54" t="s">
        <v>6</v>
      </c>
      <c r="F1345" s="181" t="s">
        <v>2126</v>
      </c>
      <c r="G1345" s="55">
        <v>44958.333333333336</v>
      </c>
      <c r="H1345" s="54" t="s">
        <v>13</v>
      </c>
      <c r="I1345" s="56" t="str">
        <f>VLOOKUP(H1345,'Source Codes'!$A$6:$B$89,2,FALSE)</f>
        <v>C-IV Voucher/Payments/EBT</v>
      </c>
      <c r="J1345" s="142">
        <v>-10259342.66</v>
      </c>
      <c r="K1345" s="24">
        <v>44964.333333333336</v>
      </c>
      <c r="L1345" s="23" t="s">
        <v>2128</v>
      </c>
      <c r="M1345" s="59">
        <v>44965.207303240742</v>
      </c>
      <c r="N1345" s="56" t="s">
        <v>410</v>
      </c>
      <c r="O1345" s="56" t="s">
        <v>415</v>
      </c>
    </row>
    <row r="1346" spans="1:15" ht="12.75" hidden="1" customHeight="1" outlineLevel="1">
      <c r="B1346" s="53">
        <v>2023</v>
      </c>
      <c r="C1346" s="53">
        <v>8</v>
      </c>
      <c r="D1346" s="54" t="s">
        <v>5</v>
      </c>
      <c r="E1346" s="54" t="s">
        <v>6</v>
      </c>
      <c r="F1346" s="181" t="s">
        <v>2127</v>
      </c>
      <c r="G1346" s="55">
        <v>44958.333333333336</v>
      </c>
      <c r="H1346" s="54" t="s">
        <v>13</v>
      </c>
      <c r="I1346" s="56" t="str">
        <f>VLOOKUP(H1346,'Source Codes'!$A$6:$B$89,2,FALSE)</f>
        <v>C-IV Voucher/Payments/EBT</v>
      </c>
      <c r="J1346" s="142">
        <v>-14975533.67</v>
      </c>
      <c r="K1346" s="24">
        <v>44964.333333333336</v>
      </c>
      <c r="L1346" s="23" t="s">
        <v>2129</v>
      </c>
      <c r="M1346" s="59">
        <v>44965.207303240742</v>
      </c>
      <c r="N1346" s="56" t="s">
        <v>410</v>
      </c>
      <c r="O1346" s="56" t="s">
        <v>415</v>
      </c>
    </row>
    <row r="1347" spans="1:15" ht="12.75" customHeight="1" collapsed="1">
      <c r="J1347" s="152">
        <f>SUM(J1344:J1346)</f>
        <v>-19706646.759999998</v>
      </c>
    </row>
    <row r="1350" spans="1:15" ht="12.75" customHeight="1">
      <c r="A1350" s="63" t="s">
        <v>2131</v>
      </c>
      <c r="I1350" s="142"/>
    </row>
    <row r="1351" spans="1:15" ht="54" hidden="1" customHeight="1" outlineLevel="1">
      <c r="B1351" s="53">
        <v>2023</v>
      </c>
      <c r="C1351" s="53">
        <v>8</v>
      </c>
      <c r="D1351" s="54" t="s">
        <v>5</v>
      </c>
      <c r="E1351" s="54" t="s">
        <v>6</v>
      </c>
      <c r="F1351" s="181" t="s">
        <v>2132</v>
      </c>
      <c r="G1351" s="55">
        <v>44963.333333333336</v>
      </c>
      <c r="H1351" s="54" t="s">
        <v>11</v>
      </c>
      <c r="I1351" s="56" t="str">
        <f>VLOOKUP(H1351,'Source Codes'!$A$6:$B$89,2,FALSE)</f>
        <v>AR Payments</v>
      </c>
      <c r="J1351" s="183">
        <v>1668343.72</v>
      </c>
      <c r="K1351" s="24">
        <v>44965.333333333336</v>
      </c>
      <c r="L1351" s="182" t="s">
        <v>2147</v>
      </c>
      <c r="M1351" s="59">
        <v>44966.085775462961</v>
      </c>
      <c r="N1351" s="56" t="s">
        <v>410</v>
      </c>
      <c r="O1351" s="56" t="s">
        <v>408</v>
      </c>
    </row>
    <row r="1352" spans="1:15" ht="31.5" hidden="1" customHeight="1" outlineLevel="1">
      <c r="B1352" s="53">
        <v>2023</v>
      </c>
      <c r="C1352" s="53">
        <v>8</v>
      </c>
      <c r="D1352" s="54" t="s">
        <v>5</v>
      </c>
      <c r="E1352" s="54" t="s">
        <v>6</v>
      </c>
      <c r="F1352" s="181" t="s">
        <v>2133</v>
      </c>
      <c r="G1352" s="55">
        <v>44959.333333333336</v>
      </c>
      <c r="H1352" s="54" t="s">
        <v>12</v>
      </c>
      <c r="I1352" s="56" t="str">
        <f>VLOOKUP(H1352,'Source Codes'!$A$6:$B$89,2,FALSE)</f>
        <v>AR Direct Cash Journal</v>
      </c>
      <c r="J1352" s="153">
        <v>1087711.8500000001</v>
      </c>
      <c r="K1352" s="24">
        <v>44965.333333333336</v>
      </c>
      <c r="L1352" s="182" t="s">
        <v>2146</v>
      </c>
      <c r="M1352" s="59">
        <v>44966.085775462961</v>
      </c>
      <c r="N1352" s="56" t="s">
        <v>412</v>
      </c>
      <c r="O1352" s="56" t="s">
        <v>413</v>
      </c>
    </row>
    <row r="1353" spans="1:15" ht="33.75" hidden="1" customHeight="1" outlineLevel="1">
      <c r="B1353" s="53">
        <v>2023</v>
      </c>
      <c r="C1353" s="53">
        <v>8</v>
      </c>
      <c r="D1353" s="54" t="s">
        <v>5</v>
      </c>
      <c r="E1353" s="54" t="s">
        <v>6</v>
      </c>
      <c r="F1353" s="181" t="s">
        <v>2134</v>
      </c>
      <c r="G1353" s="55">
        <v>44958.333333333336</v>
      </c>
      <c r="H1353" s="54" t="s">
        <v>9</v>
      </c>
      <c r="I1353" s="56" t="str">
        <f>VLOOKUP(H1353,'Source Codes'!$A$6:$B$89,2,FALSE)</f>
        <v>On Line Journal Entries</v>
      </c>
      <c r="J1353" s="153">
        <v>9000000</v>
      </c>
      <c r="K1353" s="24">
        <v>44965.333333333336</v>
      </c>
      <c r="L1353" s="182" t="s">
        <v>2137</v>
      </c>
      <c r="M1353" s="59">
        <v>44966.24759259259</v>
      </c>
      <c r="N1353" s="56" t="s">
        <v>518</v>
      </c>
      <c r="O1353" s="56" t="s">
        <v>409</v>
      </c>
    </row>
    <row r="1354" spans="1:15" ht="12.75" hidden="1" customHeight="1" outlineLevel="1">
      <c r="B1354" s="53">
        <v>2023</v>
      </c>
      <c r="C1354" s="53">
        <v>8</v>
      </c>
      <c r="D1354" s="54" t="s">
        <v>5</v>
      </c>
      <c r="E1354" s="54" t="s">
        <v>6</v>
      </c>
      <c r="F1354" s="181" t="s">
        <v>2135</v>
      </c>
      <c r="G1354" s="55">
        <v>44965.333333333336</v>
      </c>
      <c r="H1354" s="54" t="s">
        <v>9</v>
      </c>
      <c r="I1354" s="56" t="str">
        <f>VLOOKUP(H1354,'Source Codes'!$A$6:$B$89,2,FALSE)</f>
        <v>On Line Journal Entries</v>
      </c>
      <c r="J1354" s="153">
        <v>7000000</v>
      </c>
      <c r="K1354" s="24">
        <v>44965.333333333336</v>
      </c>
      <c r="L1354" s="23" t="s">
        <v>2138</v>
      </c>
      <c r="M1354" s="59">
        <v>44966.24759259259</v>
      </c>
      <c r="N1354" s="56" t="s">
        <v>2575</v>
      </c>
      <c r="O1354" s="56" t="s">
        <v>422</v>
      </c>
    </row>
    <row r="1355" spans="1:15" ht="12.75" hidden="1" customHeight="1" outlineLevel="1">
      <c r="B1355" s="53">
        <v>2023</v>
      </c>
      <c r="C1355" s="53">
        <v>8</v>
      </c>
      <c r="D1355" s="54" t="s">
        <v>5</v>
      </c>
      <c r="E1355" s="54" t="s">
        <v>6</v>
      </c>
      <c r="F1355" s="181" t="s">
        <v>2136</v>
      </c>
      <c r="G1355" s="55">
        <v>44965.333333333336</v>
      </c>
      <c r="H1355" s="54" t="s">
        <v>110</v>
      </c>
      <c r="I1355" s="56" t="str">
        <f>VLOOKUP(H1355,'Source Codes'!$A$6:$B$89,2,FALSE)</f>
        <v>Treasurers Interest Apportion</v>
      </c>
      <c r="J1355" s="153">
        <v>1897353.65</v>
      </c>
      <c r="K1355" s="24">
        <v>44965.333333333336</v>
      </c>
      <c r="L1355" s="23" t="s">
        <v>2139</v>
      </c>
      <c r="M1355" s="59">
        <v>44965.946828703702</v>
      </c>
      <c r="N1355" s="56" t="s">
        <v>423</v>
      </c>
      <c r="O1355" s="56" t="s">
        <v>422</v>
      </c>
    </row>
    <row r="1356" spans="1:15" ht="12.75" hidden="1" customHeight="1" outlineLevel="1">
      <c r="B1356" s="53">
        <v>2023</v>
      </c>
      <c r="C1356" s="53">
        <v>8</v>
      </c>
      <c r="D1356" s="54" t="s">
        <v>5</v>
      </c>
      <c r="E1356" s="54" t="s">
        <v>6</v>
      </c>
      <c r="F1356" s="181" t="s">
        <v>2140</v>
      </c>
      <c r="G1356" s="55">
        <v>44965.333333333336</v>
      </c>
      <c r="H1356" s="54" t="s">
        <v>7</v>
      </c>
      <c r="I1356" s="56" t="str">
        <f>VLOOKUP(H1356,'Source Codes'!$A$6:$B$89,2,FALSE)</f>
        <v>HRMS Interface Journals</v>
      </c>
      <c r="J1356" s="153">
        <v>-10820192.51</v>
      </c>
      <c r="K1356" s="24">
        <v>44965.333333333336</v>
      </c>
      <c r="L1356" s="23" t="s">
        <v>2143</v>
      </c>
      <c r="M1356" s="59">
        <v>44965.721516203703</v>
      </c>
      <c r="N1356" s="56" t="s">
        <v>438</v>
      </c>
      <c r="O1356" s="56" t="s">
        <v>439</v>
      </c>
    </row>
    <row r="1357" spans="1:15" ht="12.75" hidden="1" customHeight="1" outlineLevel="1">
      <c r="B1357" s="53">
        <v>2023</v>
      </c>
      <c r="C1357" s="53">
        <v>8</v>
      </c>
      <c r="D1357" s="54" t="s">
        <v>5</v>
      </c>
      <c r="E1357" s="54" t="s">
        <v>6</v>
      </c>
      <c r="F1357" s="181" t="s">
        <v>2141</v>
      </c>
      <c r="G1357" s="55">
        <v>44958.333333333336</v>
      </c>
      <c r="H1357" s="54" t="s">
        <v>13</v>
      </c>
      <c r="I1357" s="56" t="str">
        <f>VLOOKUP(H1357,'Source Codes'!$A$6:$B$89,2,FALSE)</f>
        <v>C-IV Voucher/Payments/EBT</v>
      </c>
      <c r="J1357" s="153">
        <v>-8658218.4000000004</v>
      </c>
      <c r="K1357" s="24">
        <v>44965.333333333336</v>
      </c>
      <c r="L1357" s="23" t="s">
        <v>2144</v>
      </c>
      <c r="M1357" s="59">
        <v>44966.247604166667</v>
      </c>
      <c r="N1357" s="56" t="s">
        <v>407</v>
      </c>
      <c r="O1357" s="56" t="s">
        <v>415</v>
      </c>
    </row>
    <row r="1358" spans="1:15" ht="12.75" hidden="1" customHeight="1" outlineLevel="1">
      <c r="B1358" s="53">
        <v>2023</v>
      </c>
      <c r="C1358" s="53">
        <v>8</v>
      </c>
      <c r="D1358" s="54" t="s">
        <v>5</v>
      </c>
      <c r="E1358" s="54" t="s">
        <v>6</v>
      </c>
      <c r="F1358" s="181" t="s">
        <v>2142</v>
      </c>
      <c r="G1358" s="55">
        <v>44965.333333333336</v>
      </c>
      <c r="H1358" s="54" t="s">
        <v>7</v>
      </c>
      <c r="I1358" s="56" t="str">
        <f>VLOOKUP(H1358,'Source Codes'!$A$6:$B$89,2,FALSE)</f>
        <v>HRMS Interface Journals</v>
      </c>
      <c r="J1358" s="153">
        <v>-2120904.9700000002</v>
      </c>
      <c r="K1358" s="24">
        <v>44965.333333333336</v>
      </c>
      <c r="L1358" s="23" t="s">
        <v>2145</v>
      </c>
      <c r="M1358" s="59">
        <v>44965.724085648151</v>
      </c>
      <c r="N1358" s="56" t="s">
        <v>438</v>
      </c>
      <c r="O1358" s="56" t="s">
        <v>439</v>
      </c>
    </row>
    <row r="1359" spans="1:15" ht="12.75" customHeight="1" collapsed="1">
      <c r="J1359" s="152">
        <f>SUM(J1351:J1358)</f>
        <v>-945906.66000000155</v>
      </c>
    </row>
    <row r="1362" spans="1:15" ht="12.75" customHeight="1">
      <c r="A1362" s="63" t="s">
        <v>2148</v>
      </c>
    </row>
    <row r="1363" spans="1:15" ht="67.5" hidden="1" customHeight="1" outlineLevel="1">
      <c r="B1363" s="53">
        <v>2023</v>
      </c>
      <c r="C1363" s="53">
        <v>8</v>
      </c>
      <c r="D1363" s="54" t="s">
        <v>5</v>
      </c>
      <c r="E1363" s="54" t="s">
        <v>6</v>
      </c>
      <c r="F1363" s="181" t="s">
        <v>2149</v>
      </c>
      <c r="G1363" s="55">
        <v>44971.333333333336</v>
      </c>
      <c r="H1363" s="54" t="s">
        <v>14</v>
      </c>
      <c r="I1363" s="56" t="str">
        <f>VLOOKUP(H1363,'Source Codes'!$A$6:$B$89,2,FALSE)</f>
        <v>AP Warrant Issuance</v>
      </c>
      <c r="J1363" s="142">
        <v>-3225319.54</v>
      </c>
      <c r="K1363" s="24">
        <v>44967.333333333336</v>
      </c>
      <c r="L1363" s="182" t="s">
        <v>2150</v>
      </c>
      <c r="M1363" s="59">
        <v>44968.128136574072</v>
      </c>
      <c r="N1363" s="56" t="s">
        <v>407</v>
      </c>
      <c r="O1363" s="56" t="s">
        <v>415</v>
      </c>
    </row>
    <row r="1364" spans="1:15" ht="12.75" customHeight="1" collapsed="1">
      <c r="B1364" s="53"/>
      <c r="C1364" s="53"/>
      <c r="D1364" s="54"/>
      <c r="E1364" s="54"/>
      <c r="F1364" s="181"/>
      <c r="G1364" s="55"/>
      <c r="H1364" s="54"/>
      <c r="J1364" s="152">
        <f>SUM(J1363)</f>
        <v>-3225319.54</v>
      </c>
      <c r="M1364" s="59"/>
    </row>
    <row r="1365" spans="1:15" ht="12.75" customHeight="1">
      <c r="B1365" s="53"/>
      <c r="C1365" s="53"/>
      <c r="D1365" s="54"/>
      <c r="E1365" s="54"/>
      <c r="F1365" s="181"/>
      <c r="G1365" s="55"/>
      <c r="H1365" s="54"/>
      <c r="M1365" s="59"/>
    </row>
    <row r="1366" spans="1:15" ht="12.75" customHeight="1">
      <c r="B1366" s="53"/>
      <c r="C1366" s="53"/>
      <c r="D1366" s="54"/>
      <c r="E1366" s="54"/>
      <c r="F1366" s="181"/>
      <c r="G1366" s="55"/>
      <c r="H1366" s="54"/>
      <c r="M1366" s="59"/>
    </row>
    <row r="1367" spans="1:15" ht="12.75" customHeight="1">
      <c r="A1367" s="63" t="s">
        <v>2151</v>
      </c>
      <c r="B1367" s="53"/>
      <c r="C1367" s="53"/>
      <c r="D1367" s="54"/>
      <c r="E1367" s="54"/>
      <c r="F1367" s="181"/>
      <c r="G1367" s="55"/>
      <c r="H1367" s="54"/>
    </row>
    <row r="1368" spans="1:15" ht="35.25" hidden="1" customHeight="1" outlineLevel="1">
      <c r="B1368" s="53">
        <v>2023</v>
      </c>
      <c r="C1368" s="53">
        <v>8</v>
      </c>
      <c r="D1368" s="54" t="s">
        <v>5</v>
      </c>
      <c r="E1368" s="54" t="s">
        <v>6</v>
      </c>
      <c r="F1368" s="181" t="s">
        <v>2152</v>
      </c>
      <c r="G1368" s="55">
        <v>44973.333333333336</v>
      </c>
      <c r="H1368" s="54" t="s">
        <v>14</v>
      </c>
      <c r="I1368" s="56" t="str">
        <f>VLOOKUP(H1368,'Source Codes'!$A$6:$B$89,2,FALSE)</f>
        <v>AP Warrant Issuance</v>
      </c>
      <c r="J1368" s="142">
        <v>-4091034.88</v>
      </c>
      <c r="K1368" s="24">
        <v>44971.333333333336</v>
      </c>
      <c r="L1368" s="49" t="s">
        <v>2154</v>
      </c>
      <c r="M1368" s="59">
        <v>44972.128622685188</v>
      </c>
      <c r="N1368" s="56" t="s">
        <v>407</v>
      </c>
      <c r="O1368" s="56" t="s">
        <v>419</v>
      </c>
    </row>
    <row r="1369" spans="1:15" ht="23.25" hidden="1" customHeight="1" outlineLevel="1">
      <c r="B1369" s="53">
        <v>2023</v>
      </c>
      <c r="C1369" s="53">
        <v>8</v>
      </c>
      <c r="D1369" s="54" t="s">
        <v>5</v>
      </c>
      <c r="E1369" s="54" t="s">
        <v>6</v>
      </c>
      <c r="F1369" s="181" t="s">
        <v>2153</v>
      </c>
      <c r="G1369" s="55">
        <v>44966.333333333336</v>
      </c>
      <c r="H1369" s="54" t="s">
        <v>11</v>
      </c>
      <c r="I1369" s="56" t="str">
        <f>VLOOKUP(H1369,'Source Codes'!$A$6:$B$89,2,FALSE)</f>
        <v>AR Payments</v>
      </c>
      <c r="J1369" s="142">
        <v>3557350.9</v>
      </c>
      <c r="K1369" s="24">
        <v>44971.333333333336</v>
      </c>
      <c r="L1369" s="182" t="s">
        <v>1127</v>
      </c>
      <c r="M1369" s="59">
        <v>44972.085636574076</v>
      </c>
      <c r="N1369" s="56" t="s">
        <v>407</v>
      </c>
      <c r="O1369" s="56" t="s">
        <v>408</v>
      </c>
    </row>
    <row r="1370" spans="1:15" ht="12.75" customHeight="1" collapsed="1">
      <c r="J1370" s="152">
        <f>SUM(J1368:J1369)</f>
        <v>-533683.98</v>
      </c>
      <c r="L1370" s="182"/>
      <c r="M1370" s="59"/>
      <c r="N1370" s="56"/>
      <c r="O1370" s="56"/>
    </row>
    <row r="1371" spans="1:15" ht="12.75" customHeight="1">
      <c r="L1371" s="182"/>
      <c r="M1371" s="59"/>
      <c r="N1371" s="56"/>
      <c r="O1371" s="56"/>
    </row>
    <row r="1373" spans="1:15" ht="12.75" customHeight="1">
      <c r="A1373" s="63" t="s">
        <v>2155</v>
      </c>
    </row>
    <row r="1374" spans="1:15" ht="75" hidden="1" customHeight="1" outlineLevel="1">
      <c r="B1374" s="53">
        <v>2023</v>
      </c>
      <c r="C1374" s="53">
        <v>8</v>
      </c>
      <c r="D1374" s="54" t="s">
        <v>5</v>
      </c>
      <c r="E1374" s="54" t="s">
        <v>6</v>
      </c>
      <c r="F1374" s="181" t="s">
        <v>2156</v>
      </c>
      <c r="G1374" s="55">
        <v>44964.333333333336</v>
      </c>
      <c r="H1374" s="54" t="s">
        <v>9</v>
      </c>
      <c r="I1374" s="56" t="str">
        <f>VLOOKUP(H1374,'Source Codes'!$A$6:$B$89,2,FALSE)</f>
        <v>On Line Journal Entries</v>
      </c>
      <c r="J1374" s="142">
        <v>7918341</v>
      </c>
      <c r="K1374" s="24">
        <v>44972.333333333336</v>
      </c>
      <c r="L1374" s="182" t="s">
        <v>342</v>
      </c>
      <c r="M1374" s="59">
        <v>44973.207962962966</v>
      </c>
      <c r="N1374" s="56" t="s">
        <v>407</v>
      </c>
      <c r="O1374" s="56" t="s">
        <v>415</v>
      </c>
    </row>
    <row r="1375" spans="1:15" ht="66" hidden="1" customHeight="1" outlineLevel="1">
      <c r="B1375" s="53">
        <v>2023</v>
      </c>
      <c r="C1375" s="53">
        <v>8</v>
      </c>
      <c r="D1375" s="54" t="s">
        <v>5</v>
      </c>
      <c r="E1375" s="54" t="s">
        <v>6</v>
      </c>
      <c r="F1375" s="181" t="s">
        <v>2157</v>
      </c>
      <c r="G1375" s="55">
        <v>44964.333333333336</v>
      </c>
      <c r="H1375" s="54" t="s">
        <v>9</v>
      </c>
      <c r="I1375" s="56" t="str">
        <f>VLOOKUP(H1375,'Source Codes'!$A$6:$B$89,2,FALSE)</f>
        <v>On Line Journal Entries</v>
      </c>
      <c r="J1375" s="142">
        <v>6507782.5599999996</v>
      </c>
      <c r="K1375" s="24">
        <v>44972.333333333336</v>
      </c>
      <c r="L1375" s="182" t="s">
        <v>342</v>
      </c>
      <c r="M1375" s="59">
        <v>44973.207962962966</v>
      </c>
      <c r="N1375" s="56" t="s">
        <v>407</v>
      </c>
      <c r="O1375" s="56" t="s">
        <v>415</v>
      </c>
    </row>
    <row r="1376" spans="1:15" ht="66" hidden="1" customHeight="1" outlineLevel="1">
      <c r="B1376" s="53">
        <v>2023</v>
      </c>
      <c r="C1376" s="53">
        <v>8</v>
      </c>
      <c r="D1376" s="54" t="s">
        <v>5</v>
      </c>
      <c r="E1376" s="54" t="s">
        <v>6</v>
      </c>
      <c r="F1376" s="181" t="s">
        <v>2158</v>
      </c>
      <c r="G1376" s="55">
        <v>44964.333333333336</v>
      </c>
      <c r="H1376" s="54" t="s">
        <v>9</v>
      </c>
      <c r="I1376" s="56" t="str">
        <f>VLOOKUP(H1376,'Source Codes'!$A$6:$B$89,2,FALSE)</f>
        <v>On Line Journal Entries</v>
      </c>
      <c r="J1376" s="142">
        <v>1585487</v>
      </c>
      <c r="K1376" s="24">
        <v>44972.333333333336</v>
      </c>
      <c r="L1376" s="182" t="s">
        <v>342</v>
      </c>
      <c r="M1376" s="59">
        <v>44973.207962962966</v>
      </c>
      <c r="N1376" s="56" t="s">
        <v>407</v>
      </c>
      <c r="O1376" s="56" t="s">
        <v>415</v>
      </c>
    </row>
    <row r="1377" spans="1:15" ht="12.75" hidden="1" customHeight="1" outlineLevel="1">
      <c r="B1377" s="38">
        <v>2023</v>
      </c>
      <c r="C1377" s="38">
        <v>8</v>
      </c>
      <c r="D1377" s="23" t="s">
        <v>5</v>
      </c>
      <c r="E1377" s="23" t="s">
        <v>6</v>
      </c>
      <c r="F1377" s="23" t="s">
        <v>2159</v>
      </c>
      <c r="G1377" s="24">
        <v>44960.333333333336</v>
      </c>
      <c r="H1377" s="23" t="s">
        <v>9</v>
      </c>
      <c r="I1377" s="56" t="str">
        <f>VLOOKUP(H1377,'Source Codes'!$A$6:$B$89,2,FALSE)</f>
        <v>On Line Journal Entries</v>
      </c>
      <c r="J1377" s="142">
        <v>-1542083</v>
      </c>
      <c r="K1377" s="24">
        <v>44972.333333333336</v>
      </c>
      <c r="L1377" s="182" t="s">
        <v>2161</v>
      </c>
      <c r="M1377" s="59">
        <v>44973.207962962966</v>
      </c>
      <c r="N1377" s="56" t="s">
        <v>407</v>
      </c>
      <c r="O1377" s="56" t="s">
        <v>419</v>
      </c>
    </row>
    <row r="1378" spans="1:15" ht="27.75" hidden="1" customHeight="1" outlineLevel="1">
      <c r="B1378" s="38">
        <v>2023</v>
      </c>
      <c r="C1378" s="38">
        <v>8</v>
      </c>
      <c r="D1378" s="23" t="s">
        <v>5</v>
      </c>
      <c r="E1378" s="23" t="s">
        <v>6</v>
      </c>
      <c r="F1378" s="23" t="s">
        <v>2160</v>
      </c>
      <c r="G1378" s="24">
        <v>44958.333333333336</v>
      </c>
      <c r="H1378" s="23" t="s">
        <v>9</v>
      </c>
      <c r="I1378" s="56" t="str">
        <f>VLOOKUP(H1378,'Source Codes'!$A$6:$B$89,2,FALSE)</f>
        <v>On Line Journal Entries</v>
      </c>
      <c r="J1378" s="142">
        <v>-4626569.1100000003</v>
      </c>
      <c r="K1378" s="24">
        <v>44972.333333333336</v>
      </c>
      <c r="L1378" s="182" t="s">
        <v>2162</v>
      </c>
      <c r="M1378" s="59">
        <v>44973.207962962966</v>
      </c>
      <c r="N1378" s="56" t="s">
        <v>410</v>
      </c>
      <c r="O1378" s="56" t="s">
        <v>425</v>
      </c>
    </row>
    <row r="1379" spans="1:15" ht="12.75" customHeight="1" collapsed="1">
      <c r="B1379" s="53"/>
      <c r="C1379" s="53"/>
      <c r="D1379" s="54"/>
      <c r="E1379" s="54"/>
      <c r="F1379" s="181"/>
      <c r="G1379" s="55"/>
      <c r="H1379" s="54"/>
      <c r="J1379" s="152">
        <f>SUM(J1374:J1378)</f>
        <v>9842958.4499999993</v>
      </c>
      <c r="L1379" s="182"/>
      <c r="M1379" s="59"/>
      <c r="N1379" s="56"/>
      <c r="O1379" s="56"/>
    </row>
    <row r="1380" spans="1:15" ht="12.75" customHeight="1">
      <c r="B1380" s="53"/>
      <c r="C1380" s="53"/>
      <c r="D1380" s="54"/>
      <c r="E1380" s="54"/>
      <c r="F1380" s="181"/>
      <c r="G1380" s="55"/>
      <c r="H1380" s="54"/>
      <c r="L1380" s="182"/>
      <c r="M1380" s="59"/>
      <c r="N1380" s="56"/>
      <c r="O1380" s="56"/>
    </row>
    <row r="1381" spans="1:15" ht="12.75" customHeight="1">
      <c r="B1381" s="53"/>
      <c r="C1381" s="53"/>
      <c r="D1381" s="54"/>
      <c r="E1381" s="54"/>
      <c r="F1381" s="181"/>
      <c r="G1381" s="55"/>
      <c r="H1381" s="54"/>
      <c r="L1381" s="182"/>
      <c r="M1381" s="59"/>
      <c r="N1381" s="56"/>
      <c r="O1381" s="56"/>
    </row>
    <row r="1382" spans="1:15" ht="12.75" customHeight="1">
      <c r="A1382" s="63" t="s">
        <v>2163</v>
      </c>
      <c r="B1382" s="53"/>
      <c r="C1382" s="53"/>
      <c r="D1382" s="54"/>
      <c r="E1382" s="54"/>
      <c r="F1382" s="181"/>
      <c r="G1382" s="55"/>
      <c r="H1382" s="54"/>
      <c r="L1382" s="182"/>
      <c r="M1382" s="59"/>
      <c r="N1382" s="56"/>
      <c r="O1382" s="56"/>
    </row>
    <row r="1383" spans="1:15" ht="68.25" hidden="1" customHeight="1" outlineLevel="1">
      <c r="B1383" s="38">
        <v>2023</v>
      </c>
      <c r="C1383" s="38">
        <v>8</v>
      </c>
      <c r="D1383" s="23" t="s">
        <v>5</v>
      </c>
      <c r="E1383" s="23" t="s">
        <v>6</v>
      </c>
      <c r="F1383" s="23" t="s">
        <v>2164</v>
      </c>
      <c r="G1383" s="24">
        <v>44960.333333333336</v>
      </c>
      <c r="H1383" s="23" t="s">
        <v>11</v>
      </c>
      <c r="I1383" s="56" t="str">
        <f>VLOOKUP(H1383,'Source Codes'!$A$6:$B$89,2,FALSE)</f>
        <v>AR Payments</v>
      </c>
      <c r="J1383" s="146">
        <v>1739397.83</v>
      </c>
      <c r="K1383" s="47">
        <v>44973.333333333336</v>
      </c>
      <c r="L1383" s="49" t="s">
        <v>2168</v>
      </c>
      <c r="M1383" s="59">
        <v>44974.085972222223</v>
      </c>
      <c r="N1383" s="56" t="s">
        <v>407</v>
      </c>
      <c r="O1383" s="56" t="s">
        <v>408</v>
      </c>
    </row>
    <row r="1384" spans="1:15" ht="12.75" hidden="1" customHeight="1" outlineLevel="1">
      <c r="B1384" s="38">
        <v>2023</v>
      </c>
      <c r="C1384" s="38">
        <v>8</v>
      </c>
      <c r="D1384" s="23" t="s">
        <v>5</v>
      </c>
      <c r="E1384" s="23" t="s">
        <v>6</v>
      </c>
      <c r="F1384" s="23" t="s">
        <v>2165</v>
      </c>
      <c r="G1384" s="24">
        <v>44972.333333333336</v>
      </c>
      <c r="H1384" s="23" t="s">
        <v>8</v>
      </c>
      <c r="I1384" s="56" t="str">
        <f>VLOOKUP(H1384,'Source Codes'!$A$6:$B$89,2,FALSE)</f>
        <v>Prch,Cntrl Mail,Flt,Prntg,Sply</v>
      </c>
      <c r="J1384" s="146">
        <v>-1395567.69</v>
      </c>
      <c r="K1384" s="47">
        <v>44973.333333333336</v>
      </c>
      <c r="L1384" s="49" t="s">
        <v>2167</v>
      </c>
      <c r="M1384" s="59">
        <v>44973.969293981485</v>
      </c>
      <c r="N1384" s="56" t="s">
        <v>407</v>
      </c>
      <c r="O1384" s="56" t="s">
        <v>455</v>
      </c>
    </row>
    <row r="1385" spans="1:15" ht="67.5" hidden="1" customHeight="1" outlineLevel="1">
      <c r="B1385" s="38">
        <v>2023</v>
      </c>
      <c r="C1385" s="38">
        <v>8</v>
      </c>
      <c r="D1385" s="23" t="s">
        <v>5</v>
      </c>
      <c r="E1385" s="23" t="s">
        <v>6</v>
      </c>
      <c r="F1385" s="23" t="s">
        <v>2166</v>
      </c>
      <c r="G1385" s="24">
        <v>44965.333333333336</v>
      </c>
      <c r="H1385" s="23" t="s">
        <v>9</v>
      </c>
      <c r="I1385" s="56" t="str">
        <f>VLOOKUP(H1385,'Source Codes'!$A$6:$B$89,2,FALSE)</f>
        <v>On Line Journal Entries</v>
      </c>
      <c r="J1385" s="146">
        <v>-2287479.2799999998</v>
      </c>
      <c r="K1385" s="47">
        <v>44973.333333333336</v>
      </c>
      <c r="L1385" s="49" t="s">
        <v>2169</v>
      </c>
      <c r="M1385" s="59">
        <v>44974.207418981481</v>
      </c>
      <c r="N1385" s="56" t="s">
        <v>430</v>
      </c>
      <c r="O1385" s="56" t="s">
        <v>409</v>
      </c>
    </row>
    <row r="1386" spans="1:15" ht="12.75" hidden="1" customHeight="1" outlineLevel="1">
      <c r="B1386" s="38">
        <v>2023</v>
      </c>
      <c r="C1386" s="38">
        <v>8</v>
      </c>
      <c r="D1386" s="23" t="s">
        <v>5</v>
      </c>
      <c r="E1386" s="23" t="s">
        <v>6</v>
      </c>
      <c r="F1386" s="6" t="s">
        <v>2171</v>
      </c>
      <c r="G1386" s="24">
        <v>44965.333333333336</v>
      </c>
      <c r="H1386" s="23" t="s">
        <v>7</v>
      </c>
      <c r="I1386" s="56" t="str">
        <f>VLOOKUP(H1386,'Source Codes'!$A$6:$B$89,2,FALSE)</f>
        <v>HRMS Interface Journals</v>
      </c>
      <c r="J1386" s="146">
        <v>-60052022.409999996</v>
      </c>
      <c r="K1386" s="47">
        <v>44973.333333333336</v>
      </c>
      <c r="L1386" s="49" t="s">
        <v>1986</v>
      </c>
      <c r="M1386" s="59">
        <v>44973.651319444441</v>
      </c>
      <c r="N1386" s="56" t="s">
        <v>438</v>
      </c>
      <c r="O1386" s="56" t="s">
        <v>439</v>
      </c>
    </row>
    <row r="1387" spans="1:15" ht="12.75" customHeight="1" collapsed="1">
      <c r="B1387" s="38"/>
      <c r="C1387" s="38"/>
      <c r="G1387" s="24"/>
      <c r="J1387" s="152">
        <f>SUM(J1383:J1386)</f>
        <v>-61995671.549999997</v>
      </c>
      <c r="L1387" s="182"/>
      <c r="M1387" s="59"/>
      <c r="N1387" s="56"/>
      <c r="O1387" s="56"/>
    </row>
    <row r="1388" spans="1:15" ht="12.75" customHeight="1">
      <c r="B1388" s="38"/>
      <c r="C1388" s="38"/>
      <c r="G1388" s="24"/>
      <c r="L1388" s="182"/>
      <c r="M1388" s="59"/>
      <c r="N1388" s="56"/>
      <c r="O1388" s="56"/>
    </row>
    <row r="1389" spans="1:15" ht="12.75" customHeight="1">
      <c r="B1389" s="38"/>
      <c r="C1389" s="38"/>
      <c r="G1389" s="24"/>
      <c r="J1389" s="153"/>
      <c r="L1389" s="182"/>
      <c r="M1389" s="59"/>
      <c r="N1389" s="56"/>
      <c r="O1389" s="56"/>
    </row>
    <row r="1390" spans="1:15" ht="12.75" customHeight="1">
      <c r="A1390" s="63" t="s">
        <v>2170</v>
      </c>
      <c r="B1390" s="38"/>
      <c r="C1390" s="38"/>
      <c r="G1390" s="24"/>
      <c r="L1390" s="182"/>
      <c r="M1390" s="59"/>
      <c r="N1390" s="56"/>
      <c r="O1390" s="56"/>
    </row>
    <row r="1391" spans="1:15" ht="53.25" hidden="1" customHeight="1" outlineLevel="1">
      <c r="B1391" s="39">
        <v>2023</v>
      </c>
      <c r="C1391" s="39">
        <v>8</v>
      </c>
      <c r="D1391" s="46" t="s">
        <v>5</v>
      </c>
      <c r="E1391" s="46" t="s">
        <v>6</v>
      </c>
      <c r="F1391" s="46" t="s">
        <v>2172</v>
      </c>
      <c r="G1391" s="47">
        <v>44959.333333333336</v>
      </c>
      <c r="H1391" s="46" t="s">
        <v>12</v>
      </c>
      <c r="I1391" s="56" t="str">
        <f>VLOOKUP(H1391,'Source Codes'!$A$6:$B$89,2,FALSE)</f>
        <v>AR Direct Cash Journal</v>
      </c>
      <c r="J1391" s="146">
        <v>3235937.28</v>
      </c>
      <c r="K1391" s="47">
        <v>44974.333333333336</v>
      </c>
      <c r="L1391" s="49" t="s">
        <v>2174</v>
      </c>
      <c r="M1391" s="59">
        <v>44975.086712962962</v>
      </c>
      <c r="N1391" s="56" t="s">
        <v>407</v>
      </c>
      <c r="O1391" s="56" t="s">
        <v>419</v>
      </c>
    </row>
    <row r="1392" spans="1:15" ht="12.75" hidden="1" customHeight="1" outlineLevel="1">
      <c r="B1392" s="39">
        <v>2023</v>
      </c>
      <c r="C1392" s="39">
        <v>8</v>
      </c>
      <c r="D1392" s="46" t="s">
        <v>5</v>
      </c>
      <c r="E1392" s="46" t="s">
        <v>6</v>
      </c>
      <c r="F1392" s="46" t="s">
        <v>2173</v>
      </c>
      <c r="G1392" s="47">
        <v>44972.333333333336</v>
      </c>
      <c r="H1392" s="46" t="s">
        <v>340</v>
      </c>
      <c r="I1392" s="56" t="str">
        <f>VLOOKUP(H1392,'Source Codes'!$A$6:$B$89,2,FALSE)</f>
        <v>Facilities Mngmnt Intfc Jrnls</v>
      </c>
      <c r="J1392" s="146">
        <v>-1303592.3600000001</v>
      </c>
      <c r="K1392" s="47">
        <v>44974.333333333336</v>
      </c>
      <c r="L1392" s="49" t="s">
        <v>2176</v>
      </c>
      <c r="M1392" s="59">
        <v>44975.206990740742</v>
      </c>
      <c r="N1392" s="56" t="s">
        <v>407</v>
      </c>
      <c r="O1392" s="56" t="s">
        <v>418</v>
      </c>
    </row>
    <row r="1393" spans="1:15" ht="12.75" customHeight="1" collapsed="1">
      <c r="B1393" s="38"/>
      <c r="C1393" s="38"/>
      <c r="G1393" s="24"/>
      <c r="J1393" s="152">
        <f>SUM(J1391:J1392)</f>
        <v>1932344.9199999997</v>
      </c>
      <c r="L1393" s="182"/>
      <c r="M1393" s="59"/>
      <c r="N1393" s="56"/>
      <c r="O1393" s="56"/>
    </row>
    <row r="1394" spans="1:15" ht="12.75" customHeight="1">
      <c r="B1394" s="38"/>
      <c r="C1394" s="38"/>
      <c r="G1394" s="24"/>
      <c r="L1394" s="182"/>
      <c r="M1394" s="59"/>
      <c r="N1394" s="56"/>
      <c r="O1394" s="56"/>
    </row>
    <row r="1395" spans="1:15" ht="12.75" customHeight="1">
      <c r="B1395" s="38"/>
      <c r="C1395" s="38"/>
      <c r="G1395" s="24"/>
      <c r="L1395" s="182"/>
      <c r="M1395" s="59"/>
      <c r="N1395" s="56"/>
      <c r="O1395" s="56"/>
    </row>
    <row r="1396" spans="1:15" ht="12.75" customHeight="1">
      <c r="A1396" s="63" t="s">
        <v>2177</v>
      </c>
      <c r="B1396" s="38"/>
      <c r="C1396" s="38"/>
      <c r="G1396" s="24"/>
      <c r="L1396" s="182"/>
      <c r="M1396" s="59"/>
      <c r="N1396" s="56"/>
      <c r="O1396" s="56"/>
    </row>
    <row r="1397" spans="1:15" ht="27.75" hidden="1" customHeight="1" outlineLevel="1">
      <c r="B1397" s="39">
        <v>2023</v>
      </c>
      <c r="C1397" s="39">
        <v>8</v>
      </c>
      <c r="D1397" s="46" t="s">
        <v>5</v>
      </c>
      <c r="E1397" s="46" t="s">
        <v>6</v>
      </c>
      <c r="F1397" s="46" t="s">
        <v>2178</v>
      </c>
      <c r="G1397" s="47">
        <v>44973.333333333336</v>
      </c>
      <c r="H1397" s="46" t="s">
        <v>12</v>
      </c>
      <c r="I1397" s="56" t="str">
        <f>VLOOKUP(H1397,'Source Codes'!$A$6:$B$89,2,FALSE)</f>
        <v>AR Direct Cash Journal</v>
      </c>
      <c r="J1397" s="146">
        <v>5206590.97</v>
      </c>
      <c r="K1397" s="47">
        <v>44978.333333333336</v>
      </c>
      <c r="L1397" s="49" t="s">
        <v>2184</v>
      </c>
      <c r="M1397" s="59">
        <v>44979.085972222223</v>
      </c>
      <c r="N1397" s="56" t="s">
        <v>407</v>
      </c>
      <c r="O1397" s="56" t="s">
        <v>421</v>
      </c>
    </row>
    <row r="1398" spans="1:15" ht="29.25" hidden="1" customHeight="1" outlineLevel="1">
      <c r="B1398" s="39">
        <v>2023</v>
      </c>
      <c r="C1398" s="39">
        <v>8</v>
      </c>
      <c r="D1398" s="46" t="s">
        <v>5</v>
      </c>
      <c r="E1398" s="46" t="s">
        <v>6</v>
      </c>
      <c r="F1398" s="46" t="s">
        <v>2179</v>
      </c>
      <c r="G1398" s="47">
        <v>44978.333333333336</v>
      </c>
      <c r="H1398" s="46" t="s">
        <v>12</v>
      </c>
      <c r="I1398" s="56" t="str">
        <f>VLOOKUP(H1398,'Source Codes'!$A$6:$B$89,2,FALSE)</f>
        <v>AR Direct Cash Journal</v>
      </c>
      <c r="J1398" s="146">
        <v>1093529.8999999999</v>
      </c>
      <c r="K1398" s="47">
        <v>44978.333333333336</v>
      </c>
      <c r="L1398" s="49" t="s">
        <v>2185</v>
      </c>
      <c r="M1398" s="59">
        <v>44979.085972222223</v>
      </c>
      <c r="N1398" s="56" t="s">
        <v>407</v>
      </c>
      <c r="O1398" s="56" t="s">
        <v>421</v>
      </c>
    </row>
    <row r="1399" spans="1:15" ht="12.75" hidden="1" customHeight="1" outlineLevel="1">
      <c r="B1399" s="39">
        <v>2023</v>
      </c>
      <c r="C1399" s="39">
        <v>8</v>
      </c>
      <c r="D1399" s="46" t="s">
        <v>5</v>
      </c>
      <c r="E1399" s="46" t="s">
        <v>6</v>
      </c>
      <c r="F1399" s="46" t="s">
        <v>2180</v>
      </c>
      <c r="G1399" s="47">
        <v>44972.333333333336</v>
      </c>
      <c r="H1399" s="46" t="s">
        <v>9</v>
      </c>
      <c r="I1399" s="56" t="str">
        <f>VLOOKUP(H1399,'Source Codes'!$A$6:$B$89,2,FALSE)</f>
        <v>On Line Journal Entries</v>
      </c>
      <c r="J1399" s="146">
        <v>4175517</v>
      </c>
      <c r="K1399" s="47">
        <v>44978.333333333336</v>
      </c>
      <c r="L1399" s="49" t="s">
        <v>2181</v>
      </c>
      <c r="M1399" s="59">
        <v>44979.207696759258</v>
      </c>
      <c r="N1399" s="56" t="s">
        <v>410</v>
      </c>
      <c r="O1399" s="56" t="s">
        <v>420</v>
      </c>
    </row>
    <row r="1400" spans="1:15" ht="39.75" hidden="1" customHeight="1" outlineLevel="1">
      <c r="B1400" s="39">
        <v>2023</v>
      </c>
      <c r="C1400" s="39">
        <v>8</v>
      </c>
      <c r="D1400" s="46" t="s">
        <v>5</v>
      </c>
      <c r="E1400" s="46" t="s">
        <v>6</v>
      </c>
      <c r="F1400" s="46" t="s">
        <v>2182</v>
      </c>
      <c r="G1400" s="47">
        <v>44972.333333333336</v>
      </c>
      <c r="H1400" s="46" t="s">
        <v>9</v>
      </c>
      <c r="I1400" s="56" t="str">
        <f>VLOOKUP(H1400,'Source Codes'!$A$6:$B$89,2,FALSE)</f>
        <v>On Line Journal Entries</v>
      </c>
      <c r="J1400" s="146">
        <v>-3094736.88</v>
      </c>
      <c r="K1400" s="47">
        <v>44978.333333333336</v>
      </c>
      <c r="L1400" s="49" t="s">
        <v>2183</v>
      </c>
      <c r="M1400" s="59">
        <v>44979.207696759258</v>
      </c>
      <c r="N1400" s="56" t="s">
        <v>518</v>
      </c>
      <c r="O1400" s="56" t="s">
        <v>425</v>
      </c>
    </row>
    <row r="1401" spans="1:15" ht="12.75" customHeight="1" collapsed="1">
      <c r="B1401" s="38"/>
      <c r="C1401" s="38"/>
      <c r="G1401" s="24"/>
      <c r="J1401" s="152">
        <f>SUM(J1397:J1400)</f>
        <v>7380900.9899999993</v>
      </c>
      <c r="L1401" s="182"/>
      <c r="M1401" s="59"/>
      <c r="N1401" s="56"/>
      <c r="O1401" s="56"/>
    </row>
    <row r="1402" spans="1:15" ht="12.75" customHeight="1">
      <c r="B1402" s="38"/>
      <c r="C1402" s="38"/>
      <c r="G1402" s="24"/>
      <c r="L1402" s="182"/>
      <c r="M1402" s="59"/>
      <c r="N1402" s="56"/>
      <c r="O1402" s="56"/>
    </row>
    <row r="1403" spans="1:15" ht="12.75" customHeight="1">
      <c r="B1403" s="38"/>
      <c r="C1403" s="38"/>
      <c r="G1403" s="24"/>
    </row>
    <row r="1404" spans="1:15" ht="12.75" customHeight="1">
      <c r="A1404" s="63" t="s">
        <v>2186</v>
      </c>
    </row>
    <row r="1405" spans="1:15" ht="35.25" hidden="1" customHeight="1" outlineLevel="1">
      <c r="B1405" s="39">
        <v>2023</v>
      </c>
      <c r="C1405" s="39">
        <v>8</v>
      </c>
      <c r="D1405" s="46" t="s">
        <v>5</v>
      </c>
      <c r="E1405" s="46" t="s">
        <v>6</v>
      </c>
      <c r="F1405" s="46" t="s">
        <v>2187</v>
      </c>
      <c r="G1405" s="47">
        <v>44978.333333333336</v>
      </c>
      <c r="H1405" s="46" t="s">
        <v>11</v>
      </c>
      <c r="I1405" s="56" t="str">
        <f>VLOOKUP(H1405,'Source Codes'!$A$6:$B$89,2,FALSE)</f>
        <v>AR Payments</v>
      </c>
      <c r="J1405" s="142">
        <v>1539925.95</v>
      </c>
      <c r="K1405" s="47">
        <v>44979.333333333336</v>
      </c>
      <c r="L1405" s="49" t="s">
        <v>942</v>
      </c>
      <c r="M1405" s="59">
        <v>44980.086157407408</v>
      </c>
      <c r="N1405" s="56" t="s">
        <v>407</v>
      </c>
      <c r="O1405" s="56" t="s">
        <v>408</v>
      </c>
    </row>
    <row r="1406" spans="1:15" ht="12.75" hidden="1" customHeight="1" outlineLevel="1">
      <c r="B1406" s="39">
        <v>2023</v>
      </c>
      <c r="C1406" s="39">
        <v>8</v>
      </c>
      <c r="D1406" s="46" t="s">
        <v>5</v>
      </c>
      <c r="E1406" s="46" t="s">
        <v>6</v>
      </c>
      <c r="F1406" s="46" t="s">
        <v>2188</v>
      </c>
      <c r="G1406" s="47">
        <v>44974.333333333336</v>
      </c>
      <c r="H1406" s="46" t="s">
        <v>340</v>
      </c>
      <c r="I1406" s="56" t="str">
        <f>VLOOKUP(H1406,'Source Codes'!$A$6:$B$89,2,FALSE)</f>
        <v>Facilities Mngmnt Intfc Jrnls</v>
      </c>
      <c r="J1406" s="142">
        <v>-3937404.78</v>
      </c>
      <c r="K1406" s="47">
        <v>44979.333333333336</v>
      </c>
      <c r="L1406" s="49" t="s">
        <v>2189</v>
      </c>
      <c r="M1406" s="59">
        <v>44980.207928240743</v>
      </c>
      <c r="N1406" s="56" t="s">
        <v>407</v>
      </c>
      <c r="O1406" s="56" t="s">
        <v>418</v>
      </c>
    </row>
    <row r="1407" spans="1:15" ht="12.75" customHeight="1" collapsed="1">
      <c r="B1407" s="39"/>
      <c r="C1407" s="39"/>
      <c r="D1407" s="46"/>
      <c r="E1407" s="46"/>
      <c r="F1407" s="46"/>
      <c r="G1407" s="47"/>
      <c r="H1407" s="46"/>
      <c r="J1407" s="152">
        <f>SUM(J1405:J1406)</f>
        <v>-2397478.83</v>
      </c>
      <c r="K1407" s="47"/>
      <c r="L1407" s="49"/>
      <c r="M1407" s="59"/>
      <c r="N1407" s="56"/>
      <c r="O1407" s="56"/>
    </row>
    <row r="1408" spans="1:15" ht="12.75" customHeight="1">
      <c r="B1408" s="39"/>
      <c r="C1408" s="39"/>
      <c r="D1408" s="46"/>
      <c r="E1408" s="46"/>
      <c r="F1408" s="46"/>
      <c r="G1408" s="47"/>
      <c r="H1408" s="46"/>
      <c r="K1408" s="47"/>
      <c r="L1408" s="49"/>
      <c r="M1408" s="59"/>
      <c r="N1408" s="56"/>
      <c r="O1408" s="56"/>
    </row>
    <row r="1409" spans="1:15" ht="12.75" customHeight="1">
      <c r="A1409" s="63" t="s">
        <v>2193</v>
      </c>
    </row>
    <row r="1410" spans="1:15" s="190" customFormat="1" ht="35.25" hidden="1" customHeight="1" outlineLevel="1">
      <c r="A1410" s="188"/>
      <c r="B1410" s="189">
        <v>2023</v>
      </c>
      <c r="C1410" s="189">
        <v>8</v>
      </c>
      <c r="D1410" s="190" t="s">
        <v>5</v>
      </c>
      <c r="E1410" s="190" t="s">
        <v>6</v>
      </c>
      <c r="F1410" s="190" t="s">
        <v>2194</v>
      </c>
      <c r="G1410" s="191">
        <v>44979.333333333336</v>
      </c>
      <c r="H1410" s="190" t="s">
        <v>11</v>
      </c>
      <c r="I1410" s="192" t="str">
        <f>VLOOKUP(H1410,'[3]Source Codes'!$A$6:$B$89,2,FALSE)</f>
        <v>AR Payments</v>
      </c>
      <c r="J1410" s="193">
        <v>1347064.37</v>
      </c>
      <c r="K1410" s="191">
        <v>44980.333333333336</v>
      </c>
      <c r="L1410" s="194" t="s">
        <v>1531</v>
      </c>
      <c r="M1410" s="195">
        <v>44981.0859375</v>
      </c>
      <c r="N1410" s="192" t="s">
        <v>407</v>
      </c>
      <c r="O1410" s="192" t="s">
        <v>408</v>
      </c>
    </row>
    <row r="1411" spans="1:15" s="190" customFormat="1" ht="35.25" hidden="1" customHeight="1" outlineLevel="1">
      <c r="A1411" s="188"/>
      <c r="B1411" s="189">
        <v>2023</v>
      </c>
      <c r="C1411" s="189">
        <v>8</v>
      </c>
      <c r="D1411" s="190" t="s">
        <v>5</v>
      </c>
      <c r="E1411" s="190" t="s">
        <v>6</v>
      </c>
      <c r="F1411" s="190" t="s">
        <v>2195</v>
      </c>
      <c r="G1411" s="191">
        <v>44979.333333333336</v>
      </c>
      <c r="H1411" s="190" t="s">
        <v>9</v>
      </c>
      <c r="I1411" s="192" t="str">
        <f>VLOOKUP(H1411,'[3]Source Codes'!$A$6:$B$89,2,FALSE)</f>
        <v>On Line Journal Entries</v>
      </c>
      <c r="J1411" s="193">
        <v>6373500</v>
      </c>
      <c r="K1411" s="191">
        <v>44980.333333333336</v>
      </c>
      <c r="L1411" s="194" t="s">
        <v>351</v>
      </c>
      <c r="M1411" s="195">
        <v>44981.207442129627</v>
      </c>
      <c r="N1411" s="192" t="s">
        <v>407</v>
      </c>
      <c r="O1411" s="192" t="s">
        <v>453</v>
      </c>
    </row>
    <row r="1412" spans="1:15" s="190" customFormat="1" ht="35.25" hidden="1" customHeight="1" outlineLevel="1">
      <c r="A1412" s="188"/>
      <c r="B1412" s="189">
        <v>2023</v>
      </c>
      <c r="C1412" s="189">
        <v>8</v>
      </c>
      <c r="D1412" s="190" t="s">
        <v>5</v>
      </c>
      <c r="E1412" s="190" t="s">
        <v>6</v>
      </c>
      <c r="F1412" s="190" t="s">
        <v>2196</v>
      </c>
      <c r="G1412" s="191">
        <v>44978.333333333336</v>
      </c>
      <c r="H1412" s="190" t="s">
        <v>9</v>
      </c>
      <c r="I1412" s="192" t="str">
        <f>VLOOKUP(H1412,'[3]Source Codes'!$A$6:$B$89,2,FALSE)</f>
        <v>On Line Journal Entries</v>
      </c>
      <c r="J1412" s="193">
        <v>7052500</v>
      </c>
      <c r="K1412" s="191">
        <v>44980.333333333336</v>
      </c>
      <c r="L1412" s="194" t="s">
        <v>351</v>
      </c>
      <c r="M1412" s="195">
        <v>44981.207442129627</v>
      </c>
      <c r="N1412" s="192" t="s">
        <v>407</v>
      </c>
      <c r="O1412" s="192" t="s">
        <v>453</v>
      </c>
    </row>
    <row r="1413" spans="1:15" ht="12.75" customHeight="1" collapsed="1">
      <c r="B1413" s="39"/>
      <c r="C1413" s="39"/>
      <c r="D1413" s="46"/>
      <c r="E1413" s="46"/>
      <c r="F1413" s="46"/>
      <c r="G1413" s="47"/>
      <c r="H1413" s="46"/>
      <c r="J1413" s="145">
        <f>SUM(J1410:J1412)</f>
        <v>14773064.370000001</v>
      </c>
      <c r="K1413" s="47"/>
      <c r="L1413" s="49"/>
      <c r="M1413" s="59"/>
      <c r="N1413" s="48"/>
      <c r="O1413" s="48"/>
    </row>
    <row r="1416" spans="1:15" ht="12.75" customHeight="1">
      <c r="A1416" s="63" t="s">
        <v>2285</v>
      </c>
    </row>
    <row r="1417" spans="1:15" ht="30" hidden="1" customHeight="1" outlineLevel="1">
      <c r="B1417" s="189">
        <v>2023</v>
      </c>
      <c r="C1417" s="189">
        <v>8</v>
      </c>
      <c r="D1417" s="190" t="s">
        <v>5</v>
      </c>
      <c r="E1417" s="190" t="s">
        <v>6</v>
      </c>
      <c r="F1417" s="190" t="s">
        <v>2301</v>
      </c>
      <c r="G1417" s="191">
        <v>44981.333333333336</v>
      </c>
      <c r="H1417" s="190" t="s">
        <v>12</v>
      </c>
      <c r="I1417" s="48" t="str">
        <f>VLOOKUP(H1417,'[4]Source Codes'!$A$6:$B$89,2,FALSE)</f>
        <v>AR Direct Cash Journal</v>
      </c>
      <c r="J1417" s="143">
        <v>9357710.0199999996</v>
      </c>
      <c r="K1417" s="191">
        <v>44984.333333333336</v>
      </c>
      <c r="L1417" s="194" t="s">
        <v>1126</v>
      </c>
      <c r="M1417" s="195">
        <v>44985.086087962962</v>
      </c>
      <c r="N1417" s="192" t="s">
        <v>407</v>
      </c>
      <c r="O1417" s="192" t="s">
        <v>422</v>
      </c>
    </row>
    <row r="1418" spans="1:15" ht="78" hidden="1" customHeight="1" outlineLevel="1">
      <c r="B1418" s="189">
        <v>2023</v>
      </c>
      <c r="C1418" s="189">
        <v>8</v>
      </c>
      <c r="D1418" s="190" t="s">
        <v>5</v>
      </c>
      <c r="E1418" s="190" t="s">
        <v>6</v>
      </c>
      <c r="F1418" s="190" t="s">
        <v>2302</v>
      </c>
      <c r="G1418" s="191">
        <v>44974.333333333336</v>
      </c>
      <c r="H1418" s="190" t="s">
        <v>11</v>
      </c>
      <c r="I1418" s="48" t="str">
        <f>VLOOKUP(H1418,'[4]Source Codes'!$A$6:$B$89,2,FALSE)</f>
        <v>AR Payments</v>
      </c>
      <c r="J1418" s="143">
        <v>2071637.81</v>
      </c>
      <c r="K1418" s="191">
        <v>44984.333333333336</v>
      </c>
      <c r="L1418" s="194" t="s">
        <v>2303</v>
      </c>
      <c r="M1418" s="195">
        <v>44985.086087962962</v>
      </c>
      <c r="N1418" s="192" t="s">
        <v>407</v>
      </c>
      <c r="O1418" s="192" t="s">
        <v>408</v>
      </c>
    </row>
    <row r="1419" spans="1:15" ht="32.25" hidden="1" customHeight="1" outlineLevel="1">
      <c r="B1419" s="189">
        <v>2023</v>
      </c>
      <c r="C1419" s="189">
        <v>8</v>
      </c>
      <c r="D1419" s="190" t="s">
        <v>5</v>
      </c>
      <c r="E1419" s="190" t="s">
        <v>6</v>
      </c>
      <c r="F1419" s="190" t="s">
        <v>2304</v>
      </c>
      <c r="G1419" s="191">
        <v>44979.333333333336</v>
      </c>
      <c r="H1419" s="190" t="s">
        <v>9</v>
      </c>
      <c r="I1419" s="48" t="str">
        <f>VLOOKUP(H1419,'[4]Source Codes'!$A$6:$B$89,2,FALSE)</f>
        <v>On Line Journal Entries</v>
      </c>
      <c r="J1419" s="143">
        <v>16010515</v>
      </c>
      <c r="K1419" s="191">
        <v>44984.333333333336</v>
      </c>
      <c r="L1419" s="194" t="s">
        <v>351</v>
      </c>
      <c r="M1419" s="195">
        <v>44985.207337962966</v>
      </c>
      <c r="N1419" s="192" t="s">
        <v>407</v>
      </c>
      <c r="O1419" s="192" t="s">
        <v>415</v>
      </c>
    </row>
    <row r="1420" spans="1:15" ht="30" hidden="1" customHeight="1" outlineLevel="1">
      <c r="B1420" s="189">
        <v>2023</v>
      </c>
      <c r="C1420" s="189">
        <v>8</v>
      </c>
      <c r="D1420" s="190" t="s">
        <v>5</v>
      </c>
      <c r="E1420" s="190" t="s">
        <v>6</v>
      </c>
      <c r="F1420" s="190" t="s">
        <v>2305</v>
      </c>
      <c r="G1420" s="191">
        <v>44979.333333333336</v>
      </c>
      <c r="H1420" s="190" t="s">
        <v>9</v>
      </c>
      <c r="I1420" s="48" t="str">
        <f>VLOOKUP(H1420,'[4]Source Codes'!$A$6:$B$89,2,FALSE)</f>
        <v>On Line Journal Entries</v>
      </c>
      <c r="J1420" s="143">
        <v>12990626</v>
      </c>
      <c r="K1420" s="191">
        <v>44984.333333333336</v>
      </c>
      <c r="L1420" s="194" t="s">
        <v>351</v>
      </c>
      <c r="M1420" s="195">
        <v>44985.207337962966</v>
      </c>
      <c r="N1420" s="192" t="s">
        <v>407</v>
      </c>
      <c r="O1420" s="192" t="s">
        <v>415</v>
      </c>
    </row>
    <row r="1421" spans="1:15" ht="30" hidden="1" customHeight="1" outlineLevel="1">
      <c r="B1421" s="189">
        <v>2023</v>
      </c>
      <c r="C1421" s="189">
        <v>8</v>
      </c>
      <c r="D1421" s="190" t="s">
        <v>5</v>
      </c>
      <c r="E1421" s="190" t="s">
        <v>6</v>
      </c>
      <c r="F1421" s="190" t="s">
        <v>2306</v>
      </c>
      <c r="G1421" s="191">
        <v>44980.333333333336</v>
      </c>
      <c r="H1421" s="190" t="s">
        <v>9</v>
      </c>
      <c r="I1421" s="48" t="str">
        <f>VLOOKUP(H1421,'[4]Source Codes'!$A$6:$B$89,2,FALSE)</f>
        <v>On Line Journal Entries</v>
      </c>
      <c r="J1421" s="143">
        <v>9105083.1099999994</v>
      </c>
      <c r="K1421" s="191">
        <v>44984.333333333336</v>
      </c>
      <c r="L1421" s="194" t="s">
        <v>351</v>
      </c>
      <c r="M1421" s="195">
        <v>44985.207337962966</v>
      </c>
      <c r="N1421" s="192" t="s">
        <v>407</v>
      </c>
      <c r="O1421" s="192" t="s">
        <v>415</v>
      </c>
    </row>
    <row r="1422" spans="1:15" ht="16.5" hidden="1" customHeight="1" outlineLevel="1">
      <c r="B1422" s="189">
        <v>2023</v>
      </c>
      <c r="C1422" s="189">
        <v>8</v>
      </c>
      <c r="D1422" s="190" t="s">
        <v>5</v>
      </c>
      <c r="E1422" s="190" t="s">
        <v>6</v>
      </c>
      <c r="F1422" s="190" t="s">
        <v>2307</v>
      </c>
      <c r="G1422" s="191">
        <v>44979.333333333336</v>
      </c>
      <c r="H1422" s="190" t="s">
        <v>9</v>
      </c>
      <c r="I1422" s="48" t="str">
        <f>VLOOKUP(H1422,'[4]Source Codes'!$A$6:$B$89,2,FALSE)</f>
        <v>On Line Journal Entries</v>
      </c>
      <c r="J1422" s="143">
        <v>8331778</v>
      </c>
      <c r="K1422" s="191">
        <v>44984.333333333336</v>
      </c>
      <c r="L1422" s="194" t="s">
        <v>2308</v>
      </c>
      <c r="M1422" s="195">
        <v>44985.207337962966</v>
      </c>
      <c r="N1422" s="192" t="s">
        <v>407</v>
      </c>
      <c r="O1422" s="192" t="s">
        <v>419</v>
      </c>
    </row>
    <row r="1423" spans="1:15" ht="53.25" hidden="1" customHeight="1" outlineLevel="1">
      <c r="B1423" s="189">
        <v>2023</v>
      </c>
      <c r="C1423" s="189">
        <v>8</v>
      </c>
      <c r="D1423" s="190" t="s">
        <v>5</v>
      </c>
      <c r="E1423" s="190" t="s">
        <v>6</v>
      </c>
      <c r="F1423" s="190" t="s">
        <v>2309</v>
      </c>
      <c r="G1423" s="191">
        <v>44964.333333333336</v>
      </c>
      <c r="H1423" s="190" t="s">
        <v>9</v>
      </c>
      <c r="I1423" s="48" t="str">
        <f>VLOOKUP(H1423,'[4]Source Codes'!$A$6:$B$89,2,FALSE)</f>
        <v>On Line Journal Entries</v>
      </c>
      <c r="J1423" s="143">
        <v>4512296.01</v>
      </c>
      <c r="K1423" s="191">
        <v>44984.333333333336</v>
      </c>
      <c r="L1423" s="194" t="s">
        <v>354</v>
      </c>
      <c r="M1423" s="195">
        <v>44985.207337962966</v>
      </c>
      <c r="N1423" s="192" t="s">
        <v>407</v>
      </c>
      <c r="O1423" s="192" t="s">
        <v>415</v>
      </c>
    </row>
    <row r="1424" spans="1:15" ht="45" hidden="1" customHeight="1" outlineLevel="1">
      <c r="B1424" s="189">
        <v>2023</v>
      </c>
      <c r="C1424" s="189">
        <v>8</v>
      </c>
      <c r="D1424" s="190" t="s">
        <v>5</v>
      </c>
      <c r="E1424" s="190" t="s">
        <v>6</v>
      </c>
      <c r="F1424" s="190" t="s">
        <v>2310</v>
      </c>
      <c r="G1424" s="191">
        <v>44965.333333333336</v>
      </c>
      <c r="H1424" s="190" t="s">
        <v>9</v>
      </c>
      <c r="I1424" s="48" t="str">
        <f>VLOOKUP(H1424,'[4]Source Codes'!$A$6:$B$89,2,FALSE)</f>
        <v>On Line Journal Entries</v>
      </c>
      <c r="J1424" s="143">
        <v>4303637</v>
      </c>
      <c r="K1424" s="191">
        <v>44984.333333333336</v>
      </c>
      <c r="L1424" s="194" t="s">
        <v>337</v>
      </c>
      <c r="M1424" s="195">
        <v>44985.207337962966</v>
      </c>
      <c r="N1424" s="192" t="s">
        <v>407</v>
      </c>
      <c r="O1424" s="192" t="s">
        <v>415</v>
      </c>
    </row>
    <row r="1425" spans="1:15" ht="39.75" hidden="1" customHeight="1" outlineLevel="1">
      <c r="B1425" s="189">
        <v>2023</v>
      </c>
      <c r="C1425" s="189">
        <v>8</v>
      </c>
      <c r="D1425" s="190" t="s">
        <v>5</v>
      </c>
      <c r="E1425" s="190" t="s">
        <v>6</v>
      </c>
      <c r="F1425" s="190">
        <v>2455160</v>
      </c>
      <c r="G1425" s="191">
        <v>44965.333333333336</v>
      </c>
      <c r="H1425" s="190" t="s">
        <v>9</v>
      </c>
      <c r="I1425" s="48" t="str">
        <f>VLOOKUP(H1425,'[4]Source Codes'!$A$6:$B$89,2,FALSE)</f>
        <v>On Line Journal Entries</v>
      </c>
      <c r="J1425" s="143">
        <v>4279655</v>
      </c>
      <c r="K1425" s="191">
        <v>44984.333333333336</v>
      </c>
      <c r="L1425" s="194" t="s">
        <v>337</v>
      </c>
      <c r="M1425" s="195">
        <v>44985.207337962966</v>
      </c>
      <c r="N1425" s="192" t="s">
        <v>407</v>
      </c>
      <c r="O1425" s="192" t="s">
        <v>415</v>
      </c>
    </row>
    <row r="1426" spans="1:15" ht="12.75" hidden="1" customHeight="1" outlineLevel="1">
      <c r="B1426" s="189">
        <v>2023</v>
      </c>
      <c r="C1426" s="189">
        <v>8</v>
      </c>
      <c r="D1426" s="190" t="s">
        <v>5</v>
      </c>
      <c r="E1426" s="190" t="s">
        <v>6</v>
      </c>
      <c r="F1426" s="190" t="s">
        <v>2311</v>
      </c>
      <c r="G1426" s="191">
        <v>44979.333333333336</v>
      </c>
      <c r="H1426" s="190" t="s">
        <v>9</v>
      </c>
      <c r="I1426" s="48" t="str">
        <f>VLOOKUP(H1426,'[4]Source Codes'!$A$6:$B$89,2,FALSE)</f>
        <v>On Line Journal Entries</v>
      </c>
      <c r="J1426" s="143">
        <v>2546761.96</v>
      </c>
      <c r="K1426" s="191">
        <v>44984.333333333336</v>
      </c>
      <c r="L1426" s="194" t="s">
        <v>2312</v>
      </c>
      <c r="M1426" s="195">
        <v>44985.207337962966</v>
      </c>
      <c r="N1426" s="192" t="s">
        <v>407</v>
      </c>
      <c r="O1426" s="192" t="s">
        <v>419</v>
      </c>
    </row>
    <row r="1427" spans="1:15" ht="67.5" hidden="1" customHeight="1" outlineLevel="1">
      <c r="B1427" s="189">
        <v>2023</v>
      </c>
      <c r="C1427" s="189">
        <v>8</v>
      </c>
      <c r="D1427" s="190" t="s">
        <v>5</v>
      </c>
      <c r="E1427" s="190" t="s">
        <v>6</v>
      </c>
      <c r="F1427" s="190" t="s">
        <v>2313</v>
      </c>
      <c r="G1427" s="191">
        <v>44980.333333333336</v>
      </c>
      <c r="H1427" s="190" t="s">
        <v>9</v>
      </c>
      <c r="I1427" s="48" t="str">
        <f>VLOOKUP(H1427,'[4]Source Codes'!$A$6:$B$89,2,FALSE)</f>
        <v>On Line Journal Entries</v>
      </c>
      <c r="J1427" s="143">
        <v>1185606.57</v>
      </c>
      <c r="K1427" s="191">
        <v>44984.333333333336</v>
      </c>
      <c r="L1427" s="194" t="s">
        <v>2314</v>
      </c>
      <c r="M1427" s="195">
        <v>44985.207337962966</v>
      </c>
      <c r="N1427" s="192" t="s">
        <v>407</v>
      </c>
      <c r="O1427" s="192" t="s">
        <v>415</v>
      </c>
    </row>
    <row r="1428" spans="1:15" ht="12.75" hidden="1" customHeight="1" outlineLevel="1">
      <c r="B1428" s="189">
        <v>2023</v>
      </c>
      <c r="C1428" s="189">
        <v>8</v>
      </c>
      <c r="D1428" s="190" t="s">
        <v>5</v>
      </c>
      <c r="E1428" s="190" t="s">
        <v>6</v>
      </c>
      <c r="F1428" s="190" t="s">
        <v>2315</v>
      </c>
      <c r="G1428" s="191">
        <v>44979.333333333336</v>
      </c>
      <c r="H1428" s="190" t="s">
        <v>7</v>
      </c>
      <c r="I1428" s="48" t="str">
        <f>VLOOKUP(H1428,'[4]Source Codes'!$A$6:$B$89,2,FALSE)</f>
        <v>HRMS Interface Journals</v>
      </c>
      <c r="J1428" s="143">
        <v>-2119000.2200000002</v>
      </c>
      <c r="K1428" s="191">
        <v>44984.333333333336</v>
      </c>
      <c r="L1428" s="194" t="s">
        <v>2145</v>
      </c>
      <c r="M1428" s="195">
        <v>44984.681562500002</v>
      </c>
      <c r="N1428" s="192" t="s">
        <v>416</v>
      </c>
      <c r="O1428" s="192" t="s">
        <v>417</v>
      </c>
    </row>
    <row r="1429" spans="1:15" ht="12.75" hidden="1" customHeight="1" outlineLevel="1">
      <c r="B1429" s="189">
        <v>2023</v>
      </c>
      <c r="C1429" s="189">
        <v>9</v>
      </c>
      <c r="D1429" s="190" t="s">
        <v>5</v>
      </c>
      <c r="E1429" s="190" t="s">
        <v>6</v>
      </c>
      <c r="F1429" s="190" t="s">
        <v>2316</v>
      </c>
      <c r="G1429" s="191">
        <v>44986.333333333336</v>
      </c>
      <c r="H1429" s="190" t="s">
        <v>13</v>
      </c>
      <c r="I1429" s="48" t="str">
        <f>VLOOKUP(H1429,'[4]Source Codes'!$A$6:$B$89,2,FALSE)</f>
        <v>C-IV Voucher/Payments/EBT</v>
      </c>
      <c r="J1429" s="143">
        <v>-10230737.859999999</v>
      </c>
      <c r="K1429" s="191">
        <v>44984.333333333336</v>
      </c>
      <c r="L1429" s="194" t="s">
        <v>2317</v>
      </c>
      <c r="M1429" s="195">
        <v>44985.207349537035</v>
      </c>
      <c r="N1429" s="192" t="s">
        <v>407</v>
      </c>
      <c r="O1429" s="192" t="s">
        <v>415</v>
      </c>
    </row>
    <row r="1430" spans="1:15" ht="12.75" hidden="1" customHeight="1" outlineLevel="1">
      <c r="B1430" s="189">
        <v>2023</v>
      </c>
      <c r="C1430" s="189">
        <v>8</v>
      </c>
      <c r="D1430" s="190" t="s">
        <v>5</v>
      </c>
      <c r="E1430" s="190" t="s">
        <v>6</v>
      </c>
      <c r="F1430" s="190" t="s">
        <v>2318</v>
      </c>
      <c r="G1430" s="191">
        <v>44979.333333333336</v>
      </c>
      <c r="H1430" s="190" t="s">
        <v>7</v>
      </c>
      <c r="I1430" s="48" t="str">
        <f>VLOOKUP(H1430,'[4]Source Codes'!$A$6:$B$89,2,FALSE)</f>
        <v>HRMS Interface Journals</v>
      </c>
      <c r="J1430" s="143">
        <v>-10739241.630000001</v>
      </c>
      <c r="K1430" s="191">
        <v>44984.333333333336</v>
      </c>
      <c r="L1430" s="194" t="s">
        <v>2143</v>
      </c>
      <c r="M1430" s="195">
        <v>44984.678587962961</v>
      </c>
      <c r="N1430" s="192" t="s">
        <v>416</v>
      </c>
      <c r="O1430" s="192" t="s">
        <v>417</v>
      </c>
    </row>
    <row r="1431" spans="1:15" ht="12.75" hidden="1" customHeight="1" outlineLevel="1">
      <c r="B1431" s="189">
        <v>2023</v>
      </c>
      <c r="C1431" s="189">
        <v>9</v>
      </c>
      <c r="D1431" s="190" t="s">
        <v>5</v>
      </c>
      <c r="E1431" s="190" t="s">
        <v>6</v>
      </c>
      <c r="F1431" s="190" t="s">
        <v>2319</v>
      </c>
      <c r="G1431" s="191">
        <v>44986.333333333336</v>
      </c>
      <c r="H1431" s="190" t="s">
        <v>13</v>
      </c>
      <c r="I1431" s="48" t="str">
        <f>VLOOKUP(H1431,'[4]Source Codes'!$A$6:$B$89,2,FALSE)</f>
        <v>C-IV Voucher/Payments/EBT</v>
      </c>
      <c r="J1431" s="143">
        <v>-14669166.359999999</v>
      </c>
      <c r="K1431" s="191">
        <v>44984.333333333336</v>
      </c>
      <c r="L1431" s="194" t="s">
        <v>2320</v>
      </c>
      <c r="M1431" s="195">
        <v>44985.207349537035</v>
      </c>
      <c r="N1431" s="192" t="s">
        <v>407</v>
      </c>
      <c r="O1431" s="192" t="s">
        <v>415</v>
      </c>
    </row>
    <row r="1432" spans="1:15" ht="12.75" customHeight="1" collapsed="1">
      <c r="J1432" s="145">
        <f>SUM(J1417:J1431)</f>
        <v>36937160.409999974</v>
      </c>
      <c r="K1432" s="191"/>
      <c r="L1432" s="194"/>
      <c r="M1432" s="195"/>
      <c r="N1432" s="192"/>
      <c r="O1432" s="192"/>
    </row>
    <row r="1435" spans="1:15" ht="12.75" customHeight="1">
      <c r="A1435" s="63" t="s">
        <v>2286</v>
      </c>
    </row>
    <row r="1436" spans="1:15" ht="27.75" hidden="1" customHeight="1" outlineLevel="1">
      <c r="B1436" s="39">
        <v>2023</v>
      </c>
      <c r="C1436" s="39">
        <v>8</v>
      </c>
      <c r="D1436" s="46" t="s">
        <v>5</v>
      </c>
      <c r="E1436" s="46" t="s">
        <v>6</v>
      </c>
      <c r="F1436" s="46" t="s">
        <v>2321</v>
      </c>
      <c r="G1436" s="47">
        <v>44985.333333333336</v>
      </c>
      <c r="H1436" s="46" t="s">
        <v>14</v>
      </c>
      <c r="I1436" s="48" t="str">
        <f>VLOOKUP(H1436,'[4]Source Codes'!$A$6:$B$89,2,FALSE)</f>
        <v>AP Warrant Issuance</v>
      </c>
      <c r="J1436" s="146">
        <v>-2874958.94</v>
      </c>
      <c r="K1436" s="47">
        <v>44985.333333333336</v>
      </c>
      <c r="L1436" s="49" t="s">
        <v>2322</v>
      </c>
      <c r="M1436" s="50">
        <v>44986.12804398148</v>
      </c>
      <c r="N1436" s="48" t="s">
        <v>407</v>
      </c>
      <c r="O1436" s="48" t="s">
        <v>419</v>
      </c>
    </row>
    <row r="1437" spans="1:15" ht="35.25" hidden="1" customHeight="1" outlineLevel="1">
      <c r="B1437" s="39">
        <v>2023</v>
      </c>
      <c r="C1437" s="39">
        <v>9</v>
      </c>
      <c r="D1437" s="46" t="s">
        <v>5</v>
      </c>
      <c r="E1437" s="46" t="s">
        <v>6</v>
      </c>
      <c r="F1437" s="46" t="s">
        <v>2323</v>
      </c>
      <c r="G1437" s="47">
        <v>44987.333333333336</v>
      </c>
      <c r="H1437" s="46" t="s">
        <v>14</v>
      </c>
      <c r="I1437" s="48" t="str">
        <f>VLOOKUP(H1437,'[4]Source Codes'!$A$6:$B$89,2,FALSE)</f>
        <v>AP Warrant Issuance</v>
      </c>
      <c r="J1437" s="146">
        <v>-1943257.6</v>
      </c>
      <c r="K1437" s="47">
        <v>44985.333333333336</v>
      </c>
      <c r="L1437" s="49" t="s">
        <v>2324</v>
      </c>
      <c r="M1437" s="50">
        <v>44986.12804398148</v>
      </c>
      <c r="N1437" s="48" t="s">
        <v>407</v>
      </c>
      <c r="O1437" s="48" t="s">
        <v>419</v>
      </c>
    </row>
    <row r="1438" spans="1:15" ht="15.75" hidden="1" customHeight="1" outlineLevel="1">
      <c r="B1438" s="39">
        <v>2023</v>
      </c>
      <c r="C1438" s="39">
        <v>8</v>
      </c>
      <c r="D1438" s="46" t="s">
        <v>5</v>
      </c>
      <c r="E1438" s="46" t="s">
        <v>6</v>
      </c>
      <c r="F1438" s="46" t="s">
        <v>2325</v>
      </c>
      <c r="G1438" s="47">
        <v>44973.333333333336</v>
      </c>
      <c r="H1438" s="46" t="s">
        <v>12</v>
      </c>
      <c r="I1438" s="48" t="str">
        <f>VLOOKUP(H1438,'[4]Source Codes'!$A$6:$B$89,2,FALSE)</f>
        <v>AR Direct Cash Journal</v>
      </c>
      <c r="J1438" s="146">
        <v>9554253.9100000001</v>
      </c>
      <c r="K1438" s="47">
        <v>44985.333333333336</v>
      </c>
      <c r="L1438" s="49" t="s">
        <v>2326</v>
      </c>
      <c r="M1438" s="50">
        <v>44986.085879629631</v>
      </c>
      <c r="N1438" s="48" t="s">
        <v>412</v>
      </c>
      <c r="O1438" s="48" t="s">
        <v>419</v>
      </c>
    </row>
    <row r="1439" spans="1:15" ht="30.75" hidden="1" customHeight="1" outlineLevel="1">
      <c r="B1439" s="39">
        <v>2023</v>
      </c>
      <c r="C1439" s="39">
        <v>8</v>
      </c>
      <c r="D1439" s="46" t="s">
        <v>5</v>
      </c>
      <c r="E1439" s="46" t="s">
        <v>6</v>
      </c>
      <c r="F1439" s="46" t="s">
        <v>2327</v>
      </c>
      <c r="G1439" s="47">
        <v>44984.333333333336</v>
      </c>
      <c r="H1439" s="46" t="s">
        <v>12</v>
      </c>
      <c r="I1439" s="48" t="str">
        <f>VLOOKUP(H1439,'[4]Source Codes'!$A$6:$B$89,2,FALSE)</f>
        <v>AR Direct Cash Journal</v>
      </c>
      <c r="J1439" s="146">
        <v>2917113.16</v>
      </c>
      <c r="K1439" s="47">
        <v>44985.333333333336</v>
      </c>
      <c r="L1439" s="49" t="s">
        <v>2328</v>
      </c>
      <c r="M1439" s="50">
        <v>44986.085879629631</v>
      </c>
      <c r="N1439" s="48" t="s">
        <v>407</v>
      </c>
      <c r="O1439" s="48" t="s">
        <v>422</v>
      </c>
    </row>
    <row r="1440" spans="1:15" ht="26.25" hidden="1" customHeight="1" outlineLevel="1">
      <c r="B1440" s="39">
        <v>2023</v>
      </c>
      <c r="C1440" s="39">
        <v>8</v>
      </c>
      <c r="D1440" s="46" t="s">
        <v>5</v>
      </c>
      <c r="E1440" s="46" t="s">
        <v>6</v>
      </c>
      <c r="F1440" s="46" t="s">
        <v>2329</v>
      </c>
      <c r="G1440" s="47">
        <v>44980.333333333336</v>
      </c>
      <c r="H1440" s="46" t="s">
        <v>12</v>
      </c>
      <c r="I1440" s="48" t="str">
        <f>VLOOKUP(H1440,'[4]Source Codes'!$A$6:$B$89,2,FALSE)</f>
        <v>AR Direct Cash Journal</v>
      </c>
      <c r="J1440" s="146">
        <v>2455651</v>
      </c>
      <c r="K1440" s="47">
        <v>44985.333333333336</v>
      </c>
      <c r="L1440" s="49" t="s">
        <v>2330</v>
      </c>
      <c r="M1440" s="50">
        <v>44986.085879629631</v>
      </c>
      <c r="N1440" s="48" t="s">
        <v>411</v>
      </c>
      <c r="O1440" s="48" t="s">
        <v>500</v>
      </c>
    </row>
    <row r="1441" spans="1:15" ht="39" hidden="1" customHeight="1" outlineLevel="1">
      <c r="B1441" s="39">
        <v>2023</v>
      </c>
      <c r="C1441" s="39">
        <v>8</v>
      </c>
      <c r="D1441" s="46" t="s">
        <v>5</v>
      </c>
      <c r="E1441" s="46" t="s">
        <v>6</v>
      </c>
      <c r="F1441" s="46" t="s">
        <v>2331</v>
      </c>
      <c r="G1441" s="47">
        <v>44984.333333333336</v>
      </c>
      <c r="H1441" s="46" t="s">
        <v>12</v>
      </c>
      <c r="I1441" s="48" t="str">
        <f>VLOOKUP(H1441,'[4]Source Codes'!$A$6:$B$89,2,FALSE)</f>
        <v>AR Direct Cash Journal</v>
      </c>
      <c r="J1441" s="146">
        <v>1172351.82</v>
      </c>
      <c r="K1441" s="47">
        <v>44985.333333333336</v>
      </c>
      <c r="L1441" s="49" t="s">
        <v>2332</v>
      </c>
      <c r="M1441" s="50">
        <v>44986.085879629631</v>
      </c>
      <c r="N1441" s="48" t="s">
        <v>407</v>
      </c>
      <c r="O1441" s="48" t="s">
        <v>421</v>
      </c>
    </row>
    <row r="1442" spans="1:15" ht="38.25" hidden="1" customHeight="1" outlineLevel="1">
      <c r="B1442" s="39">
        <v>2023</v>
      </c>
      <c r="C1442" s="39">
        <v>8</v>
      </c>
      <c r="D1442" s="46" t="s">
        <v>5</v>
      </c>
      <c r="E1442" s="46" t="s">
        <v>6</v>
      </c>
      <c r="F1442" s="46" t="s">
        <v>2333</v>
      </c>
      <c r="G1442" s="47">
        <v>44980.333333333336</v>
      </c>
      <c r="H1442" s="46" t="s">
        <v>12</v>
      </c>
      <c r="I1442" s="48" t="str">
        <f>VLOOKUP(H1442,'[4]Source Codes'!$A$6:$B$89,2,FALSE)</f>
        <v>AR Direct Cash Journal</v>
      </c>
      <c r="J1442" s="146">
        <v>1073190.69</v>
      </c>
      <c r="K1442" s="47">
        <v>44985.333333333336</v>
      </c>
      <c r="L1442" s="49" t="s">
        <v>2334</v>
      </c>
      <c r="M1442" s="50">
        <v>44986.085879629631</v>
      </c>
      <c r="N1442" s="48" t="s">
        <v>407</v>
      </c>
      <c r="O1442" s="48" t="s">
        <v>419</v>
      </c>
    </row>
    <row r="1443" spans="1:15" ht="12.75" customHeight="1" collapsed="1">
      <c r="B1443" s="189"/>
      <c r="C1443" s="189"/>
      <c r="D1443" s="190"/>
      <c r="E1443" s="190"/>
      <c r="F1443" s="190"/>
      <c r="G1443" s="191"/>
      <c r="H1443" s="190"/>
      <c r="I1443" s="48"/>
      <c r="J1443" s="145">
        <f>SUM(J1436:J1442)</f>
        <v>12354344.040000001</v>
      </c>
      <c r="K1443" s="191"/>
      <c r="L1443" s="194"/>
      <c r="M1443" s="195"/>
      <c r="N1443" s="192"/>
      <c r="O1443" s="192"/>
    </row>
    <row r="1444" spans="1:15" ht="12.75" customHeight="1">
      <c r="B1444" s="189"/>
      <c r="C1444" s="189"/>
      <c r="D1444" s="190"/>
      <c r="E1444" s="190"/>
      <c r="F1444" s="190"/>
      <c r="G1444" s="191"/>
      <c r="H1444" s="190"/>
      <c r="I1444" s="48"/>
      <c r="K1444" s="191"/>
      <c r="L1444" s="194"/>
      <c r="M1444" s="195"/>
      <c r="N1444" s="192"/>
      <c r="O1444" s="192"/>
    </row>
    <row r="1445" spans="1:15" ht="12.75" customHeight="1">
      <c r="B1445" s="189"/>
      <c r="C1445" s="189"/>
      <c r="D1445" s="190"/>
      <c r="E1445" s="190"/>
      <c r="F1445" s="190"/>
      <c r="G1445" s="191"/>
      <c r="H1445" s="190"/>
      <c r="I1445" s="48"/>
      <c r="K1445" s="191"/>
      <c r="L1445" s="194"/>
      <c r="M1445" s="195"/>
      <c r="N1445" s="192"/>
      <c r="O1445" s="192"/>
    </row>
    <row r="1446" spans="1:15" ht="12.75" customHeight="1">
      <c r="A1446" s="63" t="s">
        <v>2287</v>
      </c>
      <c r="B1446" s="189"/>
      <c r="C1446" s="189"/>
      <c r="D1446" s="190"/>
      <c r="E1446" s="190"/>
      <c r="F1446" s="190"/>
      <c r="G1446" s="191"/>
      <c r="H1446" s="190"/>
      <c r="I1446" s="48"/>
      <c r="J1446" s="300"/>
      <c r="K1446" s="191"/>
      <c r="L1446" s="194"/>
      <c r="M1446" s="195"/>
      <c r="N1446" s="192"/>
      <c r="O1446" s="192"/>
    </row>
    <row r="1447" spans="1:15" ht="28.5" hidden="1" customHeight="1" outlineLevel="1">
      <c r="B1447" s="39">
        <v>2023</v>
      </c>
      <c r="C1447" s="39">
        <v>9</v>
      </c>
      <c r="D1447" s="46" t="s">
        <v>5</v>
      </c>
      <c r="E1447" s="46" t="s">
        <v>6</v>
      </c>
      <c r="F1447" s="46" t="s">
        <v>2335</v>
      </c>
      <c r="G1447" s="47">
        <v>44986.333333333336</v>
      </c>
      <c r="H1447" s="46" t="s">
        <v>14</v>
      </c>
      <c r="I1447" s="48" t="str">
        <f>VLOOKUP(H1447,'[4]Source Codes'!$A$6:$B$89,2,FALSE)</f>
        <v>AP Warrant Issuance</v>
      </c>
      <c r="J1447" s="146">
        <v>-2114556.36</v>
      </c>
      <c r="K1447" s="47">
        <v>44986.333333333336</v>
      </c>
      <c r="L1447" s="49" t="s">
        <v>2336</v>
      </c>
      <c r="M1447" s="50">
        <v>44987.128750000003</v>
      </c>
      <c r="N1447" s="48" t="s">
        <v>407</v>
      </c>
      <c r="O1447" s="48" t="s">
        <v>419</v>
      </c>
    </row>
    <row r="1448" spans="1:15" ht="12.75" hidden="1" customHeight="1" outlineLevel="1">
      <c r="B1448" s="39">
        <v>2023</v>
      </c>
      <c r="C1448" s="39">
        <v>8</v>
      </c>
      <c r="D1448" s="46" t="s">
        <v>5</v>
      </c>
      <c r="E1448" s="46" t="s">
        <v>6</v>
      </c>
      <c r="F1448" s="46" t="s">
        <v>2337</v>
      </c>
      <c r="G1448" s="47">
        <v>44985.333333333336</v>
      </c>
      <c r="H1448" s="46" t="s">
        <v>9</v>
      </c>
      <c r="I1448" s="48" t="str">
        <f>VLOOKUP(H1448,'[4]Source Codes'!$A$6:$B$89,2,FALSE)</f>
        <v>On Line Journal Entries</v>
      </c>
      <c r="J1448" s="146">
        <v>30540325.379999999</v>
      </c>
      <c r="K1448" s="47">
        <v>44986.333333333336</v>
      </c>
      <c r="L1448" s="49" t="s">
        <v>2338</v>
      </c>
      <c r="M1448" s="50">
        <v>44987.207824074074</v>
      </c>
      <c r="N1448" s="48" t="s">
        <v>407</v>
      </c>
      <c r="O1448" s="48" t="s">
        <v>422</v>
      </c>
    </row>
    <row r="1449" spans="1:15" ht="47.25" hidden="1" customHeight="1" outlineLevel="1">
      <c r="B1449" s="39">
        <v>2023</v>
      </c>
      <c r="C1449" s="39">
        <v>8</v>
      </c>
      <c r="D1449" s="46" t="s">
        <v>5</v>
      </c>
      <c r="E1449" s="46" t="s">
        <v>6</v>
      </c>
      <c r="F1449" s="46">
        <v>2460213</v>
      </c>
      <c r="G1449" s="47">
        <v>44985.333333333336</v>
      </c>
      <c r="H1449" s="46" t="s">
        <v>9</v>
      </c>
      <c r="I1449" s="48" t="str">
        <f>VLOOKUP(H1449,'[4]Source Codes'!$A$6:$B$89,2,FALSE)</f>
        <v>On Line Journal Entries</v>
      </c>
      <c r="J1449" s="146">
        <v>13481519.83</v>
      </c>
      <c r="K1449" s="47">
        <v>44986.333333333336</v>
      </c>
      <c r="L1449" s="49" t="s">
        <v>2339</v>
      </c>
      <c r="M1449" s="50">
        <v>44987.207824074074</v>
      </c>
      <c r="N1449" s="48" t="s">
        <v>407</v>
      </c>
      <c r="O1449" s="48" t="s">
        <v>422</v>
      </c>
    </row>
    <row r="1450" spans="1:15" ht="56.25" hidden="1" customHeight="1" outlineLevel="1">
      <c r="B1450" s="39">
        <v>2023</v>
      </c>
      <c r="C1450" s="39">
        <v>8</v>
      </c>
      <c r="D1450" s="46" t="s">
        <v>5</v>
      </c>
      <c r="E1450" s="46" t="s">
        <v>6</v>
      </c>
      <c r="F1450" s="46" t="s">
        <v>2340</v>
      </c>
      <c r="G1450" s="47">
        <v>44984.333333333336</v>
      </c>
      <c r="H1450" s="46" t="s">
        <v>9</v>
      </c>
      <c r="I1450" s="48" t="str">
        <f>VLOOKUP(H1450,'[4]Source Codes'!$A$6:$B$89,2,FALSE)</f>
        <v>On Line Journal Entries</v>
      </c>
      <c r="J1450" s="146">
        <v>3348859.09</v>
      </c>
      <c r="K1450" s="47">
        <v>44986.333333333336</v>
      </c>
      <c r="L1450" s="49" t="s">
        <v>2341</v>
      </c>
      <c r="M1450" s="50">
        <v>44987.207824074074</v>
      </c>
      <c r="N1450" s="48" t="s">
        <v>407</v>
      </c>
      <c r="O1450" s="48" t="s">
        <v>422</v>
      </c>
    </row>
    <row r="1451" spans="1:15" ht="12" hidden="1" customHeight="1" outlineLevel="1">
      <c r="B1451" s="39">
        <v>2023</v>
      </c>
      <c r="C1451" s="39">
        <v>8</v>
      </c>
      <c r="D1451" s="46" t="s">
        <v>5</v>
      </c>
      <c r="E1451" s="46" t="s">
        <v>6</v>
      </c>
      <c r="F1451" s="46">
        <v>2459744</v>
      </c>
      <c r="G1451" s="47">
        <v>44985.333333333336</v>
      </c>
      <c r="H1451" s="46" t="s">
        <v>9</v>
      </c>
      <c r="I1451" s="48" t="str">
        <f>VLOOKUP(H1451,'[4]Source Codes'!$A$6:$B$89,2,FALSE)</f>
        <v>On Line Journal Entries</v>
      </c>
      <c r="J1451" s="146">
        <v>2333302.96</v>
      </c>
      <c r="K1451" s="47">
        <v>44986.333333333336</v>
      </c>
      <c r="L1451" s="49" t="s">
        <v>2342</v>
      </c>
      <c r="M1451" s="50">
        <v>44987.207824074074</v>
      </c>
      <c r="N1451" s="48" t="s">
        <v>407</v>
      </c>
      <c r="O1451" s="48" t="s">
        <v>422</v>
      </c>
    </row>
    <row r="1452" spans="1:15" ht="38.25" hidden="1" customHeight="1" outlineLevel="1">
      <c r="B1452" s="39">
        <v>2023</v>
      </c>
      <c r="C1452" s="39">
        <v>8</v>
      </c>
      <c r="D1452" s="46" t="s">
        <v>5</v>
      </c>
      <c r="E1452" s="46" t="s">
        <v>6</v>
      </c>
      <c r="F1452" s="46" t="s">
        <v>2343</v>
      </c>
      <c r="G1452" s="47">
        <v>44984.333333333336</v>
      </c>
      <c r="H1452" s="46" t="s">
        <v>9</v>
      </c>
      <c r="I1452" s="48" t="str">
        <f>VLOOKUP(H1452,'[4]Source Codes'!$A$6:$B$89,2,FALSE)</f>
        <v>On Line Journal Entries</v>
      </c>
      <c r="J1452" s="146">
        <v>-1716788.85</v>
      </c>
      <c r="K1452" s="47">
        <v>44986.333333333336</v>
      </c>
      <c r="L1452" s="49" t="s">
        <v>2344</v>
      </c>
      <c r="M1452" s="50">
        <v>44987.207824074074</v>
      </c>
      <c r="N1452" s="48" t="s">
        <v>407</v>
      </c>
      <c r="O1452" s="48" t="s">
        <v>422</v>
      </c>
    </row>
    <row r="1453" spans="1:15" ht="12.75" hidden="1" customHeight="1" outlineLevel="1">
      <c r="B1453" s="39">
        <v>2023</v>
      </c>
      <c r="C1453" s="39">
        <v>8</v>
      </c>
      <c r="D1453" s="46" t="s">
        <v>5</v>
      </c>
      <c r="E1453" s="46" t="s">
        <v>6</v>
      </c>
      <c r="F1453" s="46">
        <v>2457960</v>
      </c>
      <c r="G1453" s="47">
        <v>44979.333333333336</v>
      </c>
      <c r="H1453" s="46" t="s">
        <v>7</v>
      </c>
      <c r="I1453" s="48" t="str">
        <f>VLOOKUP(H1453,'[4]Source Codes'!$A$6:$B$89,2,FALSE)</f>
        <v>HRMS Interface Journals</v>
      </c>
      <c r="J1453" s="146">
        <v>-59160707.780000001</v>
      </c>
      <c r="K1453" s="47">
        <v>44986.333333333336</v>
      </c>
      <c r="L1453" s="49" t="s">
        <v>1986</v>
      </c>
      <c r="M1453" s="50">
        <v>44986.659907407404</v>
      </c>
      <c r="N1453" s="48" t="s">
        <v>438</v>
      </c>
      <c r="O1453" s="48" t="s">
        <v>439</v>
      </c>
    </row>
    <row r="1454" spans="1:15" ht="12.75" customHeight="1" collapsed="1">
      <c r="B1454" s="189"/>
      <c r="C1454" s="189"/>
      <c r="D1454" s="190"/>
      <c r="E1454" s="190"/>
      <c r="F1454" s="190"/>
      <c r="G1454" s="191"/>
      <c r="H1454" s="190"/>
      <c r="I1454" s="48"/>
      <c r="J1454" s="150">
        <f>SUM(J1447:J1453)</f>
        <v>-13288045.730000004</v>
      </c>
      <c r="K1454" s="191"/>
      <c r="L1454" s="49"/>
      <c r="M1454" s="195"/>
      <c r="N1454" s="192"/>
      <c r="O1454" s="192"/>
    </row>
    <row r="1455" spans="1:15" ht="12.75" customHeight="1">
      <c r="B1455" s="189"/>
      <c r="C1455" s="189"/>
      <c r="D1455" s="190"/>
      <c r="E1455" s="190"/>
      <c r="F1455" s="190"/>
      <c r="G1455" s="191"/>
      <c r="H1455" s="190"/>
      <c r="I1455" s="48"/>
      <c r="K1455" s="191"/>
      <c r="L1455" s="49"/>
      <c r="M1455" s="195"/>
      <c r="N1455" s="192"/>
      <c r="O1455" s="192"/>
    </row>
    <row r="1456" spans="1:15" ht="12.75" customHeight="1">
      <c r="B1456" s="189"/>
      <c r="C1456" s="189"/>
      <c r="D1456" s="190"/>
      <c r="E1456" s="190"/>
      <c r="F1456" s="190"/>
      <c r="G1456" s="191"/>
      <c r="H1456" s="190"/>
      <c r="I1456" s="48"/>
      <c r="K1456" s="191"/>
      <c r="L1456" s="49"/>
      <c r="M1456" s="195"/>
      <c r="N1456" s="192"/>
      <c r="O1456" s="192"/>
    </row>
    <row r="1457" spans="1:15" ht="12.75" customHeight="1">
      <c r="A1457" s="63" t="s">
        <v>2288</v>
      </c>
      <c r="B1457" s="189"/>
      <c r="C1457" s="189"/>
      <c r="D1457" s="190"/>
      <c r="E1457" s="190"/>
      <c r="F1457" s="190"/>
      <c r="G1457" s="191"/>
      <c r="H1457" s="190"/>
      <c r="I1457" s="48"/>
      <c r="K1457" s="191"/>
      <c r="L1457" s="49"/>
      <c r="M1457" s="195"/>
      <c r="N1457" s="192"/>
      <c r="O1457" s="192"/>
    </row>
    <row r="1458" spans="1:15" ht="58.5" hidden="1" customHeight="1" outlineLevel="1">
      <c r="B1458" s="39">
        <v>2023</v>
      </c>
      <c r="C1458" s="39">
        <v>9</v>
      </c>
      <c r="D1458" s="46" t="s">
        <v>5</v>
      </c>
      <c r="E1458" s="46" t="s">
        <v>6</v>
      </c>
      <c r="F1458" s="46" t="s">
        <v>2345</v>
      </c>
      <c r="G1458" s="47">
        <v>44987.333333333336</v>
      </c>
      <c r="H1458" s="46" t="s">
        <v>14</v>
      </c>
      <c r="I1458" s="48" t="str">
        <f>VLOOKUP(H1458,'[4]Source Codes'!$A$6:$B$89,2,FALSE)</f>
        <v>AP Warrant Issuance</v>
      </c>
      <c r="J1458" s="146">
        <v>-7094112.0899999999</v>
      </c>
      <c r="K1458" s="47">
        <v>44987.333333333336</v>
      </c>
      <c r="L1458" s="49" t="s">
        <v>2346</v>
      </c>
      <c r="M1458" s="50">
        <v>44988.128449074073</v>
      </c>
      <c r="N1458" s="48" t="s">
        <v>407</v>
      </c>
      <c r="O1458" s="48" t="s">
        <v>415</v>
      </c>
    </row>
    <row r="1459" spans="1:15" ht="12.75" customHeight="1" collapsed="1">
      <c r="B1459" s="189"/>
      <c r="C1459" s="189"/>
      <c r="D1459" s="190"/>
      <c r="E1459" s="190"/>
      <c r="F1459" s="190"/>
      <c r="G1459" s="191"/>
      <c r="H1459" s="190"/>
      <c r="I1459" s="48"/>
      <c r="J1459" s="145">
        <f>SUM(J1458)</f>
        <v>-7094112.0899999999</v>
      </c>
    </row>
    <row r="1460" spans="1:15" ht="12.75" customHeight="1">
      <c r="I1460" s="48"/>
    </row>
    <row r="1461" spans="1:15" ht="12.75" customHeight="1">
      <c r="I1461" s="48"/>
    </row>
    <row r="1462" spans="1:15" ht="12.75" customHeight="1">
      <c r="A1462" s="63" t="s">
        <v>2289</v>
      </c>
      <c r="I1462" s="48"/>
    </row>
    <row r="1463" spans="1:15" ht="51" hidden="1" customHeight="1" outlineLevel="1">
      <c r="B1463" s="39">
        <v>2023</v>
      </c>
      <c r="C1463" s="39">
        <v>9</v>
      </c>
      <c r="D1463" s="46" t="s">
        <v>5</v>
      </c>
      <c r="E1463" s="46" t="s">
        <v>6</v>
      </c>
      <c r="F1463" s="46" t="s">
        <v>2347</v>
      </c>
      <c r="G1463" s="47">
        <v>44986.333333333336</v>
      </c>
      <c r="H1463" s="46" t="s">
        <v>12</v>
      </c>
      <c r="I1463" s="48" t="str">
        <f>VLOOKUP(H1463,'[4]Source Codes'!$A$6:$B$89,2,FALSE)</f>
        <v>AR Direct Cash Journal</v>
      </c>
      <c r="J1463" s="146">
        <v>3424002.29</v>
      </c>
      <c r="K1463" s="47">
        <v>44988.333333333336</v>
      </c>
      <c r="L1463" s="49" t="s">
        <v>2348</v>
      </c>
      <c r="M1463" s="50">
        <v>44989.086064814815</v>
      </c>
      <c r="N1463" s="48" t="s">
        <v>407</v>
      </c>
      <c r="O1463" s="48" t="s">
        <v>421</v>
      </c>
    </row>
    <row r="1464" spans="1:15" ht="12.75" customHeight="1" collapsed="1">
      <c r="I1464" s="48"/>
      <c r="J1464" s="145">
        <f>SUM(J1463)</f>
        <v>3424002.29</v>
      </c>
      <c r="K1464" s="191"/>
      <c r="L1464" s="49"/>
      <c r="M1464" s="195"/>
      <c r="N1464" s="192"/>
      <c r="O1464" s="192"/>
    </row>
    <row r="1465" spans="1:15" ht="12.75" customHeight="1">
      <c r="I1465" s="48"/>
      <c r="K1465" s="191"/>
      <c r="L1465" s="49"/>
      <c r="M1465" s="195"/>
      <c r="N1465" s="192"/>
      <c r="O1465" s="192"/>
    </row>
    <row r="1466" spans="1:15" ht="12.75" customHeight="1">
      <c r="I1466" s="48"/>
      <c r="K1466" s="191"/>
      <c r="L1466" s="49"/>
      <c r="M1466" s="195"/>
      <c r="N1466" s="192"/>
      <c r="O1466" s="192"/>
    </row>
    <row r="1467" spans="1:15" ht="12.75" customHeight="1">
      <c r="A1467" s="63" t="s">
        <v>2290</v>
      </c>
      <c r="I1467" s="48"/>
      <c r="K1467" s="191"/>
      <c r="L1467" s="49"/>
      <c r="M1467" s="195"/>
      <c r="N1467" s="192"/>
      <c r="O1467" s="192"/>
    </row>
    <row r="1468" spans="1:15" ht="61.5" hidden="1" customHeight="1" outlineLevel="1">
      <c r="B1468" s="39">
        <v>2023</v>
      </c>
      <c r="C1468" s="39">
        <v>9</v>
      </c>
      <c r="D1468" s="46" t="s">
        <v>5</v>
      </c>
      <c r="E1468" s="46" t="s">
        <v>6</v>
      </c>
      <c r="F1468" s="46" t="s">
        <v>2349</v>
      </c>
      <c r="G1468" s="47">
        <v>44991.333333333336</v>
      </c>
      <c r="H1468" s="46" t="s">
        <v>14</v>
      </c>
      <c r="I1468" s="48" t="str">
        <f>VLOOKUP(H1468,'[4]Source Codes'!$A$6:$B$89,2,FALSE)</f>
        <v>AP Warrant Issuance</v>
      </c>
      <c r="J1468" s="146">
        <v>-2948538.69</v>
      </c>
      <c r="K1468" s="47">
        <v>44991.333333333336</v>
      </c>
      <c r="L1468" s="49" t="s">
        <v>2350</v>
      </c>
      <c r="M1468" s="50">
        <v>44992.129016203704</v>
      </c>
      <c r="N1468" s="48" t="s">
        <v>434</v>
      </c>
      <c r="O1468" s="48" t="s">
        <v>426</v>
      </c>
    </row>
    <row r="1469" spans="1:15" ht="12.75" customHeight="1" collapsed="1">
      <c r="J1469" s="145">
        <f>SUM(J1468)</f>
        <v>-2948538.69</v>
      </c>
    </row>
    <row r="1472" spans="1:15" ht="12.75" customHeight="1">
      <c r="A1472" s="63" t="s">
        <v>2291</v>
      </c>
    </row>
    <row r="1473" spans="1:15" ht="29.25" hidden="1" customHeight="1" outlineLevel="1">
      <c r="B1473" s="39">
        <v>2023</v>
      </c>
      <c r="C1473" s="39">
        <v>9</v>
      </c>
      <c r="D1473" s="46" t="s">
        <v>5</v>
      </c>
      <c r="E1473" s="46" t="s">
        <v>6</v>
      </c>
      <c r="F1473" s="46" t="s">
        <v>2351</v>
      </c>
      <c r="G1473" s="47">
        <v>44986.333333333336</v>
      </c>
      <c r="H1473" s="46" t="s">
        <v>9</v>
      </c>
      <c r="I1473" s="48" t="str">
        <f>VLOOKUP(H1473,'[4]Source Codes'!$A$6:$B$89,2,FALSE)</f>
        <v>On Line Journal Entries</v>
      </c>
      <c r="J1473" s="146">
        <v>-4626569.1100000003</v>
      </c>
      <c r="K1473" s="47">
        <v>44992.333333333336</v>
      </c>
      <c r="L1473" s="49" t="s">
        <v>2352</v>
      </c>
      <c r="M1473" s="50">
        <v>44993.207696759258</v>
      </c>
      <c r="N1473" s="48" t="s">
        <v>407</v>
      </c>
      <c r="O1473" s="48" t="s">
        <v>425</v>
      </c>
    </row>
    <row r="1474" spans="1:15" ht="12.75" hidden="1" customHeight="1" outlineLevel="1">
      <c r="B1474" s="39">
        <v>2023</v>
      </c>
      <c r="C1474" s="39">
        <v>9</v>
      </c>
      <c r="D1474" s="46" t="s">
        <v>5</v>
      </c>
      <c r="E1474" s="46" t="s">
        <v>6</v>
      </c>
      <c r="F1474" s="46" t="s">
        <v>2353</v>
      </c>
      <c r="G1474" s="47">
        <v>44986.333333333336</v>
      </c>
      <c r="H1474" s="46" t="s">
        <v>13</v>
      </c>
      <c r="I1474" s="48" t="str">
        <f>VLOOKUP(H1474,'[4]Source Codes'!$A$6:$B$89,2,FALSE)</f>
        <v>C-IV Voucher/Payments/EBT</v>
      </c>
      <c r="J1474" s="146">
        <v>-8780456.7200000007</v>
      </c>
      <c r="K1474" s="47">
        <v>44992.333333333336</v>
      </c>
      <c r="L1474" s="49" t="s">
        <v>2144</v>
      </c>
      <c r="M1474" s="50">
        <v>44993.207696759258</v>
      </c>
      <c r="N1474" s="48" t="s">
        <v>407</v>
      </c>
      <c r="O1474" s="48" t="s">
        <v>415</v>
      </c>
    </row>
    <row r="1475" spans="1:15" ht="12.75" customHeight="1" collapsed="1">
      <c r="J1475" s="145">
        <f>SUM(J1473:J1474)</f>
        <v>-13407025.830000002</v>
      </c>
    </row>
    <row r="1478" spans="1:15" ht="12.75" customHeight="1">
      <c r="A1478" s="63" t="s">
        <v>2292</v>
      </c>
    </row>
    <row r="1479" spans="1:15" ht="39" hidden="1" customHeight="1" outlineLevel="1">
      <c r="B1479" s="39">
        <v>2023</v>
      </c>
      <c r="C1479" s="39">
        <v>9</v>
      </c>
      <c r="D1479" s="46" t="s">
        <v>5</v>
      </c>
      <c r="E1479" s="46" t="s">
        <v>6</v>
      </c>
      <c r="F1479" s="46" t="s">
        <v>2354</v>
      </c>
      <c r="G1479" s="47">
        <v>44992.333333333336</v>
      </c>
      <c r="H1479" s="46" t="s">
        <v>12</v>
      </c>
      <c r="I1479" s="48" t="str">
        <f>VLOOKUP(H1479,'[4]Source Codes'!$A$6:$B$89,2,FALSE)</f>
        <v>AR Direct Cash Journal</v>
      </c>
      <c r="J1479" s="146">
        <v>3395643.73</v>
      </c>
      <c r="K1479" s="47">
        <v>44993.333333333336</v>
      </c>
      <c r="L1479" s="49" t="s">
        <v>2355</v>
      </c>
      <c r="M1479" s="50">
        <v>44994.085833333331</v>
      </c>
      <c r="N1479" s="48" t="s">
        <v>518</v>
      </c>
      <c r="O1479" s="48" t="s">
        <v>409</v>
      </c>
    </row>
    <row r="1480" spans="1:15" ht="51" hidden="1" customHeight="1" outlineLevel="1">
      <c r="B1480" s="39">
        <v>2023</v>
      </c>
      <c r="C1480" s="39">
        <v>9</v>
      </c>
      <c r="D1480" s="46" t="s">
        <v>5</v>
      </c>
      <c r="E1480" s="46" t="s">
        <v>6</v>
      </c>
      <c r="F1480" s="46" t="s">
        <v>2356</v>
      </c>
      <c r="G1480" s="47">
        <v>44993.333333333336</v>
      </c>
      <c r="H1480" s="46" t="s">
        <v>14</v>
      </c>
      <c r="I1480" s="48" t="str">
        <f>VLOOKUP(H1480,'[4]Source Codes'!$A$6:$B$89,2,FALSE)</f>
        <v>AP Warrant Issuance</v>
      </c>
      <c r="J1480" s="146">
        <v>-52710238.710000001</v>
      </c>
      <c r="K1480" s="47">
        <v>44993.333333333336</v>
      </c>
      <c r="L1480" s="49" t="s">
        <v>2357</v>
      </c>
      <c r="M1480" s="50">
        <v>44994.129120370373</v>
      </c>
      <c r="N1480" s="48" t="s">
        <v>412</v>
      </c>
      <c r="O1480" s="48" t="s">
        <v>421</v>
      </c>
    </row>
    <row r="1481" spans="1:15" ht="12.75" hidden="1" customHeight="1" outlineLevel="1">
      <c r="B1481" s="39">
        <v>2023</v>
      </c>
      <c r="C1481" s="39">
        <v>9</v>
      </c>
      <c r="D1481" s="46" t="s">
        <v>5</v>
      </c>
      <c r="E1481" s="46" t="s">
        <v>6</v>
      </c>
      <c r="F1481" s="46" t="s">
        <v>2358</v>
      </c>
      <c r="G1481" s="47">
        <v>44993.333333333336</v>
      </c>
      <c r="H1481" s="46" t="s">
        <v>7</v>
      </c>
      <c r="I1481" s="48" t="str">
        <f>VLOOKUP(H1481,'[4]Source Codes'!$A$6:$B$89,2,FALSE)</f>
        <v>HRMS Interface Journals</v>
      </c>
      <c r="J1481" s="146">
        <v>-10993716.07</v>
      </c>
      <c r="K1481" s="47">
        <v>44993.333333333336</v>
      </c>
      <c r="L1481" s="49" t="s">
        <v>2143</v>
      </c>
      <c r="M1481" s="50">
        <v>44993.846909722219</v>
      </c>
      <c r="N1481" s="48" t="s">
        <v>438</v>
      </c>
      <c r="O1481" s="48" t="s">
        <v>439</v>
      </c>
    </row>
    <row r="1482" spans="1:15" ht="12.75" hidden="1" customHeight="1" outlineLevel="1">
      <c r="B1482" s="39">
        <v>2023</v>
      </c>
      <c r="C1482" s="39">
        <v>9</v>
      </c>
      <c r="D1482" s="46" t="s">
        <v>5</v>
      </c>
      <c r="E1482" s="46" t="s">
        <v>6</v>
      </c>
      <c r="F1482" s="46">
        <v>2461375</v>
      </c>
      <c r="G1482" s="47">
        <v>44993.333333333336</v>
      </c>
      <c r="H1482" s="46" t="s">
        <v>7</v>
      </c>
      <c r="I1482" s="48" t="str">
        <f>VLOOKUP(H1482,'[4]Source Codes'!$A$6:$B$89,2,FALSE)</f>
        <v>HRMS Interface Journals</v>
      </c>
      <c r="J1482" s="146">
        <v>-2119196.96</v>
      </c>
      <c r="K1482" s="47">
        <v>44993.333333333336</v>
      </c>
      <c r="L1482" s="49" t="s">
        <v>2145</v>
      </c>
      <c r="M1482" s="50">
        <v>44993.849444444444</v>
      </c>
      <c r="N1482" s="48" t="s">
        <v>438</v>
      </c>
      <c r="O1482" s="48" t="s">
        <v>439</v>
      </c>
    </row>
    <row r="1483" spans="1:15" ht="12.75" customHeight="1" collapsed="1">
      <c r="J1483" s="145">
        <f>SUM(J1479:J1482)</f>
        <v>-62427508.010000005</v>
      </c>
    </row>
    <row r="1486" spans="1:15" ht="12.75" customHeight="1">
      <c r="A1486" s="63" t="s">
        <v>2293</v>
      </c>
    </row>
    <row r="1487" spans="1:15" ht="34.5" hidden="1" customHeight="1" outlineLevel="1">
      <c r="B1487" s="39">
        <v>2023</v>
      </c>
      <c r="C1487" s="39">
        <v>9</v>
      </c>
      <c r="D1487" s="46" t="s">
        <v>5</v>
      </c>
      <c r="E1487" s="46" t="s">
        <v>6</v>
      </c>
      <c r="F1487" s="46" t="s">
        <v>2359</v>
      </c>
      <c r="G1487" s="47">
        <v>45000.291666666664</v>
      </c>
      <c r="H1487" s="46" t="s">
        <v>14</v>
      </c>
      <c r="I1487" s="48" t="str">
        <f>VLOOKUP(H1487,'[4]Source Codes'!$A$6:$B$89,2,FALSE)</f>
        <v>AP Warrant Issuance</v>
      </c>
      <c r="J1487" s="146">
        <v>-3932612.8</v>
      </c>
      <c r="K1487" s="47">
        <v>44995.333333333336</v>
      </c>
      <c r="L1487" s="49" t="s">
        <v>2360</v>
      </c>
      <c r="M1487" s="50">
        <v>44996.128055555557</v>
      </c>
      <c r="N1487" s="48" t="s">
        <v>407</v>
      </c>
      <c r="O1487" s="48" t="s">
        <v>419</v>
      </c>
    </row>
    <row r="1488" spans="1:15" ht="29.25" hidden="1" customHeight="1" outlineLevel="1">
      <c r="B1488" s="39">
        <v>2023</v>
      </c>
      <c r="C1488" s="39">
        <v>9</v>
      </c>
      <c r="D1488" s="46" t="s">
        <v>5</v>
      </c>
      <c r="E1488" s="46" t="s">
        <v>6</v>
      </c>
      <c r="F1488" s="46" t="s">
        <v>2361</v>
      </c>
      <c r="G1488" s="47">
        <v>44995.333333333336</v>
      </c>
      <c r="H1488" s="46" t="s">
        <v>14</v>
      </c>
      <c r="I1488" s="48" t="str">
        <f>VLOOKUP(H1488,'[4]Source Codes'!$A$6:$B$89,2,FALSE)</f>
        <v>AP Warrant Issuance</v>
      </c>
      <c r="J1488" s="146">
        <v>-1329147.24</v>
      </c>
      <c r="K1488" s="47">
        <v>44995.333333333336</v>
      </c>
      <c r="L1488" s="49" t="s">
        <v>2362</v>
      </c>
      <c r="M1488" s="50">
        <v>44996.128055555557</v>
      </c>
      <c r="N1488" s="48" t="s">
        <v>407</v>
      </c>
      <c r="O1488" s="48" t="s">
        <v>419</v>
      </c>
    </row>
    <row r="1489" spans="1:15" ht="27.75" hidden="1" customHeight="1" outlineLevel="1">
      <c r="B1489" s="39">
        <v>2023</v>
      </c>
      <c r="C1489" s="39">
        <v>9</v>
      </c>
      <c r="D1489" s="46" t="s">
        <v>5</v>
      </c>
      <c r="E1489" s="46" t="s">
        <v>6</v>
      </c>
      <c r="F1489" s="46" t="s">
        <v>2363</v>
      </c>
      <c r="G1489" s="47">
        <v>44994.333333333336</v>
      </c>
      <c r="H1489" s="46" t="s">
        <v>11</v>
      </c>
      <c r="I1489" s="48" t="str">
        <f>VLOOKUP(H1489,'[4]Source Codes'!$A$6:$B$89,2,FALSE)</f>
        <v>AR Payments</v>
      </c>
      <c r="J1489" s="146">
        <v>3671133.81</v>
      </c>
      <c r="K1489" s="47">
        <v>44995.333333333336</v>
      </c>
      <c r="L1489" s="49" t="s">
        <v>1127</v>
      </c>
      <c r="M1489" s="50">
        <v>44996.086296296293</v>
      </c>
      <c r="N1489" s="48" t="s">
        <v>407</v>
      </c>
      <c r="O1489" s="48" t="s">
        <v>408</v>
      </c>
    </row>
    <row r="1490" spans="1:15" ht="26.25" hidden="1" customHeight="1" outlineLevel="1">
      <c r="B1490" s="39">
        <v>2023</v>
      </c>
      <c r="C1490" s="39">
        <v>9</v>
      </c>
      <c r="D1490" s="46" t="s">
        <v>5</v>
      </c>
      <c r="E1490" s="46" t="s">
        <v>6</v>
      </c>
      <c r="F1490" s="46" t="s">
        <v>2364</v>
      </c>
      <c r="G1490" s="47">
        <v>44995.333333333336</v>
      </c>
      <c r="H1490" s="46" t="s">
        <v>9</v>
      </c>
      <c r="I1490" s="48" t="str">
        <f>VLOOKUP(H1490,'[4]Source Codes'!$A$6:$B$89,2,FALSE)</f>
        <v>On Line Journal Entries</v>
      </c>
      <c r="J1490" s="146">
        <v>6000000</v>
      </c>
      <c r="K1490" s="47">
        <v>44995.333333333336</v>
      </c>
      <c r="L1490" s="49" t="s">
        <v>2137</v>
      </c>
      <c r="M1490" s="50">
        <v>44996.207407407404</v>
      </c>
      <c r="N1490" s="48" t="s">
        <v>430</v>
      </c>
      <c r="O1490" s="48" t="s">
        <v>409</v>
      </c>
    </row>
    <row r="1491" spans="1:15" ht="12.75" customHeight="1" collapsed="1">
      <c r="J1491" s="145">
        <f>SUM(J1487:J1490)</f>
        <v>4409373.7699999996</v>
      </c>
    </row>
    <row r="1494" spans="1:15" ht="12.75" customHeight="1">
      <c r="A1494" s="63" t="s">
        <v>2294</v>
      </c>
    </row>
    <row r="1495" spans="1:15" ht="28.5" hidden="1" customHeight="1" outlineLevel="1">
      <c r="B1495" s="39">
        <v>2023</v>
      </c>
      <c r="C1495" s="39">
        <v>9</v>
      </c>
      <c r="D1495" s="46" t="s">
        <v>5</v>
      </c>
      <c r="E1495" s="46" t="s">
        <v>6</v>
      </c>
      <c r="F1495" s="46" t="s">
        <v>2365</v>
      </c>
      <c r="G1495" s="47">
        <v>44998.291666666664</v>
      </c>
      <c r="H1495" s="46" t="s">
        <v>14</v>
      </c>
      <c r="I1495" s="48" t="str">
        <f>VLOOKUP(H1495,'[4]Source Codes'!$A$6:$B$89,2,FALSE)</f>
        <v>AP Warrant Issuance</v>
      </c>
      <c r="J1495" s="146">
        <v>-3235532.57</v>
      </c>
      <c r="K1495" s="47">
        <v>44998.291666666664</v>
      </c>
      <c r="L1495" s="49" t="s">
        <v>2366</v>
      </c>
      <c r="M1495" s="50">
        <v>44999.086921296293</v>
      </c>
      <c r="N1495" s="48" t="s">
        <v>407</v>
      </c>
      <c r="O1495" s="48" t="s">
        <v>419</v>
      </c>
    </row>
    <row r="1496" spans="1:15" ht="40.5" hidden="1" customHeight="1" outlineLevel="1">
      <c r="B1496" s="39">
        <v>2023</v>
      </c>
      <c r="C1496" s="39">
        <v>9</v>
      </c>
      <c r="D1496" s="46" t="s">
        <v>5</v>
      </c>
      <c r="E1496" s="46" t="s">
        <v>6</v>
      </c>
      <c r="F1496" s="46" t="s">
        <v>2367</v>
      </c>
      <c r="G1496" s="47">
        <v>45000.291666666664</v>
      </c>
      <c r="H1496" s="46" t="s">
        <v>14</v>
      </c>
      <c r="I1496" s="48" t="str">
        <f>VLOOKUP(H1496,'[4]Source Codes'!$A$6:$B$89,2,FALSE)</f>
        <v>AP Warrant Issuance</v>
      </c>
      <c r="J1496" s="146">
        <v>-3024534.34</v>
      </c>
      <c r="K1496" s="47">
        <v>44998.291666666664</v>
      </c>
      <c r="L1496" s="49" t="s">
        <v>2368</v>
      </c>
      <c r="M1496" s="50">
        <v>44999.086921296293</v>
      </c>
      <c r="N1496" s="48" t="s">
        <v>407</v>
      </c>
      <c r="O1496" s="48" t="s">
        <v>415</v>
      </c>
    </row>
    <row r="1497" spans="1:15" ht="30.75" hidden="1" customHeight="1" outlineLevel="1">
      <c r="B1497" s="39">
        <v>2023</v>
      </c>
      <c r="C1497" s="39">
        <v>9</v>
      </c>
      <c r="D1497" s="46" t="s">
        <v>5</v>
      </c>
      <c r="E1497" s="46" t="s">
        <v>6</v>
      </c>
      <c r="F1497" s="46" t="s">
        <v>2369</v>
      </c>
      <c r="G1497" s="47">
        <v>45000.291666666664</v>
      </c>
      <c r="H1497" s="46" t="s">
        <v>14</v>
      </c>
      <c r="I1497" s="48" t="str">
        <f>VLOOKUP(H1497,'[4]Source Codes'!$A$6:$B$89,2,FALSE)</f>
        <v>AP Warrant Issuance</v>
      </c>
      <c r="J1497" s="146">
        <v>-1571624.23</v>
      </c>
      <c r="K1497" s="47">
        <v>44998.291666666664</v>
      </c>
      <c r="L1497" s="49" t="s">
        <v>2370</v>
      </c>
      <c r="M1497" s="50">
        <v>44999.086921296293</v>
      </c>
      <c r="N1497" s="48" t="s">
        <v>407</v>
      </c>
      <c r="O1497" s="48" t="s">
        <v>419</v>
      </c>
    </row>
    <row r="1498" spans="1:15" ht="36.75" hidden="1" customHeight="1" outlineLevel="1">
      <c r="B1498" s="39">
        <v>2023</v>
      </c>
      <c r="C1498" s="39">
        <v>9</v>
      </c>
      <c r="D1498" s="46" t="s">
        <v>5</v>
      </c>
      <c r="E1498" s="46" t="s">
        <v>6</v>
      </c>
      <c r="F1498" s="46" t="s">
        <v>2371</v>
      </c>
      <c r="G1498" s="47">
        <v>44993.333333333336</v>
      </c>
      <c r="H1498" s="46" t="s">
        <v>12</v>
      </c>
      <c r="I1498" s="48" t="str">
        <f>VLOOKUP(H1498,'[4]Source Codes'!$A$6:$B$89,2,FALSE)</f>
        <v>AR Direct Cash Journal</v>
      </c>
      <c r="J1498" s="146">
        <v>1149490.6000000001</v>
      </c>
      <c r="K1498" s="47">
        <v>44998.291666666664</v>
      </c>
      <c r="L1498" s="49" t="s">
        <v>2372</v>
      </c>
      <c r="M1498" s="50">
        <v>44999.044305555559</v>
      </c>
      <c r="N1498" s="48" t="s">
        <v>407</v>
      </c>
      <c r="O1498" s="48" t="s">
        <v>421</v>
      </c>
    </row>
    <row r="1499" spans="1:15" ht="33" hidden="1" customHeight="1" outlineLevel="1">
      <c r="B1499" s="39">
        <v>2023</v>
      </c>
      <c r="C1499" s="39">
        <v>9</v>
      </c>
      <c r="D1499" s="46" t="s">
        <v>5</v>
      </c>
      <c r="E1499" s="46" t="s">
        <v>6</v>
      </c>
      <c r="F1499" s="46" t="s">
        <v>2373</v>
      </c>
      <c r="G1499" s="47">
        <v>44991.333333333336</v>
      </c>
      <c r="H1499" s="46" t="s">
        <v>9</v>
      </c>
      <c r="I1499" s="48" t="str">
        <f>VLOOKUP(H1499,'[4]Source Codes'!$A$6:$B$89,2,FALSE)</f>
        <v>On Line Journal Entries</v>
      </c>
      <c r="J1499" s="146">
        <v>8018137</v>
      </c>
      <c r="K1499" s="47">
        <v>44998.291666666664</v>
      </c>
      <c r="L1499" s="49" t="s">
        <v>351</v>
      </c>
      <c r="M1499" s="50">
        <v>44999.165717592594</v>
      </c>
      <c r="N1499" s="48" t="s">
        <v>407</v>
      </c>
      <c r="O1499" s="48" t="s">
        <v>415</v>
      </c>
    </row>
    <row r="1500" spans="1:15" ht="12.75" hidden="1" customHeight="1" outlineLevel="1">
      <c r="B1500" s="39">
        <v>2023</v>
      </c>
      <c r="C1500" s="39">
        <v>9</v>
      </c>
      <c r="D1500" s="46" t="s">
        <v>5</v>
      </c>
      <c r="E1500" s="46" t="s">
        <v>6</v>
      </c>
      <c r="F1500" s="46" t="s">
        <v>2374</v>
      </c>
      <c r="G1500" s="47">
        <v>44994.333333333336</v>
      </c>
      <c r="H1500" s="46" t="s">
        <v>9</v>
      </c>
      <c r="I1500" s="48" t="str">
        <f>VLOOKUP(H1500,'[4]Source Codes'!$A$6:$B$89,2,FALSE)</f>
        <v>On Line Journal Entries</v>
      </c>
      <c r="J1500" s="146">
        <v>4694987</v>
      </c>
      <c r="K1500" s="47">
        <v>44998.291666666664</v>
      </c>
      <c r="L1500" s="49" t="s">
        <v>2375</v>
      </c>
      <c r="M1500" s="50">
        <v>44999.165717592594</v>
      </c>
      <c r="N1500" s="48" t="s">
        <v>407</v>
      </c>
      <c r="O1500" s="48" t="s">
        <v>420</v>
      </c>
    </row>
    <row r="1501" spans="1:15" ht="78" hidden="1" customHeight="1" outlineLevel="1">
      <c r="B1501" s="39">
        <v>2023</v>
      </c>
      <c r="C1501" s="39">
        <v>9</v>
      </c>
      <c r="D1501" s="46" t="s">
        <v>5</v>
      </c>
      <c r="E1501" s="46" t="s">
        <v>6</v>
      </c>
      <c r="F1501" s="46" t="s">
        <v>2376</v>
      </c>
      <c r="G1501" s="47">
        <v>44993.333333333336</v>
      </c>
      <c r="H1501" s="46" t="s">
        <v>9</v>
      </c>
      <c r="I1501" s="48" t="str">
        <f>VLOOKUP(H1501,'[4]Source Codes'!$A$6:$B$89,2,FALSE)</f>
        <v>On Line Journal Entries</v>
      </c>
      <c r="J1501" s="146">
        <v>2944227</v>
      </c>
      <c r="K1501" s="47">
        <v>44998.291666666664</v>
      </c>
      <c r="L1501" s="49" t="s">
        <v>342</v>
      </c>
      <c r="M1501" s="50">
        <v>44999.165717592594</v>
      </c>
      <c r="N1501" s="48" t="s">
        <v>407</v>
      </c>
      <c r="O1501" s="48" t="s">
        <v>415</v>
      </c>
    </row>
    <row r="1502" spans="1:15" ht="12.75" hidden="1" customHeight="1" outlineLevel="1">
      <c r="B1502" s="39">
        <v>2023</v>
      </c>
      <c r="C1502" s="39">
        <v>9</v>
      </c>
      <c r="D1502" s="46" t="s">
        <v>5</v>
      </c>
      <c r="E1502" s="46" t="s">
        <v>6</v>
      </c>
      <c r="F1502" s="46" t="s">
        <v>2377</v>
      </c>
      <c r="G1502" s="47">
        <v>44993.333333333336</v>
      </c>
      <c r="H1502" s="46" t="s">
        <v>7</v>
      </c>
      <c r="I1502" s="48" t="str">
        <f>VLOOKUP(H1502,'[4]Source Codes'!$A$6:$B$89,2,FALSE)</f>
        <v>HRMS Interface Journals</v>
      </c>
      <c r="J1502" s="146">
        <v>-60453394.68</v>
      </c>
      <c r="K1502" s="47">
        <v>44998.291666666664</v>
      </c>
      <c r="L1502" s="49" t="s">
        <v>1986</v>
      </c>
      <c r="M1502" s="50">
        <v>44998.618483796294</v>
      </c>
      <c r="N1502" s="48" t="s">
        <v>438</v>
      </c>
      <c r="O1502" s="48" t="s">
        <v>439</v>
      </c>
    </row>
    <row r="1503" spans="1:15" ht="12.75" customHeight="1" collapsed="1">
      <c r="J1503" s="145">
        <f>SUM(J1495:J1502)</f>
        <v>-51478244.219999999</v>
      </c>
    </row>
    <row r="1506" spans="1:15" ht="12.75" customHeight="1">
      <c r="A1506" s="63" t="s">
        <v>2295</v>
      </c>
    </row>
    <row r="1507" spans="1:15" ht="51.75" hidden="1" customHeight="1" outlineLevel="1">
      <c r="B1507" s="39">
        <v>2023</v>
      </c>
      <c r="C1507" s="39">
        <v>9</v>
      </c>
      <c r="D1507" s="46" t="s">
        <v>5</v>
      </c>
      <c r="E1507" s="46" t="s">
        <v>6</v>
      </c>
      <c r="F1507" s="46" t="s">
        <v>2378</v>
      </c>
      <c r="G1507" s="47">
        <v>44995.333333333336</v>
      </c>
      <c r="H1507" s="46" t="s">
        <v>11</v>
      </c>
      <c r="I1507" s="48" t="str">
        <f>VLOOKUP(H1507,'[4]Source Codes'!$A$6:$B$89,2,FALSE)</f>
        <v>AR Payments</v>
      </c>
      <c r="J1507" s="146">
        <v>2830055.81</v>
      </c>
      <c r="K1507" s="47">
        <v>44999.291666666664</v>
      </c>
      <c r="L1507" s="49" t="s">
        <v>2379</v>
      </c>
      <c r="M1507" s="50">
        <v>45000.044351851851</v>
      </c>
      <c r="N1507" s="48" t="s">
        <v>407</v>
      </c>
      <c r="O1507" s="48" t="s">
        <v>408</v>
      </c>
    </row>
    <row r="1508" spans="1:15" ht="12.75" hidden="1" customHeight="1" outlineLevel="1">
      <c r="B1508" s="39">
        <v>2023</v>
      </c>
      <c r="C1508" s="39">
        <v>9</v>
      </c>
      <c r="D1508" s="46" t="s">
        <v>5</v>
      </c>
      <c r="E1508" s="46" t="s">
        <v>6</v>
      </c>
      <c r="F1508" s="46" t="s">
        <v>2380</v>
      </c>
      <c r="G1508" s="47">
        <v>44998.291666666664</v>
      </c>
      <c r="H1508" s="46" t="s">
        <v>9</v>
      </c>
      <c r="I1508" s="48" t="str">
        <f>VLOOKUP(H1508,'[4]Source Codes'!$A$6:$B$89,2,FALSE)</f>
        <v>On Line Journal Entries</v>
      </c>
      <c r="J1508" s="146">
        <v>8331778</v>
      </c>
      <c r="K1508" s="47">
        <v>44999.291666666664</v>
      </c>
      <c r="L1508" s="49" t="s">
        <v>2381</v>
      </c>
      <c r="M1508" s="50">
        <v>45000.165520833332</v>
      </c>
      <c r="N1508" s="48" t="s">
        <v>407</v>
      </c>
      <c r="O1508" s="48" t="s">
        <v>419</v>
      </c>
    </row>
    <row r="1509" spans="1:15" ht="55.5" hidden="1" customHeight="1" outlineLevel="1">
      <c r="B1509" s="39">
        <v>2023</v>
      </c>
      <c r="C1509" s="39">
        <v>9</v>
      </c>
      <c r="D1509" s="46" t="s">
        <v>5</v>
      </c>
      <c r="E1509" s="46" t="s">
        <v>6</v>
      </c>
      <c r="F1509" s="46" t="s">
        <v>2382</v>
      </c>
      <c r="G1509" s="47">
        <v>44988.333333333336</v>
      </c>
      <c r="H1509" s="46" t="s">
        <v>9</v>
      </c>
      <c r="I1509" s="48" t="str">
        <f>VLOOKUP(H1509,'[4]Source Codes'!$A$6:$B$89,2,FALSE)</f>
        <v>On Line Journal Entries</v>
      </c>
      <c r="J1509" s="146">
        <v>5708254.6299999999</v>
      </c>
      <c r="K1509" s="47">
        <v>44999.291666666664</v>
      </c>
      <c r="L1509" s="49" t="s">
        <v>354</v>
      </c>
      <c r="M1509" s="50">
        <v>45000.165520833332</v>
      </c>
      <c r="N1509" s="48" t="s">
        <v>407</v>
      </c>
      <c r="O1509" s="48" t="s">
        <v>415</v>
      </c>
    </row>
    <row r="1510" spans="1:15" ht="12.75" hidden="1" customHeight="1" outlineLevel="1">
      <c r="B1510" s="39">
        <v>2023</v>
      </c>
      <c r="C1510" s="39">
        <v>9</v>
      </c>
      <c r="D1510" s="46" t="s">
        <v>5</v>
      </c>
      <c r="E1510" s="46" t="s">
        <v>6</v>
      </c>
      <c r="F1510" s="46">
        <v>2462907</v>
      </c>
      <c r="G1510" s="47">
        <v>44998.291666666664</v>
      </c>
      <c r="H1510" s="46" t="s">
        <v>9</v>
      </c>
      <c r="I1510" s="48" t="str">
        <f>VLOOKUP(H1510,'[4]Source Codes'!$A$6:$B$89,2,FALSE)</f>
        <v>On Line Journal Entries</v>
      </c>
      <c r="J1510" s="146">
        <v>2546761.96</v>
      </c>
      <c r="K1510" s="47">
        <v>44999.291666666664</v>
      </c>
      <c r="L1510" s="49" t="s">
        <v>2383</v>
      </c>
      <c r="M1510" s="50">
        <v>45000.165520833332</v>
      </c>
      <c r="N1510" s="48" t="s">
        <v>407</v>
      </c>
      <c r="O1510" s="48" t="s">
        <v>419</v>
      </c>
    </row>
    <row r="1511" spans="1:15" ht="12.75" customHeight="1" collapsed="1">
      <c r="J1511" s="145">
        <f>SUM(J1507:J1510)</f>
        <v>19416850.400000002</v>
      </c>
    </row>
    <row r="1514" spans="1:15" ht="12.75" customHeight="1">
      <c r="A1514" s="63" t="s">
        <v>2296</v>
      </c>
    </row>
    <row r="1515" spans="1:15" ht="29.25" hidden="1" customHeight="1" outlineLevel="1">
      <c r="B1515" s="39">
        <v>2023</v>
      </c>
      <c r="C1515" s="39">
        <v>9</v>
      </c>
      <c r="D1515" s="46" t="s">
        <v>5</v>
      </c>
      <c r="E1515" s="46" t="s">
        <v>6</v>
      </c>
      <c r="F1515" s="46" t="s">
        <v>2384</v>
      </c>
      <c r="G1515" s="47">
        <v>44998.291666666664</v>
      </c>
      <c r="H1515" s="46" t="s">
        <v>12</v>
      </c>
      <c r="I1515" s="48" t="str">
        <f>VLOOKUP(H1515,'[4]Source Codes'!$A$6:$B$89,2,FALSE)</f>
        <v>AR Direct Cash Journal</v>
      </c>
      <c r="J1515" s="146">
        <v>3637138.37</v>
      </c>
      <c r="K1515" s="47">
        <v>45000.291666666664</v>
      </c>
      <c r="L1515" s="49" t="s">
        <v>2385</v>
      </c>
      <c r="M1515" s="50">
        <v>45001.044571759259</v>
      </c>
      <c r="N1515" s="48" t="s">
        <v>407</v>
      </c>
      <c r="O1515" s="48" t="s">
        <v>421</v>
      </c>
    </row>
    <row r="1516" spans="1:15" ht="27" hidden="1" customHeight="1" outlineLevel="1">
      <c r="B1516" s="39">
        <v>2023</v>
      </c>
      <c r="C1516" s="39">
        <v>9</v>
      </c>
      <c r="D1516" s="46" t="s">
        <v>5</v>
      </c>
      <c r="E1516" s="46" t="s">
        <v>6</v>
      </c>
      <c r="F1516" s="46" t="s">
        <v>2386</v>
      </c>
      <c r="G1516" s="47">
        <v>45000.291666666664</v>
      </c>
      <c r="H1516" s="46" t="s">
        <v>12</v>
      </c>
      <c r="I1516" s="48" t="str">
        <f>VLOOKUP(H1516,'[4]Source Codes'!$A$6:$B$89,2,FALSE)</f>
        <v>AR Direct Cash Journal</v>
      </c>
      <c r="J1516" s="146">
        <v>2087081.51</v>
      </c>
      <c r="K1516" s="47">
        <v>45000.291666666664</v>
      </c>
      <c r="L1516" s="49" t="s">
        <v>2387</v>
      </c>
      <c r="M1516" s="50">
        <v>45001.044571759259</v>
      </c>
      <c r="N1516" s="48" t="s">
        <v>411</v>
      </c>
      <c r="O1516" s="48" t="s">
        <v>422</v>
      </c>
    </row>
    <row r="1517" spans="1:15" ht="12.75" hidden="1" customHeight="1" outlineLevel="1">
      <c r="B1517" s="39">
        <v>2023</v>
      </c>
      <c r="C1517" s="39">
        <v>9</v>
      </c>
      <c r="D1517" s="46" t="s">
        <v>5</v>
      </c>
      <c r="E1517" s="46" t="s">
        <v>6</v>
      </c>
      <c r="F1517" s="46" t="s">
        <v>2388</v>
      </c>
      <c r="G1517" s="47">
        <v>44995.333333333336</v>
      </c>
      <c r="H1517" s="46" t="s">
        <v>340</v>
      </c>
      <c r="I1517" s="48" t="str">
        <f>VLOOKUP(H1517,'[4]Source Codes'!$A$6:$B$89,2,FALSE)</f>
        <v>Facilities Mngmnt Intfc Jrnls</v>
      </c>
      <c r="J1517" s="146">
        <v>-1303592.3600000001</v>
      </c>
      <c r="K1517" s="47">
        <v>45000.291666666664</v>
      </c>
      <c r="L1517" s="49" t="s">
        <v>2389</v>
      </c>
      <c r="M1517" s="50">
        <v>45001.165358796294</v>
      </c>
      <c r="N1517" s="48" t="s">
        <v>407</v>
      </c>
      <c r="O1517" s="48" t="s">
        <v>418</v>
      </c>
    </row>
    <row r="1518" spans="1:15" ht="12.75" hidden="1" customHeight="1" outlineLevel="1">
      <c r="B1518" s="39">
        <v>2023</v>
      </c>
      <c r="C1518" s="39">
        <v>9</v>
      </c>
      <c r="D1518" s="46" t="s">
        <v>5</v>
      </c>
      <c r="E1518" s="46" t="s">
        <v>6</v>
      </c>
      <c r="F1518" s="46" t="s">
        <v>2390</v>
      </c>
      <c r="G1518" s="47">
        <v>44987.333333333336</v>
      </c>
      <c r="H1518" s="46" t="s">
        <v>9</v>
      </c>
      <c r="I1518" s="48" t="str">
        <f>VLOOKUP(H1518,'[4]Source Codes'!$A$6:$B$89,2,FALSE)</f>
        <v>On Line Journal Entries</v>
      </c>
      <c r="J1518" s="146">
        <v>-1542083</v>
      </c>
      <c r="K1518" s="47">
        <v>45000.291666666664</v>
      </c>
      <c r="L1518" s="49" t="s">
        <v>2391</v>
      </c>
      <c r="M1518" s="50">
        <v>45001.165347222224</v>
      </c>
      <c r="N1518" s="48" t="s">
        <v>407</v>
      </c>
      <c r="O1518" s="48" t="s">
        <v>419</v>
      </c>
    </row>
    <row r="1519" spans="1:15" ht="49.5" hidden="1" customHeight="1" outlineLevel="1">
      <c r="B1519" s="39">
        <v>2023</v>
      </c>
      <c r="C1519" s="39">
        <v>9</v>
      </c>
      <c r="D1519" s="46" t="s">
        <v>5</v>
      </c>
      <c r="E1519" s="46" t="s">
        <v>6</v>
      </c>
      <c r="F1519" s="46" t="s">
        <v>2392</v>
      </c>
      <c r="G1519" s="47">
        <v>44991.333333333336</v>
      </c>
      <c r="H1519" s="46" t="s">
        <v>9</v>
      </c>
      <c r="I1519" s="48" t="str">
        <f>VLOOKUP(H1519,'[4]Source Codes'!$A$6:$B$89,2,FALSE)</f>
        <v>On Line Journal Entries</v>
      </c>
      <c r="J1519" s="146">
        <v>-1783585</v>
      </c>
      <c r="K1519" s="47">
        <v>45000.291666666664</v>
      </c>
      <c r="L1519" s="49" t="s">
        <v>579</v>
      </c>
      <c r="M1519" s="50">
        <v>45001.165347222224</v>
      </c>
      <c r="N1519" s="48" t="s">
        <v>407</v>
      </c>
      <c r="O1519" s="48" t="s">
        <v>415</v>
      </c>
    </row>
    <row r="1520" spans="1:15" ht="12.75" customHeight="1" collapsed="1">
      <c r="J1520" s="145">
        <f>SUM(J1515:J1519)</f>
        <v>1094959.5199999996</v>
      </c>
    </row>
    <row r="1523" spans="1:15" ht="12.75" customHeight="1">
      <c r="A1523" s="63" t="s">
        <v>2297</v>
      </c>
    </row>
    <row r="1524" spans="1:15" ht="51" hidden="1" customHeight="1" outlineLevel="1">
      <c r="B1524" s="301">
        <v>2023</v>
      </c>
      <c r="C1524" s="301">
        <v>9</v>
      </c>
      <c r="D1524" s="175" t="s">
        <v>5</v>
      </c>
      <c r="E1524" s="175" t="s">
        <v>6</v>
      </c>
      <c r="F1524" s="175" t="s">
        <v>2393</v>
      </c>
      <c r="G1524" s="302">
        <v>45001.291666666664</v>
      </c>
      <c r="H1524" s="175" t="s">
        <v>62</v>
      </c>
      <c r="I1524" s="48" t="str">
        <f>VLOOKUP(H1524,'[4]Source Codes'!$A$6:$B$89,2,FALSE)</f>
        <v>AP Cancellation</v>
      </c>
      <c r="J1524" s="303">
        <v>2948052.14</v>
      </c>
      <c r="K1524" s="302">
        <v>45001.291666666664</v>
      </c>
      <c r="L1524" s="194" t="s">
        <v>2394</v>
      </c>
      <c r="M1524" s="304">
        <v>45002.086655092593</v>
      </c>
      <c r="N1524" s="48" t="s">
        <v>411</v>
      </c>
      <c r="O1524" s="48" t="s">
        <v>426</v>
      </c>
    </row>
    <row r="1525" spans="1:15" ht="54" hidden="1" customHeight="1" outlineLevel="1">
      <c r="B1525" s="301">
        <v>2023</v>
      </c>
      <c r="C1525" s="301">
        <v>9</v>
      </c>
      <c r="D1525" s="175" t="s">
        <v>5</v>
      </c>
      <c r="E1525" s="175" t="s">
        <v>6</v>
      </c>
      <c r="F1525" s="175" t="s">
        <v>2395</v>
      </c>
      <c r="G1525" s="302">
        <v>45000.291666666664</v>
      </c>
      <c r="H1525" s="175" t="s">
        <v>12</v>
      </c>
      <c r="I1525" s="48" t="str">
        <f>VLOOKUP(H1525,'[4]Source Codes'!$A$6:$B$89,2,FALSE)</f>
        <v>AR Direct Cash Journal</v>
      </c>
      <c r="J1525" s="303">
        <v>2570278.0099999998</v>
      </c>
      <c r="K1525" s="302">
        <v>45001.291666666664</v>
      </c>
      <c r="L1525" s="194" t="s">
        <v>2396</v>
      </c>
      <c r="M1525" s="304">
        <v>45002.044386574074</v>
      </c>
      <c r="N1525" s="48" t="s">
        <v>407</v>
      </c>
      <c r="O1525" s="48" t="s">
        <v>421</v>
      </c>
    </row>
    <row r="1526" spans="1:15" ht="12.75" hidden="1" customHeight="1" outlineLevel="1">
      <c r="B1526" s="301">
        <v>2023</v>
      </c>
      <c r="C1526" s="301">
        <v>9</v>
      </c>
      <c r="D1526" s="175" t="s">
        <v>5</v>
      </c>
      <c r="E1526" s="175" t="s">
        <v>6</v>
      </c>
      <c r="F1526" s="175" t="s">
        <v>2397</v>
      </c>
      <c r="G1526" s="302">
        <v>44999.291666666664</v>
      </c>
      <c r="H1526" s="175" t="s">
        <v>16</v>
      </c>
      <c r="I1526" s="48" t="str">
        <f>VLOOKUP(H1526,'[4]Source Codes'!$A$6:$B$89,2,FALSE)</f>
        <v>Property Tax Interface</v>
      </c>
      <c r="J1526" s="303">
        <v>9026552.3699999992</v>
      </c>
      <c r="K1526" s="302">
        <v>45001.291666666664</v>
      </c>
      <c r="L1526" s="194" t="s">
        <v>2398</v>
      </c>
      <c r="M1526" s="304">
        <v>45001.664884259262</v>
      </c>
      <c r="N1526" s="48" t="s">
        <v>518</v>
      </c>
      <c r="O1526" s="48" t="s">
        <v>471</v>
      </c>
    </row>
    <row r="1527" spans="1:15" ht="12.75" customHeight="1" collapsed="1">
      <c r="J1527" s="145">
        <f>SUM(J1524:J1526)</f>
        <v>14544882.52</v>
      </c>
    </row>
    <row r="1529" spans="1:15" ht="12.75" customHeight="1">
      <c r="A1529" s="63" t="s">
        <v>2298</v>
      </c>
    </row>
    <row r="1530" spans="1:15" ht="63.75" hidden="1" outlineLevel="1">
      <c r="B1530" s="301">
        <v>2023</v>
      </c>
      <c r="C1530" s="301">
        <v>9</v>
      </c>
      <c r="D1530" s="175" t="s">
        <v>5</v>
      </c>
      <c r="E1530" s="175" t="s">
        <v>6</v>
      </c>
      <c r="F1530" s="175" t="s">
        <v>2399</v>
      </c>
      <c r="G1530" s="302">
        <v>45002.291666666664</v>
      </c>
      <c r="H1530" s="175" t="s">
        <v>14</v>
      </c>
      <c r="I1530" s="48" t="str">
        <f>VLOOKUP(H1530,'[4]Source Codes'!$A$6:$B$89,2,FALSE)</f>
        <v>AP Warrant Issuance</v>
      </c>
      <c r="J1530" s="303">
        <v>-3031152.48</v>
      </c>
      <c r="K1530" s="302">
        <v>45002.291666666664</v>
      </c>
      <c r="L1530" s="194" t="s">
        <v>2400</v>
      </c>
      <c r="M1530" s="304">
        <v>45003.08730324074</v>
      </c>
      <c r="N1530" s="48" t="s">
        <v>434</v>
      </c>
      <c r="O1530" s="48" t="s">
        <v>426</v>
      </c>
    </row>
    <row r="1531" spans="1:15" ht="25.5" hidden="1" outlineLevel="1">
      <c r="B1531" s="301">
        <v>2023</v>
      </c>
      <c r="C1531" s="301">
        <v>9</v>
      </c>
      <c r="D1531" s="175" t="s">
        <v>5</v>
      </c>
      <c r="E1531" s="175" t="s">
        <v>6</v>
      </c>
      <c r="F1531" s="175" t="s">
        <v>2401</v>
      </c>
      <c r="G1531" s="302">
        <v>45001.291666666664</v>
      </c>
      <c r="H1531" s="175" t="s">
        <v>12</v>
      </c>
      <c r="I1531" s="48" t="str">
        <f>VLOOKUP(H1531,'[4]Source Codes'!$A$6:$B$89,2,FALSE)</f>
        <v>AR Direct Cash Journal</v>
      </c>
      <c r="J1531" s="303">
        <v>1925947.77</v>
      </c>
      <c r="K1531" s="302">
        <v>45002.291666666664</v>
      </c>
      <c r="L1531" s="49" t="s">
        <v>2402</v>
      </c>
      <c r="M1531" s="304">
        <v>45003.044791666667</v>
      </c>
      <c r="N1531" s="48" t="s">
        <v>407</v>
      </c>
      <c r="O1531" s="48" t="s">
        <v>421</v>
      </c>
    </row>
    <row r="1532" spans="1:15" ht="25.5" hidden="1" outlineLevel="1">
      <c r="B1532" s="301">
        <v>2023</v>
      </c>
      <c r="C1532" s="301">
        <v>9</v>
      </c>
      <c r="D1532" s="175" t="s">
        <v>5</v>
      </c>
      <c r="E1532" s="175" t="s">
        <v>6</v>
      </c>
      <c r="F1532" s="175" t="s">
        <v>2403</v>
      </c>
      <c r="G1532" s="302">
        <v>45002.291666666664</v>
      </c>
      <c r="H1532" s="175" t="s">
        <v>12</v>
      </c>
      <c r="I1532" s="48" t="str">
        <f>VLOOKUP(H1532,'[4]Source Codes'!$A$6:$B$89,2,FALSE)</f>
        <v>AR Direct Cash Journal</v>
      </c>
      <c r="J1532" s="303">
        <v>3550381.25</v>
      </c>
      <c r="K1532" s="302">
        <v>45002.291666666664</v>
      </c>
      <c r="L1532" s="194" t="s">
        <v>2404</v>
      </c>
      <c r="M1532" s="304">
        <v>45003.044791666667</v>
      </c>
      <c r="N1532" s="48" t="s">
        <v>407</v>
      </c>
      <c r="O1532" s="48" t="s">
        <v>421</v>
      </c>
    </row>
    <row r="1533" spans="1:15" ht="12.75" customHeight="1" collapsed="1">
      <c r="J1533" s="145">
        <f>SUM(J1530:J1532)</f>
        <v>2445176.54</v>
      </c>
    </row>
    <row r="1535" spans="1:15" ht="12.75" customHeight="1">
      <c r="A1535" s="63" t="s">
        <v>2299</v>
      </c>
    </row>
    <row r="1536" spans="1:15" ht="25.5" hidden="1" outlineLevel="1">
      <c r="A1536" s="63"/>
      <c r="B1536" s="301">
        <v>2023</v>
      </c>
      <c r="C1536" s="301">
        <v>9</v>
      </c>
      <c r="D1536" s="175" t="s">
        <v>5</v>
      </c>
      <c r="E1536" s="175" t="s">
        <v>6</v>
      </c>
      <c r="F1536" s="175" t="s">
        <v>2405</v>
      </c>
      <c r="G1536" s="302">
        <v>45005.291666666664</v>
      </c>
      <c r="H1536" s="175" t="s">
        <v>12</v>
      </c>
      <c r="I1536" s="48" t="str">
        <f>VLOOKUP(H1536,'[4]Source Codes'!$A$6:$B$89,2,FALSE)</f>
        <v>AR Direct Cash Journal</v>
      </c>
      <c r="J1536" s="303">
        <v>1243638.3700000001</v>
      </c>
      <c r="K1536" s="302">
        <v>45006.291666666664</v>
      </c>
      <c r="L1536" s="194" t="s">
        <v>2406</v>
      </c>
      <c r="M1536" s="304">
        <v>45007.044409722221</v>
      </c>
      <c r="N1536" s="48" t="s">
        <v>407</v>
      </c>
      <c r="O1536" s="48" t="s">
        <v>421</v>
      </c>
    </row>
    <row r="1537" spans="1:15" ht="38.25" hidden="1" outlineLevel="1">
      <c r="B1537" s="301">
        <v>2023</v>
      </c>
      <c r="C1537" s="301">
        <v>9</v>
      </c>
      <c r="D1537" s="175" t="s">
        <v>5</v>
      </c>
      <c r="E1537" s="175" t="s">
        <v>6</v>
      </c>
      <c r="F1537" s="175" t="s">
        <v>2407</v>
      </c>
      <c r="G1537" s="302">
        <v>44998.291666666664</v>
      </c>
      <c r="H1537" s="175" t="s">
        <v>12</v>
      </c>
      <c r="I1537" s="48" t="str">
        <f>VLOOKUP(H1537,'[4]Source Codes'!$A$6:$B$89,2,FALSE)</f>
        <v>AR Direct Cash Journal</v>
      </c>
      <c r="J1537" s="303">
        <v>3831993.04</v>
      </c>
      <c r="K1537" s="302">
        <v>45006.291666666664</v>
      </c>
      <c r="L1537" s="194" t="s">
        <v>444</v>
      </c>
      <c r="M1537" s="304">
        <v>45007.044409722221</v>
      </c>
      <c r="N1537" s="48" t="s">
        <v>407</v>
      </c>
      <c r="O1537" s="48" t="s">
        <v>419</v>
      </c>
    </row>
    <row r="1538" spans="1:15" ht="12.75" hidden="1" customHeight="1" outlineLevel="1">
      <c r="B1538" s="301">
        <v>2023</v>
      </c>
      <c r="C1538" s="301">
        <v>9</v>
      </c>
      <c r="D1538" s="175" t="s">
        <v>5</v>
      </c>
      <c r="E1538" s="175" t="s">
        <v>6</v>
      </c>
      <c r="F1538" s="175" t="s">
        <v>2408</v>
      </c>
      <c r="G1538" s="302">
        <v>45005.291666666664</v>
      </c>
      <c r="H1538" s="175" t="s">
        <v>8</v>
      </c>
      <c r="I1538" s="48" t="str">
        <f>VLOOKUP(H1538,'[4]Source Codes'!$A$6:$B$89,2,FALSE)</f>
        <v>Prch,Cntrl Mail,Flt,Prntg,Sply</v>
      </c>
      <c r="J1538" s="303">
        <v>-1459727.62</v>
      </c>
      <c r="K1538" s="302">
        <v>45006.291666666664</v>
      </c>
      <c r="L1538" s="194" t="s">
        <v>2409</v>
      </c>
      <c r="M1538" s="304">
        <v>45006.876377314817</v>
      </c>
      <c r="N1538" s="48" t="s">
        <v>407</v>
      </c>
      <c r="O1538" s="48" t="s">
        <v>455</v>
      </c>
    </row>
    <row r="1539" spans="1:15" ht="12.75" customHeight="1" collapsed="1">
      <c r="J1539" s="145">
        <f>SUM(J1536:J1538)</f>
        <v>3615903.79</v>
      </c>
    </row>
    <row r="1541" spans="1:15" ht="12.75" customHeight="1">
      <c r="A1541" s="63" t="s">
        <v>2300</v>
      </c>
      <c r="B1541" s="301"/>
      <c r="C1541" s="301"/>
      <c r="D1541" s="175"/>
      <c r="E1541" s="175"/>
      <c r="F1541" s="175"/>
      <c r="G1541" s="302"/>
      <c r="H1541" s="175"/>
      <c r="I1541" s="48"/>
      <c r="J1541" s="303"/>
      <c r="K1541" s="302"/>
      <c r="L1541" s="194"/>
      <c r="M1541" s="304"/>
      <c r="N1541" s="48"/>
      <c r="O1541" s="48"/>
    </row>
    <row r="1542" spans="1:15" ht="51" hidden="1" outlineLevel="1">
      <c r="B1542" s="301">
        <v>2023</v>
      </c>
      <c r="C1542" s="301">
        <v>9</v>
      </c>
      <c r="D1542" s="175" t="s">
        <v>5</v>
      </c>
      <c r="E1542" s="175" t="s">
        <v>6</v>
      </c>
      <c r="F1542" s="175" t="s">
        <v>2410</v>
      </c>
      <c r="G1542" s="302">
        <v>45007.291666666664</v>
      </c>
      <c r="H1542" s="175" t="s">
        <v>14</v>
      </c>
      <c r="I1542" s="48" t="str">
        <f>VLOOKUP(H1542,'[4]Source Codes'!$A$6:$B$89,2,FALSE)</f>
        <v>AP Warrant Issuance</v>
      </c>
      <c r="J1542" s="303">
        <v>-6241447</v>
      </c>
      <c r="K1542" s="302">
        <v>45007.291666666664</v>
      </c>
      <c r="L1542" s="194" t="s">
        <v>2411</v>
      </c>
      <c r="M1542" s="304">
        <v>45008.087013888886</v>
      </c>
      <c r="N1542" s="48" t="s">
        <v>423</v>
      </c>
      <c r="O1542" s="48" t="s">
        <v>409</v>
      </c>
    </row>
    <row r="1543" spans="1:15" ht="25.5" hidden="1" outlineLevel="1">
      <c r="B1543" s="301">
        <v>2023</v>
      </c>
      <c r="C1543" s="301">
        <v>9</v>
      </c>
      <c r="D1543" s="175" t="s">
        <v>5</v>
      </c>
      <c r="E1543" s="175" t="s">
        <v>6</v>
      </c>
      <c r="F1543" s="175" t="s">
        <v>2412</v>
      </c>
      <c r="G1543" s="302">
        <v>44995.333333333336</v>
      </c>
      <c r="H1543" s="175" t="s">
        <v>12</v>
      </c>
      <c r="I1543" s="48" t="str">
        <f>VLOOKUP(H1543,'[4]Source Codes'!$A$6:$B$89,2,FALSE)</f>
        <v>AR Direct Cash Journal</v>
      </c>
      <c r="J1543" s="303">
        <v>1254955.21</v>
      </c>
      <c r="K1543" s="302">
        <v>45007.291666666664</v>
      </c>
      <c r="L1543" s="194" t="s">
        <v>2413</v>
      </c>
      <c r="M1543" s="304">
        <v>45008.044849537036</v>
      </c>
      <c r="N1543" s="48" t="s">
        <v>407</v>
      </c>
      <c r="O1543" s="48" t="s">
        <v>421</v>
      </c>
    </row>
    <row r="1544" spans="1:15" ht="12.75" hidden="1" customHeight="1" outlineLevel="1">
      <c r="B1544" s="301">
        <v>2023</v>
      </c>
      <c r="C1544" s="301">
        <v>9</v>
      </c>
      <c r="D1544" s="175" t="s">
        <v>5</v>
      </c>
      <c r="E1544" s="175" t="s">
        <v>6</v>
      </c>
      <c r="F1544" s="175" t="s">
        <v>2414</v>
      </c>
      <c r="G1544" s="302">
        <v>45005.291666666664</v>
      </c>
      <c r="H1544" s="175" t="s">
        <v>12</v>
      </c>
      <c r="I1544" s="48" t="str">
        <f>VLOOKUP(H1544,'[4]Source Codes'!$A$6:$B$89,2,FALSE)</f>
        <v>AR Direct Cash Journal</v>
      </c>
      <c r="J1544" s="303">
        <v>4232862.12</v>
      </c>
      <c r="K1544" s="302">
        <v>45007.291666666664</v>
      </c>
      <c r="L1544" s="194" t="s">
        <v>731</v>
      </c>
      <c r="M1544" s="304">
        <v>45008.044849537036</v>
      </c>
      <c r="N1544" s="48" t="s">
        <v>423</v>
      </c>
      <c r="O1544" s="48" t="s">
        <v>413</v>
      </c>
    </row>
    <row r="1545" spans="1:15" ht="12.75" hidden="1" customHeight="1" outlineLevel="1">
      <c r="B1545" s="301">
        <v>2023</v>
      </c>
      <c r="C1545" s="301">
        <v>9</v>
      </c>
      <c r="D1545" s="175" t="s">
        <v>5</v>
      </c>
      <c r="E1545" s="175" t="s">
        <v>6</v>
      </c>
      <c r="F1545" s="175" t="s">
        <v>2415</v>
      </c>
      <c r="G1545" s="302">
        <v>45007.291666666664</v>
      </c>
      <c r="H1545" s="175" t="s">
        <v>7</v>
      </c>
      <c r="I1545" s="48" t="str">
        <f>VLOOKUP(H1545,'[4]Source Codes'!$A$6:$B$89,2,FALSE)</f>
        <v>HRMS Interface Journals</v>
      </c>
      <c r="J1545" s="303">
        <v>-10804673.539999999</v>
      </c>
      <c r="K1545" s="302">
        <v>45007.291666666664</v>
      </c>
      <c r="L1545" s="194" t="s">
        <v>356</v>
      </c>
      <c r="M1545" s="304">
        <v>45007.792928240742</v>
      </c>
      <c r="N1545" s="48" t="s">
        <v>438</v>
      </c>
      <c r="O1545" s="48" t="s">
        <v>439</v>
      </c>
    </row>
    <row r="1546" spans="1:15" ht="12.75" hidden="1" customHeight="1" outlineLevel="1">
      <c r="B1546" s="301">
        <v>2023</v>
      </c>
      <c r="C1546" s="301">
        <v>9</v>
      </c>
      <c r="D1546" s="175" t="s">
        <v>5</v>
      </c>
      <c r="E1546" s="175" t="s">
        <v>6</v>
      </c>
      <c r="F1546" s="175" t="s">
        <v>2416</v>
      </c>
      <c r="G1546" s="302">
        <v>45007.291666666664</v>
      </c>
      <c r="H1546" s="175" t="s">
        <v>7</v>
      </c>
      <c r="I1546" s="48" t="str">
        <f>VLOOKUP(H1546,'[4]Source Codes'!$A$6:$B$89,2,FALSE)</f>
        <v>HRMS Interface Journals</v>
      </c>
      <c r="J1546" s="303">
        <v>-2113099.15</v>
      </c>
      <c r="K1546" s="302">
        <v>45007.291666666664</v>
      </c>
      <c r="L1546" s="194" t="s">
        <v>357</v>
      </c>
      <c r="M1546" s="304">
        <v>45007.796365740738</v>
      </c>
      <c r="N1546" s="48" t="s">
        <v>438</v>
      </c>
      <c r="O1546" s="48" t="s">
        <v>439</v>
      </c>
    </row>
    <row r="1547" spans="1:15" ht="12.75" customHeight="1" collapsed="1">
      <c r="J1547" s="145">
        <f>SUM(J1542:J1546)</f>
        <v>-13671402.359999999</v>
      </c>
    </row>
    <row r="1549" spans="1:15" ht="12.75" customHeight="1">
      <c r="A1549" s="63" t="s">
        <v>2417</v>
      </c>
      <c r="B1549" s="301"/>
      <c r="C1549" s="301"/>
      <c r="D1549" s="175"/>
      <c r="E1549" s="175"/>
      <c r="F1549" s="175"/>
      <c r="G1549" s="302"/>
      <c r="H1549" s="175"/>
      <c r="I1549" s="48"/>
      <c r="J1549" s="303"/>
      <c r="K1549" s="302"/>
      <c r="L1549" s="194"/>
      <c r="M1549" s="304"/>
      <c r="N1549" s="48"/>
      <c r="O1549" s="48"/>
    </row>
    <row r="1550" spans="1:15" ht="25.5" hidden="1" outlineLevel="1">
      <c r="B1550" s="301">
        <v>2023</v>
      </c>
      <c r="C1550" s="301">
        <v>9</v>
      </c>
      <c r="D1550" s="175" t="s">
        <v>5</v>
      </c>
      <c r="E1550" s="175" t="s">
        <v>6</v>
      </c>
      <c r="F1550" s="175" t="s">
        <v>2418</v>
      </c>
      <c r="G1550" s="302">
        <v>45008.291666666664</v>
      </c>
      <c r="H1550" s="175" t="s">
        <v>12</v>
      </c>
      <c r="I1550" s="48" t="str">
        <f>VLOOKUP(H1550,'[4]Source Codes'!$A$6:$B$89,2,FALSE)</f>
        <v>AR Direct Cash Journal</v>
      </c>
      <c r="J1550" s="303">
        <v>3264336.88</v>
      </c>
      <c r="K1550" s="24">
        <v>45008.291666666664</v>
      </c>
      <c r="L1550" s="182" t="s">
        <v>352</v>
      </c>
      <c r="M1550" s="59">
        <v>45009.04446759259</v>
      </c>
      <c r="N1550" s="48" t="s">
        <v>407</v>
      </c>
      <c r="O1550" s="48" t="s">
        <v>422</v>
      </c>
    </row>
    <row r="1551" spans="1:15" ht="38.25" hidden="1" outlineLevel="1">
      <c r="B1551" s="301">
        <v>2023</v>
      </c>
      <c r="C1551" s="301">
        <v>9</v>
      </c>
      <c r="D1551" s="175" t="s">
        <v>5</v>
      </c>
      <c r="E1551" s="175" t="s">
        <v>6</v>
      </c>
      <c r="F1551" s="175" t="s">
        <v>2419</v>
      </c>
      <c r="G1551" s="302">
        <v>45008.291666666664</v>
      </c>
      <c r="H1551" s="175" t="s">
        <v>9</v>
      </c>
      <c r="I1551" s="48" t="str">
        <f>VLOOKUP(H1551,'[4]Source Codes'!$A$6:$B$89,2,FALSE)</f>
        <v>On Line Journal Entries</v>
      </c>
      <c r="J1551" s="303">
        <v>35000000</v>
      </c>
      <c r="K1551" s="24">
        <v>45008.291666666664</v>
      </c>
      <c r="L1551" s="182" t="s">
        <v>2420</v>
      </c>
      <c r="M1551" s="59">
        <v>45009.166319444441</v>
      </c>
      <c r="N1551" s="48" t="s">
        <v>518</v>
      </c>
      <c r="O1551" s="48" t="s">
        <v>421</v>
      </c>
    </row>
    <row r="1552" spans="1:15" ht="12.75" customHeight="1" collapsed="1">
      <c r="J1552" s="145">
        <f>SUM(J1550:J1551)</f>
        <v>38264336.880000003</v>
      </c>
    </row>
    <row r="1554" spans="1:15" ht="12.75" customHeight="1">
      <c r="A1554" s="63" t="s">
        <v>2421</v>
      </c>
    </row>
    <row r="1555" spans="1:15" ht="38.25" hidden="1" outlineLevel="1">
      <c r="B1555" s="301">
        <v>2023</v>
      </c>
      <c r="C1555" s="301">
        <v>9</v>
      </c>
      <c r="D1555" s="175" t="s">
        <v>5</v>
      </c>
      <c r="E1555" s="175" t="s">
        <v>6</v>
      </c>
      <c r="F1555" s="175" t="s">
        <v>2422</v>
      </c>
      <c r="G1555" s="302">
        <v>45013.291666666664</v>
      </c>
      <c r="H1555" s="175" t="s">
        <v>14</v>
      </c>
      <c r="I1555" s="48" t="str">
        <f>VLOOKUP(H1555,'[4]Source Codes'!$A$6:$B$89,2,FALSE)</f>
        <v>AP Warrant Issuance</v>
      </c>
      <c r="J1555" s="303">
        <v>-1048657.1299999999</v>
      </c>
      <c r="K1555" s="302">
        <v>45009.291666666664</v>
      </c>
      <c r="L1555" s="182" t="s">
        <v>2427</v>
      </c>
      <c r="M1555" s="50">
        <v>45010.086944444447</v>
      </c>
      <c r="N1555" s="48" t="s">
        <v>407</v>
      </c>
      <c r="O1555" s="48" t="s">
        <v>415</v>
      </c>
    </row>
    <row r="1556" spans="1:15" ht="38.25" hidden="1" outlineLevel="1">
      <c r="B1556" s="301">
        <v>2023</v>
      </c>
      <c r="C1556" s="301">
        <v>9</v>
      </c>
      <c r="D1556" s="175" t="s">
        <v>5</v>
      </c>
      <c r="E1556" s="175" t="s">
        <v>6</v>
      </c>
      <c r="F1556" s="175" t="s">
        <v>2423</v>
      </c>
      <c r="G1556" s="302">
        <v>44995.333333333336</v>
      </c>
      <c r="H1556" s="175" t="s">
        <v>11</v>
      </c>
      <c r="I1556" s="48" t="str">
        <f>VLOOKUP(H1556,'[4]Source Codes'!$A$6:$B$89,2,FALSE)</f>
        <v>AR Payments</v>
      </c>
      <c r="J1556" s="303">
        <v>1419485.23</v>
      </c>
      <c r="K1556" s="302">
        <v>45009.291666666664</v>
      </c>
      <c r="L1556" s="49" t="s">
        <v>2426</v>
      </c>
      <c r="M1556" s="50">
        <v>45010.044895833336</v>
      </c>
      <c r="N1556" s="48" t="s">
        <v>407</v>
      </c>
      <c r="O1556" s="48" t="s">
        <v>408</v>
      </c>
    </row>
    <row r="1557" spans="1:15" ht="51" hidden="1" outlineLevel="1">
      <c r="B1557" s="301">
        <v>2023</v>
      </c>
      <c r="C1557" s="301">
        <v>9</v>
      </c>
      <c r="D1557" s="175" t="s">
        <v>5</v>
      </c>
      <c r="E1557" s="175" t="s">
        <v>6</v>
      </c>
      <c r="F1557" s="175" t="s">
        <v>2424</v>
      </c>
      <c r="G1557" s="302">
        <v>45002.291666666664</v>
      </c>
      <c r="H1557" s="175" t="s">
        <v>11</v>
      </c>
      <c r="I1557" s="48" t="str">
        <f>VLOOKUP(H1557,'[4]Source Codes'!$A$6:$B$89,2,FALSE)</f>
        <v>AR Payments</v>
      </c>
      <c r="J1557" s="303">
        <v>1840091.35</v>
      </c>
      <c r="K1557" s="302">
        <v>45009.291666666664</v>
      </c>
      <c r="L1557" s="49" t="s">
        <v>2425</v>
      </c>
      <c r="M1557" s="50">
        <v>45010.044895833336</v>
      </c>
      <c r="N1557" s="48" t="s">
        <v>407</v>
      </c>
      <c r="O1557" s="48" t="s">
        <v>408</v>
      </c>
    </row>
    <row r="1558" spans="1:15" ht="12.75" customHeight="1" collapsed="1">
      <c r="J1558" s="145">
        <f>SUM(J1555:J1557)</f>
        <v>2210919.4500000002</v>
      </c>
    </row>
    <row r="1560" spans="1:15" ht="12.75" customHeight="1">
      <c r="A1560" s="63" t="s">
        <v>2431</v>
      </c>
      <c r="B1560" s="301"/>
      <c r="C1560" s="301"/>
      <c r="D1560" s="175"/>
      <c r="E1560" s="175"/>
      <c r="F1560" s="175"/>
      <c r="G1560" s="302"/>
      <c r="H1560" s="175"/>
      <c r="I1560" s="48"/>
      <c r="J1560" s="303"/>
      <c r="K1560" s="302"/>
      <c r="L1560" s="182"/>
      <c r="M1560" s="50"/>
      <c r="N1560" s="48"/>
      <c r="O1560" s="48"/>
    </row>
    <row r="1561" spans="1:15" ht="12.75" hidden="1" customHeight="1" outlineLevel="1">
      <c r="B1561" s="301">
        <v>2023</v>
      </c>
      <c r="C1561" s="301">
        <v>9</v>
      </c>
      <c r="D1561" s="175" t="s">
        <v>5</v>
      </c>
      <c r="E1561" s="175" t="s">
        <v>6</v>
      </c>
      <c r="F1561" s="175" t="s">
        <v>2432</v>
      </c>
      <c r="G1561" s="302">
        <v>45012.291666666664</v>
      </c>
      <c r="H1561" s="175" t="s">
        <v>12</v>
      </c>
      <c r="I1561" s="48" t="str">
        <f>VLOOKUP(H1561,'[4]Source Codes'!$A$6:$B$89,2,FALSE)</f>
        <v>AR Direct Cash Journal</v>
      </c>
      <c r="J1561" s="303">
        <v>1875261.26</v>
      </c>
      <c r="K1561" s="302">
        <v>45012.291666666664</v>
      </c>
      <c r="L1561" s="182" t="s">
        <v>2435</v>
      </c>
      <c r="M1561" s="50">
        <v>45013.044351851851</v>
      </c>
      <c r="N1561" s="48" t="s">
        <v>407</v>
      </c>
      <c r="O1561" s="48" t="s">
        <v>422</v>
      </c>
    </row>
    <row r="1562" spans="1:15" ht="12.75" hidden="1" customHeight="1" outlineLevel="1">
      <c r="B1562" s="301">
        <v>2023</v>
      </c>
      <c r="C1562" s="301">
        <v>9</v>
      </c>
      <c r="D1562" s="175" t="s">
        <v>5</v>
      </c>
      <c r="E1562" s="175" t="s">
        <v>6</v>
      </c>
      <c r="F1562" s="175" t="s">
        <v>2433</v>
      </c>
      <c r="G1562" s="302">
        <v>45006.291666666664</v>
      </c>
      <c r="H1562" s="175" t="s">
        <v>340</v>
      </c>
      <c r="I1562" s="48" t="str">
        <f>VLOOKUP(H1562,'[4]Source Codes'!$A$6:$B$89,2,FALSE)</f>
        <v>Facilities Mngmnt Intfc Jrnls</v>
      </c>
      <c r="J1562" s="303">
        <v>-3957485.62</v>
      </c>
      <c r="K1562" s="302">
        <v>45012.291666666664</v>
      </c>
      <c r="L1562" s="182" t="s">
        <v>2434</v>
      </c>
      <c r="M1562" s="50">
        <v>45013.165844907409</v>
      </c>
      <c r="N1562" s="48" t="s">
        <v>407</v>
      </c>
      <c r="O1562" s="48" t="s">
        <v>418</v>
      </c>
    </row>
    <row r="1563" spans="1:15" ht="12.75" customHeight="1" collapsed="1">
      <c r="J1563" s="145">
        <f>SUM(J1561:J1562)</f>
        <v>-2082224.36</v>
      </c>
    </row>
    <row r="1566" spans="1:15" ht="12.75" customHeight="1">
      <c r="A1566" s="63" t="s">
        <v>2436</v>
      </c>
    </row>
    <row r="1567" spans="1:15" ht="54" hidden="1" customHeight="1" outlineLevel="1">
      <c r="B1567" s="301">
        <v>2023</v>
      </c>
      <c r="C1567" s="301">
        <v>9</v>
      </c>
      <c r="D1567" s="175" t="s">
        <v>5</v>
      </c>
      <c r="E1567" s="175" t="s">
        <v>6</v>
      </c>
      <c r="F1567" s="175" t="s">
        <v>2437</v>
      </c>
      <c r="G1567" s="302">
        <v>45001.291666666664</v>
      </c>
      <c r="H1567" s="175" t="s">
        <v>9</v>
      </c>
      <c r="I1567" s="48" t="str">
        <f>VLOOKUP(H1567,'[4]Source Codes'!$A$6:$B$89,2,FALSE)</f>
        <v>On Line Journal Entries</v>
      </c>
      <c r="J1567" s="356">
        <v>27415120</v>
      </c>
      <c r="K1567" s="302">
        <v>45013.291666666664</v>
      </c>
      <c r="L1567" s="182" t="s">
        <v>363</v>
      </c>
      <c r="M1567" s="50">
        <v>45013.861273148148</v>
      </c>
      <c r="N1567" s="48" t="s">
        <v>407</v>
      </c>
      <c r="O1567" s="48" t="s">
        <v>415</v>
      </c>
    </row>
    <row r="1568" spans="1:15" ht="24.75" hidden="1" customHeight="1" outlineLevel="1">
      <c r="B1568" s="301">
        <v>2023</v>
      </c>
      <c r="C1568" s="301">
        <v>9</v>
      </c>
      <c r="D1568" s="175" t="s">
        <v>5</v>
      </c>
      <c r="E1568" s="175" t="s">
        <v>6</v>
      </c>
      <c r="F1568" s="175" t="s">
        <v>2438</v>
      </c>
      <c r="G1568" s="302">
        <v>45002.291666666664</v>
      </c>
      <c r="H1568" s="175" t="s">
        <v>9</v>
      </c>
      <c r="I1568" s="48" t="str">
        <f>VLOOKUP(H1568,'[4]Source Codes'!$A$6:$B$89,2,FALSE)</f>
        <v>On Line Journal Entries</v>
      </c>
      <c r="J1568" s="356">
        <v>1630616</v>
      </c>
      <c r="K1568" s="302">
        <v>45013.291666666664</v>
      </c>
      <c r="L1568" s="182" t="s">
        <v>2439</v>
      </c>
      <c r="M1568" s="50">
        <v>45014.16642361111</v>
      </c>
      <c r="N1568" s="48" t="s">
        <v>423</v>
      </c>
      <c r="O1568" s="48" t="s">
        <v>448</v>
      </c>
    </row>
    <row r="1569" spans="1:15" ht="37.5" hidden="1" customHeight="1" outlineLevel="1">
      <c r="B1569" s="301">
        <v>2023</v>
      </c>
      <c r="C1569" s="301">
        <v>9</v>
      </c>
      <c r="D1569" s="175" t="s">
        <v>5</v>
      </c>
      <c r="E1569" s="175" t="s">
        <v>6</v>
      </c>
      <c r="F1569" s="175" t="s">
        <v>2440</v>
      </c>
      <c r="G1569" s="302">
        <v>44998.291666666664</v>
      </c>
      <c r="H1569" s="175" t="s">
        <v>9</v>
      </c>
      <c r="I1569" s="48" t="str">
        <f>VLOOKUP(H1569,'[4]Source Codes'!$A$6:$B$89,2,FALSE)</f>
        <v>On Line Journal Entries</v>
      </c>
      <c r="J1569" s="356">
        <v>-1388505</v>
      </c>
      <c r="K1569" s="302">
        <v>45013.291666666664</v>
      </c>
      <c r="L1569" s="182" t="s">
        <v>2441</v>
      </c>
      <c r="M1569" s="50">
        <v>45013.862210648149</v>
      </c>
      <c r="N1569" s="48" t="s">
        <v>586</v>
      </c>
      <c r="O1569" s="48" t="s">
        <v>409</v>
      </c>
    </row>
    <row r="1570" spans="1:15" ht="12.75" customHeight="1" collapsed="1">
      <c r="J1570" s="145">
        <f>SUM(J1567:J1569)</f>
        <v>27657231</v>
      </c>
    </row>
    <row r="1573" spans="1:15" ht="12.75" customHeight="1">
      <c r="A1573" s="63" t="s">
        <v>2444</v>
      </c>
    </row>
    <row r="1574" spans="1:15" ht="12.75" hidden="1" customHeight="1" outlineLevel="1">
      <c r="B1574" s="301">
        <v>2023</v>
      </c>
      <c r="C1574" s="301">
        <v>9</v>
      </c>
      <c r="D1574" s="175" t="s">
        <v>5</v>
      </c>
      <c r="E1574" s="175" t="s">
        <v>6</v>
      </c>
      <c r="F1574" s="175" t="s">
        <v>2445</v>
      </c>
      <c r="G1574" s="302">
        <v>45007.291666666664</v>
      </c>
      <c r="H1574" s="175" t="s">
        <v>7</v>
      </c>
      <c r="I1574" s="48" t="str">
        <f>VLOOKUP(H1574,'[4]Source Codes'!$A$6:$B$89,2,FALSE)</f>
        <v>HRMS Interface Journals</v>
      </c>
      <c r="J1574" s="356">
        <v>-59432551.829999998</v>
      </c>
      <c r="K1574" s="302">
        <v>45014.291666666664</v>
      </c>
      <c r="L1574" s="182" t="s">
        <v>1986</v>
      </c>
      <c r="M1574" s="50">
        <v>45014.614918981482</v>
      </c>
      <c r="N1574" s="48" t="s">
        <v>438</v>
      </c>
      <c r="O1574" s="48" t="s">
        <v>439</v>
      </c>
    </row>
    <row r="1575" spans="1:15" ht="12.75" customHeight="1" collapsed="1">
      <c r="J1575" s="145">
        <f>SUM(J1574)</f>
        <v>-59432551.829999998</v>
      </c>
    </row>
    <row r="1578" spans="1:15" ht="12.75" customHeight="1">
      <c r="A1578" s="63" t="s">
        <v>2446</v>
      </c>
    </row>
    <row r="1579" spans="1:15" ht="27" hidden="1" customHeight="1" outlineLevel="1">
      <c r="B1579" s="301">
        <v>2023</v>
      </c>
      <c r="C1579" s="301">
        <v>10</v>
      </c>
      <c r="D1579" s="175" t="s">
        <v>5</v>
      </c>
      <c r="E1579" s="175" t="s">
        <v>6</v>
      </c>
      <c r="F1579" s="175" t="s">
        <v>2447</v>
      </c>
      <c r="G1579" s="302">
        <v>45019.291666666664</v>
      </c>
      <c r="H1579" s="175" t="s">
        <v>14</v>
      </c>
      <c r="I1579" s="48" t="str">
        <f>VLOOKUP(H1579,'[4]Source Codes'!$A$6:$B$89,2,FALSE)</f>
        <v>AP Warrant Issuance</v>
      </c>
      <c r="J1579" s="356">
        <v>-2699266.09</v>
      </c>
      <c r="K1579" s="302">
        <v>45015.291666666664</v>
      </c>
      <c r="L1579" s="182" t="s">
        <v>2454</v>
      </c>
      <c r="M1579" s="50">
        <v>45016.087048611109</v>
      </c>
      <c r="N1579" s="48" t="s">
        <v>407</v>
      </c>
      <c r="O1579" s="48" t="s">
        <v>419</v>
      </c>
    </row>
    <row r="1580" spans="1:15" ht="27" hidden="1" customHeight="1" outlineLevel="1">
      <c r="B1580" s="301">
        <v>2023</v>
      </c>
      <c r="C1580" s="301">
        <v>9</v>
      </c>
      <c r="D1580" s="175" t="s">
        <v>5</v>
      </c>
      <c r="E1580" s="175" t="s">
        <v>6</v>
      </c>
      <c r="F1580" s="175" t="s">
        <v>2448</v>
      </c>
      <c r="G1580" s="302">
        <v>45015.291666666664</v>
      </c>
      <c r="H1580" s="175" t="s">
        <v>14</v>
      </c>
      <c r="I1580" s="48" t="str">
        <f>VLOOKUP(H1580,'[4]Source Codes'!$A$6:$B$89,2,FALSE)</f>
        <v>AP Warrant Issuance</v>
      </c>
      <c r="J1580" s="356">
        <v>-1472868.26</v>
      </c>
      <c r="K1580" s="302">
        <v>45015.291666666664</v>
      </c>
      <c r="L1580" s="182" t="s">
        <v>2455</v>
      </c>
      <c r="M1580" s="50">
        <v>45016.087048611109</v>
      </c>
      <c r="N1580" s="48" t="s">
        <v>407</v>
      </c>
      <c r="O1580" s="48" t="s">
        <v>419</v>
      </c>
    </row>
    <row r="1581" spans="1:15" ht="54" hidden="1" customHeight="1" outlineLevel="1">
      <c r="B1581" s="301">
        <v>2023</v>
      </c>
      <c r="C1581" s="301">
        <v>9</v>
      </c>
      <c r="D1581" s="175" t="s">
        <v>5</v>
      </c>
      <c r="E1581" s="175" t="s">
        <v>6</v>
      </c>
      <c r="F1581" s="175" t="s">
        <v>2449</v>
      </c>
      <c r="G1581" s="302">
        <v>45013.291666666664</v>
      </c>
      <c r="H1581" s="175" t="s">
        <v>11</v>
      </c>
      <c r="I1581" s="48" t="str">
        <f>VLOOKUP(H1581,'[4]Source Codes'!$A$6:$B$89,2,FALSE)</f>
        <v>AR Payments</v>
      </c>
      <c r="J1581" s="356">
        <v>2145468.4300000002</v>
      </c>
      <c r="K1581" s="302">
        <v>45015.291666666664</v>
      </c>
      <c r="L1581" s="182" t="s">
        <v>2456</v>
      </c>
      <c r="M1581" s="50">
        <v>45016.044548611113</v>
      </c>
      <c r="N1581" s="48" t="s">
        <v>407</v>
      </c>
      <c r="O1581" s="48" t="s">
        <v>408</v>
      </c>
    </row>
    <row r="1582" spans="1:15" ht="50.25" hidden="1" customHeight="1" outlineLevel="1">
      <c r="B1582" s="301">
        <v>2023</v>
      </c>
      <c r="C1582" s="301">
        <v>9</v>
      </c>
      <c r="D1582" s="175" t="s">
        <v>5</v>
      </c>
      <c r="E1582" s="175" t="s">
        <v>6</v>
      </c>
      <c r="F1582" s="175" t="s">
        <v>2450</v>
      </c>
      <c r="G1582" s="302">
        <v>45014.291666666664</v>
      </c>
      <c r="H1582" s="175" t="s">
        <v>11</v>
      </c>
      <c r="I1582" s="48" t="str">
        <f>VLOOKUP(H1582,'[4]Source Codes'!$A$6:$B$89,2,FALSE)</f>
        <v>AR Payments</v>
      </c>
      <c r="J1582" s="356">
        <v>1892870.41</v>
      </c>
      <c r="K1582" s="302">
        <v>45015.291666666664</v>
      </c>
      <c r="L1582" s="357" t="s">
        <v>2457</v>
      </c>
      <c r="M1582" s="50">
        <v>45016.044548611113</v>
      </c>
      <c r="N1582" s="48" t="s">
        <v>407</v>
      </c>
      <c r="O1582" s="48" t="s">
        <v>408</v>
      </c>
    </row>
    <row r="1583" spans="1:15" ht="27.75" hidden="1" customHeight="1" outlineLevel="1">
      <c r="B1583" s="301">
        <v>2023</v>
      </c>
      <c r="C1583" s="301">
        <v>9</v>
      </c>
      <c r="D1583" s="175" t="s">
        <v>5</v>
      </c>
      <c r="E1583" s="175" t="s">
        <v>6</v>
      </c>
      <c r="F1583" s="175" t="s">
        <v>2451</v>
      </c>
      <c r="G1583" s="302">
        <v>45013.291666666664</v>
      </c>
      <c r="H1583" s="175" t="s">
        <v>12</v>
      </c>
      <c r="I1583" s="48" t="str">
        <f>VLOOKUP(H1583,'[4]Source Codes'!$A$6:$B$89,2,FALSE)</f>
        <v>AR Direct Cash Journal</v>
      </c>
      <c r="J1583" s="356">
        <v>1698961.95</v>
      </c>
      <c r="K1583" s="302">
        <v>45015.291666666664</v>
      </c>
      <c r="L1583" s="182" t="s">
        <v>2458</v>
      </c>
      <c r="M1583" s="50">
        <v>45016.044548611113</v>
      </c>
      <c r="N1583" s="48" t="s">
        <v>407</v>
      </c>
      <c r="O1583" s="48" t="s">
        <v>421</v>
      </c>
    </row>
    <row r="1584" spans="1:15" ht="12.75" hidden="1" customHeight="1" outlineLevel="1">
      <c r="B1584" s="301">
        <v>2023</v>
      </c>
      <c r="C1584" s="301">
        <v>9</v>
      </c>
      <c r="D1584" s="175" t="s">
        <v>5</v>
      </c>
      <c r="E1584" s="175" t="s">
        <v>6</v>
      </c>
      <c r="F1584" s="175" t="s">
        <v>2452</v>
      </c>
      <c r="G1584" s="302">
        <v>45015.291666666664</v>
      </c>
      <c r="H1584" s="175" t="s">
        <v>110</v>
      </c>
      <c r="I1584" s="48" t="str">
        <f>VLOOKUP(H1584,'[4]Source Codes'!$A$6:$B$89,2,FALSE)</f>
        <v>Treasurers Interest Apportion</v>
      </c>
      <c r="J1584" s="356">
        <v>10408467.58</v>
      </c>
      <c r="K1584" s="302">
        <v>45015.291666666664</v>
      </c>
      <c r="L1584" s="182" t="s">
        <v>2453</v>
      </c>
      <c r="M1584" s="50">
        <v>45015.993252314816</v>
      </c>
      <c r="N1584" s="48" t="s">
        <v>412</v>
      </c>
      <c r="O1584" s="48" t="s">
        <v>422</v>
      </c>
    </row>
    <row r="1585" spans="1:15" ht="12.75" customHeight="1" collapsed="1">
      <c r="J1585" s="145">
        <f>SUM(J1579:J1584)</f>
        <v>11973634.02</v>
      </c>
    </row>
    <row r="1588" spans="1:15" ht="12.75" customHeight="1">
      <c r="A1588" s="63" t="s">
        <v>2459</v>
      </c>
    </row>
    <row r="1589" spans="1:15" ht="27" hidden="1" customHeight="1" outlineLevel="1">
      <c r="B1589" s="301">
        <v>2023</v>
      </c>
      <c r="C1589" s="301">
        <v>9</v>
      </c>
      <c r="D1589" s="175" t="s">
        <v>5</v>
      </c>
      <c r="E1589" s="175" t="s">
        <v>6</v>
      </c>
      <c r="F1589" s="175" t="s">
        <v>2460</v>
      </c>
      <c r="G1589" s="302">
        <v>44999.291666666664</v>
      </c>
      <c r="H1589" s="175" t="s">
        <v>12</v>
      </c>
      <c r="I1589" s="48" t="str">
        <f>VLOOKUP(H1589,'[4]Source Codes'!$A$6:$B$89,2,FALSE)</f>
        <v>AR Direct Cash Journal</v>
      </c>
      <c r="J1589" s="356">
        <v>6186877.3099999996</v>
      </c>
      <c r="K1589" s="302">
        <v>45016.291666666664</v>
      </c>
      <c r="L1589" s="182" t="s">
        <v>2463</v>
      </c>
      <c r="M1589" s="50">
        <v>45017.044976851852</v>
      </c>
      <c r="N1589" s="48" t="s">
        <v>407</v>
      </c>
      <c r="O1589" s="48" t="s">
        <v>419</v>
      </c>
    </row>
    <row r="1590" spans="1:15" ht="64.5" hidden="1" customHeight="1" outlineLevel="1">
      <c r="B1590" s="301">
        <v>2023</v>
      </c>
      <c r="C1590" s="301">
        <v>9</v>
      </c>
      <c r="D1590" s="175" t="s">
        <v>5</v>
      </c>
      <c r="E1590" s="175" t="s">
        <v>6</v>
      </c>
      <c r="F1590" s="175" t="s">
        <v>2461</v>
      </c>
      <c r="G1590" s="302">
        <v>44999.291666666664</v>
      </c>
      <c r="H1590" s="175" t="s">
        <v>11</v>
      </c>
      <c r="I1590" s="48" t="str">
        <f>VLOOKUP(H1590,'[4]Source Codes'!$A$6:$B$89,2,FALSE)</f>
        <v>AR Payments</v>
      </c>
      <c r="J1590" s="356">
        <v>2870406.22</v>
      </c>
      <c r="K1590" s="302">
        <v>45016.291666666664</v>
      </c>
      <c r="L1590" s="182" t="s">
        <v>2464</v>
      </c>
      <c r="M1590" s="50">
        <v>45017.044976851852</v>
      </c>
      <c r="N1590" s="48" t="s">
        <v>407</v>
      </c>
      <c r="O1590" s="48" t="s">
        <v>408</v>
      </c>
    </row>
    <row r="1591" spans="1:15" ht="63.75" hidden="1" customHeight="1" outlineLevel="1">
      <c r="B1591" s="301">
        <v>2023</v>
      </c>
      <c r="C1591" s="301">
        <v>9</v>
      </c>
      <c r="D1591" s="175" t="s">
        <v>5</v>
      </c>
      <c r="E1591" s="175" t="s">
        <v>6</v>
      </c>
      <c r="F1591" s="175" t="s">
        <v>2462</v>
      </c>
      <c r="G1591" s="302">
        <v>45002.291666666664</v>
      </c>
      <c r="H1591" s="175" t="s">
        <v>11</v>
      </c>
      <c r="I1591" s="48" t="str">
        <f>VLOOKUP(H1591,'[4]Source Codes'!$A$6:$B$89,2,FALSE)</f>
        <v>AR Payments</v>
      </c>
      <c r="J1591" s="356">
        <v>1729813.78</v>
      </c>
      <c r="K1591" s="302">
        <v>45016.291666666664</v>
      </c>
      <c r="L1591" s="182" t="s">
        <v>2465</v>
      </c>
      <c r="M1591" s="50">
        <v>45017.044976851852</v>
      </c>
      <c r="N1591" s="48" t="s">
        <v>407</v>
      </c>
      <c r="O1591" s="48" t="s">
        <v>408</v>
      </c>
    </row>
    <row r="1592" spans="1:15" ht="12.75" customHeight="1" collapsed="1">
      <c r="J1592" s="145">
        <f>SUM(J1589:J1591)</f>
        <v>10787097.309999999</v>
      </c>
    </row>
    <row r="1595" spans="1:15" ht="12.75" customHeight="1">
      <c r="A1595" s="63" t="s">
        <v>2466</v>
      </c>
    </row>
    <row r="1596" spans="1:15" ht="25.5" hidden="1" outlineLevel="1">
      <c r="B1596" s="301">
        <v>2023</v>
      </c>
      <c r="C1596" s="301">
        <v>9</v>
      </c>
      <c r="D1596" s="175" t="s">
        <v>5</v>
      </c>
      <c r="E1596" s="175" t="s">
        <v>6</v>
      </c>
      <c r="F1596" s="175" t="s">
        <v>2467</v>
      </c>
      <c r="G1596" s="302">
        <v>45012.291666666664</v>
      </c>
      <c r="H1596" s="175" t="s">
        <v>12</v>
      </c>
      <c r="I1596" s="48" t="str">
        <f>VLOOKUP(H1596,'[4]Source Codes'!$A$6:$B$89,2,FALSE)</f>
        <v>AR Direct Cash Journal</v>
      </c>
      <c r="J1596" s="356">
        <v>7222251.4000000004</v>
      </c>
      <c r="K1596" s="302">
        <v>45019.291666666664</v>
      </c>
      <c r="L1596" s="182" t="s">
        <v>2486</v>
      </c>
      <c r="M1596" s="50">
        <v>45020.04420138889</v>
      </c>
      <c r="N1596" s="48" t="s">
        <v>407</v>
      </c>
      <c r="O1596" s="48" t="s">
        <v>419</v>
      </c>
    </row>
    <row r="1597" spans="1:15" ht="25.5" hidden="1" outlineLevel="1">
      <c r="B1597" s="301">
        <v>2023</v>
      </c>
      <c r="C1597" s="301">
        <v>9</v>
      </c>
      <c r="D1597" s="175" t="s">
        <v>5</v>
      </c>
      <c r="E1597" s="175" t="s">
        <v>6</v>
      </c>
      <c r="F1597" s="175" t="s">
        <v>2468</v>
      </c>
      <c r="G1597" s="302">
        <v>45009.291666666664</v>
      </c>
      <c r="H1597" s="175" t="s">
        <v>9</v>
      </c>
      <c r="I1597" s="48" t="str">
        <f>VLOOKUP(H1597,'[4]Source Codes'!$A$6:$B$89,2,FALSE)</f>
        <v>On Line Journal Entries</v>
      </c>
      <c r="J1597" s="356">
        <v>20948502.800000001</v>
      </c>
      <c r="K1597" s="302">
        <v>45019.291666666664</v>
      </c>
      <c r="L1597" s="182" t="s">
        <v>2480</v>
      </c>
      <c r="M1597" s="50">
        <v>45020.165879629632</v>
      </c>
      <c r="N1597" s="48" t="s">
        <v>407</v>
      </c>
      <c r="O1597" s="48" t="s">
        <v>422</v>
      </c>
    </row>
    <row r="1598" spans="1:15" ht="41.25" hidden="1" customHeight="1" outlineLevel="1">
      <c r="B1598" s="301">
        <v>2023</v>
      </c>
      <c r="C1598" s="301">
        <v>9</v>
      </c>
      <c r="D1598" s="175" t="s">
        <v>5</v>
      </c>
      <c r="E1598" s="175" t="s">
        <v>6</v>
      </c>
      <c r="F1598" s="175" t="s">
        <v>2469</v>
      </c>
      <c r="G1598" s="302">
        <v>45009.291666666664</v>
      </c>
      <c r="H1598" s="175" t="s">
        <v>9</v>
      </c>
      <c r="I1598" s="48" t="str">
        <f>VLOOKUP(H1598,'[4]Source Codes'!$A$6:$B$89,2,FALSE)</f>
        <v>On Line Journal Entries</v>
      </c>
      <c r="J1598" s="356">
        <v>9247629.4000000004</v>
      </c>
      <c r="K1598" s="302">
        <v>45019.291666666664</v>
      </c>
      <c r="L1598" s="182" t="s">
        <v>2481</v>
      </c>
      <c r="M1598" s="50">
        <v>45020.165879629632</v>
      </c>
      <c r="N1598" s="48" t="s">
        <v>407</v>
      </c>
      <c r="O1598" s="48" t="s">
        <v>422</v>
      </c>
    </row>
    <row r="1599" spans="1:15" ht="25.5" hidden="1" outlineLevel="1">
      <c r="B1599" s="301">
        <v>2023</v>
      </c>
      <c r="C1599" s="301">
        <v>9</v>
      </c>
      <c r="D1599" s="175" t="s">
        <v>5</v>
      </c>
      <c r="E1599" s="175" t="s">
        <v>6</v>
      </c>
      <c r="F1599" s="175" t="s">
        <v>2470</v>
      </c>
      <c r="G1599" s="302">
        <v>45005.291666666664</v>
      </c>
      <c r="H1599" s="175" t="s">
        <v>9</v>
      </c>
      <c r="I1599" s="48" t="str">
        <f>VLOOKUP(H1599,'[4]Source Codes'!$A$6:$B$89,2,FALSE)</f>
        <v>On Line Journal Entries</v>
      </c>
      <c r="J1599" s="356">
        <v>6373500</v>
      </c>
      <c r="K1599" s="302">
        <v>45019.291666666664</v>
      </c>
      <c r="L1599" s="182" t="s">
        <v>351</v>
      </c>
      <c r="M1599" s="50">
        <v>45020.165879629632</v>
      </c>
      <c r="N1599" s="48" t="s">
        <v>407</v>
      </c>
      <c r="O1599" s="48" t="s">
        <v>415</v>
      </c>
    </row>
    <row r="1600" spans="1:15" ht="51" hidden="1" outlineLevel="1">
      <c r="B1600" s="301">
        <v>2023</v>
      </c>
      <c r="C1600" s="301">
        <v>9</v>
      </c>
      <c r="D1600" s="175" t="s">
        <v>5</v>
      </c>
      <c r="E1600" s="175" t="s">
        <v>6</v>
      </c>
      <c r="F1600" s="175" t="s">
        <v>2471</v>
      </c>
      <c r="G1600" s="302">
        <v>45001.291666666664</v>
      </c>
      <c r="H1600" s="175" t="s">
        <v>9</v>
      </c>
      <c r="I1600" s="48" t="str">
        <f>VLOOKUP(H1600,'[4]Source Codes'!$A$6:$B$89,2,FALSE)</f>
        <v>On Line Journal Entries</v>
      </c>
      <c r="J1600" s="356">
        <v>5029529</v>
      </c>
      <c r="K1600" s="302">
        <v>45019.291666666664</v>
      </c>
      <c r="L1600" s="182" t="s">
        <v>363</v>
      </c>
      <c r="M1600" s="50">
        <v>45020.165879629632</v>
      </c>
      <c r="N1600" s="48" t="s">
        <v>407</v>
      </c>
      <c r="O1600" s="48" t="s">
        <v>415</v>
      </c>
    </row>
    <row r="1601" spans="1:15" ht="51" hidden="1" outlineLevel="1">
      <c r="B1601" s="301">
        <v>2023</v>
      </c>
      <c r="C1601" s="301">
        <v>9</v>
      </c>
      <c r="D1601" s="175" t="s">
        <v>5</v>
      </c>
      <c r="E1601" s="175" t="s">
        <v>6</v>
      </c>
      <c r="F1601" s="175" t="s">
        <v>2472</v>
      </c>
      <c r="G1601" s="302">
        <v>45001.291666666664</v>
      </c>
      <c r="H1601" s="175" t="s">
        <v>9</v>
      </c>
      <c r="I1601" s="48" t="str">
        <f>VLOOKUP(H1601,'[4]Source Codes'!$A$6:$B$89,2,FALSE)</f>
        <v>On Line Journal Entries</v>
      </c>
      <c r="J1601" s="356">
        <v>4998260</v>
      </c>
      <c r="K1601" s="302">
        <v>45019.291666666664</v>
      </c>
      <c r="L1601" s="182" t="s">
        <v>363</v>
      </c>
      <c r="M1601" s="50">
        <v>45020.165879629632</v>
      </c>
      <c r="N1601" s="48" t="s">
        <v>407</v>
      </c>
      <c r="O1601" s="48" t="s">
        <v>415</v>
      </c>
    </row>
    <row r="1602" spans="1:15" ht="51" hidden="1" outlineLevel="1">
      <c r="B1602" s="301">
        <v>2023</v>
      </c>
      <c r="C1602" s="301">
        <v>9</v>
      </c>
      <c r="D1602" s="175" t="s">
        <v>5</v>
      </c>
      <c r="E1602" s="175" t="s">
        <v>6</v>
      </c>
      <c r="F1602" s="175" t="s">
        <v>2473</v>
      </c>
      <c r="G1602" s="302">
        <v>45001.291666666664</v>
      </c>
      <c r="H1602" s="175" t="s">
        <v>9</v>
      </c>
      <c r="I1602" s="48" t="str">
        <f>VLOOKUP(H1602,'[4]Source Codes'!$A$6:$B$89,2,FALSE)</f>
        <v>On Line Journal Entries</v>
      </c>
      <c r="J1602" s="356">
        <v>4960654</v>
      </c>
      <c r="K1602" s="302">
        <v>45019.291666666664</v>
      </c>
      <c r="L1602" s="182" t="s">
        <v>363</v>
      </c>
      <c r="M1602" s="50">
        <v>45020.165879629632</v>
      </c>
      <c r="N1602" s="48" t="s">
        <v>407</v>
      </c>
      <c r="O1602" s="48" t="s">
        <v>415</v>
      </c>
    </row>
    <row r="1603" spans="1:15" ht="51" hidden="1" outlineLevel="1">
      <c r="B1603" s="301">
        <v>2023</v>
      </c>
      <c r="C1603" s="301">
        <v>9</v>
      </c>
      <c r="D1603" s="175" t="s">
        <v>5</v>
      </c>
      <c r="E1603" s="175" t="s">
        <v>6</v>
      </c>
      <c r="F1603" s="175" t="s">
        <v>2474</v>
      </c>
      <c r="G1603" s="302">
        <v>45001.291666666664</v>
      </c>
      <c r="H1603" s="175" t="s">
        <v>9</v>
      </c>
      <c r="I1603" s="48" t="str">
        <f>VLOOKUP(H1603,'[4]Source Codes'!$A$6:$B$89,2,FALSE)</f>
        <v>On Line Journal Entries</v>
      </c>
      <c r="J1603" s="356">
        <v>4888701</v>
      </c>
      <c r="K1603" s="302">
        <v>45019.291666666664</v>
      </c>
      <c r="L1603" s="182" t="s">
        <v>363</v>
      </c>
      <c r="M1603" s="50">
        <v>45020.165879629632</v>
      </c>
      <c r="N1603" s="48" t="s">
        <v>407</v>
      </c>
      <c r="O1603" s="48" t="s">
        <v>415</v>
      </c>
    </row>
    <row r="1604" spans="1:15" ht="51" hidden="1" outlineLevel="1">
      <c r="B1604" s="301">
        <v>2023</v>
      </c>
      <c r="C1604" s="301">
        <v>9</v>
      </c>
      <c r="D1604" s="175" t="s">
        <v>5</v>
      </c>
      <c r="E1604" s="175" t="s">
        <v>6</v>
      </c>
      <c r="F1604" s="175" t="s">
        <v>2475</v>
      </c>
      <c r="G1604" s="302">
        <v>45001.291666666664</v>
      </c>
      <c r="H1604" s="175" t="s">
        <v>9</v>
      </c>
      <c r="I1604" s="48" t="str">
        <f>VLOOKUP(H1604,'[4]Source Codes'!$A$6:$B$89,2,FALSE)</f>
        <v>On Line Journal Entries</v>
      </c>
      <c r="J1604" s="356">
        <v>4725572</v>
      </c>
      <c r="K1604" s="302">
        <v>45019.291666666664</v>
      </c>
      <c r="L1604" s="182" t="s">
        <v>363</v>
      </c>
      <c r="M1604" s="50">
        <v>45020.165879629632</v>
      </c>
      <c r="N1604" s="48" t="s">
        <v>407</v>
      </c>
      <c r="O1604" s="48" t="s">
        <v>415</v>
      </c>
    </row>
    <row r="1605" spans="1:15" ht="25.5" hidden="1" outlineLevel="1">
      <c r="B1605" s="301">
        <v>2023</v>
      </c>
      <c r="C1605" s="301">
        <v>9</v>
      </c>
      <c r="D1605" s="175" t="s">
        <v>5</v>
      </c>
      <c r="E1605" s="175" t="s">
        <v>6</v>
      </c>
      <c r="F1605" s="175" t="s">
        <v>2476</v>
      </c>
      <c r="G1605" s="302">
        <v>45007.291666666664</v>
      </c>
      <c r="H1605" s="175" t="s">
        <v>9</v>
      </c>
      <c r="I1605" s="48" t="str">
        <f>VLOOKUP(H1605,'[4]Source Codes'!$A$6:$B$89,2,FALSE)</f>
        <v>On Line Journal Entries</v>
      </c>
      <c r="J1605" s="356">
        <v>3759310.74</v>
      </c>
      <c r="K1605" s="302">
        <v>45019.291666666664</v>
      </c>
      <c r="L1605" s="182" t="s">
        <v>2487</v>
      </c>
      <c r="M1605" s="50">
        <v>45020.165879629632</v>
      </c>
      <c r="N1605" s="48" t="s">
        <v>412</v>
      </c>
      <c r="O1605" s="48" t="s">
        <v>429</v>
      </c>
    </row>
    <row r="1606" spans="1:15" ht="51" hidden="1" outlineLevel="1">
      <c r="B1606" s="301">
        <v>2023</v>
      </c>
      <c r="C1606" s="301">
        <v>9</v>
      </c>
      <c r="D1606" s="175" t="s">
        <v>5</v>
      </c>
      <c r="E1606" s="175" t="s">
        <v>6</v>
      </c>
      <c r="F1606" s="175" t="s">
        <v>2477</v>
      </c>
      <c r="G1606" s="302">
        <v>45009.291666666664</v>
      </c>
      <c r="H1606" s="175" t="s">
        <v>9</v>
      </c>
      <c r="I1606" s="48" t="str">
        <f>VLOOKUP(H1606,'[4]Source Codes'!$A$6:$B$89,2,FALSE)</f>
        <v>On Line Journal Entries</v>
      </c>
      <c r="J1606" s="356">
        <v>3348859.09</v>
      </c>
      <c r="K1606" s="302">
        <v>45019.291666666664</v>
      </c>
      <c r="L1606" s="182" t="s">
        <v>2482</v>
      </c>
      <c r="M1606" s="50">
        <v>45020.165879629632</v>
      </c>
      <c r="N1606" s="48" t="s">
        <v>407</v>
      </c>
      <c r="O1606" s="48" t="s">
        <v>422</v>
      </c>
    </row>
    <row r="1607" spans="1:15" ht="25.5" hidden="1" outlineLevel="1">
      <c r="B1607" s="301">
        <v>2023</v>
      </c>
      <c r="C1607" s="301">
        <v>9</v>
      </c>
      <c r="D1607" s="175" t="s">
        <v>5</v>
      </c>
      <c r="E1607" s="175" t="s">
        <v>6</v>
      </c>
      <c r="F1607" s="175" t="s">
        <v>2478</v>
      </c>
      <c r="G1607" s="302">
        <v>45008.291666666664</v>
      </c>
      <c r="H1607" s="175" t="s">
        <v>9</v>
      </c>
      <c r="I1607" s="48" t="str">
        <f>VLOOKUP(H1607,'[4]Source Codes'!$A$6:$B$89,2,FALSE)</f>
        <v>On Line Journal Entries</v>
      </c>
      <c r="J1607" s="356">
        <v>3216506.68</v>
      </c>
      <c r="K1607" s="302">
        <v>45019.291666666664</v>
      </c>
      <c r="L1607" s="182" t="s">
        <v>2488</v>
      </c>
      <c r="M1607" s="50">
        <v>45020.165879629632</v>
      </c>
      <c r="N1607" s="48" t="s">
        <v>407</v>
      </c>
      <c r="O1607" s="48" t="s">
        <v>429</v>
      </c>
    </row>
    <row r="1608" spans="1:15" hidden="1" outlineLevel="1">
      <c r="B1608" s="301">
        <v>2023</v>
      </c>
      <c r="C1608" s="301">
        <v>9</v>
      </c>
      <c r="D1608" s="175" t="s">
        <v>5</v>
      </c>
      <c r="E1608" s="175" t="s">
        <v>6</v>
      </c>
      <c r="F1608" s="175" t="s">
        <v>2479</v>
      </c>
      <c r="G1608" s="302">
        <v>45009.291666666664</v>
      </c>
      <c r="H1608" s="175" t="s">
        <v>9</v>
      </c>
      <c r="I1608" s="48" t="str">
        <f>VLOOKUP(H1608,'[4]Source Codes'!$A$6:$B$89,2,FALSE)</f>
        <v>On Line Journal Entries</v>
      </c>
      <c r="J1608" s="356">
        <v>1466132.7</v>
      </c>
      <c r="K1608" s="302">
        <v>45019.291666666664</v>
      </c>
      <c r="L1608" s="182" t="s">
        <v>2483</v>
      </c>
      <c r="M1608" s="50">
        <v>45020.165879629632</v>
      </c>
      <c r="N1608" s="48" t="s">
        <v>407</v>
      </c>
      <c r="O1608" s="48" t="s">
        <v>422</v>
      </c>
    </row>
    <row r="1609" spans="1:15" hidden="1" outlineLevel="1">
      <c r="B1609" s="301">
        <v>2023</v>
      </c>
      <c r="C1609" s="301">
        <v>9</v>
      </c>
      <c r="D1609" s="175" t="s">
        <v>5</v>
      </c>
      <c r="E1609" s="175" t="s">
        <v>6</v>
      </c>
      <c r="F1609" s="175" t="s">
        <v>2484</v>
      </c>
      <c r="G1609" s="302">
        <v>45009.291666666664</v>
      </c>
      <c r="H1609" s="175" t="s">
        <v>9</v>
      </c>
      <c r="I1609" s="48" t="str">
        <f>VLOOKUP(H1609,'[4]Source Codes'!$A$6:$B$89,2,FALSE)</f>
        <v>On Line Journal Entries</v>
      </c>
      <c r="J1609" s="356">
        <v>-18776299</v>
      </c>
      <c r="K1609" s="302">
        <v>45019.291666666664</v>
      </c>
      <c r="L1609" s="182" t="s">
        <v>2485</v>
      </c>
      <c r="M1609" s="50">
        <v>45020.165879629632</v>
      </c>
      <c r="N1609" s="48" t="s">
        <v>434</v>
      </c>
      <c r="O1609" s="48" t="s">
        <v>419</v>
      </c>
    </row>
    <row r="1610" spans="1:15" ht="12.75" customHeight="1" collapsed="1">
      <c r="J1610" s="145">
        <f>SUM(J1596:J1609)</f>
        <v>61409109.810000002</v>
      </c>
    </row>
    <row r="1613" spans="1:15" ht="12.75" customHeight="1">
      <c r="A1613" s="63" t="s">
        <v>2489</v>
      </c>
    </row>
    <row r="1614" spans="1:15" ht="38.25" hidden="1" outlineLevel="1">
      <c r="B1614" s="301">
        <v>2023</v>
      </c>
      <c r="C1614" s="301">
        <v>10</v>
      </c>
      <c r="D1614" s="175" t="s">
        <v>5</v>
      </c>
      <c r="E1614" s="175" t="s">
        <v>6</v>
      </c>
      <c r="F1614" s="175" t="s">
        <v>2490</v>
      </c>
      <c r="G1614" s="302">
        <v>45020.291666666664</v>
      </c>
      <c r="H1614" s="175" t="s">
        <v>14</v>
      </c>
      <c r="I1614" s="48" t="str">
        <f>VLOOKUP(H1614,'[4]Source Codes'!$A$6:$B$89,2,FALSE)</f>
        <v>AP Warrant Issuance</v>
      </c>
      <c r="J1614" s="356">
        <v>-1401307.74</v>
      </c>
      <c r="K1614" s="302">
        <v>45020.291666666664</v>
      </c>
      <c r="L1614" s="182" t="s">
        <v>2493</v>
      </c>
      <c r="M1614" s="50">
        <v>45021.089143518519</v>
      </c>
      <c r="N1614" s="48" t="s">
        <v>407</v>
      </c>
      <c r="O1614" s="48" t="s">
        <v>415</v>
      </c>
    </row>
    <row r="1615" spans="1:15" ht="25.5" hidden="1" outlineLevel="1">
      <c r="B1615" s="301">
        <v>2023</v>
      </c>
      <c r="C1615" s="301">
        <v>9</v>
      </c>
      <c r="D1615" s="175" t="s">
        <v>5</v>
      </c>
      <c r="E1615" s="175" t="s">
        <v>6</v>
      </c>
      <c r="F1615" s="175" t="s">
        <v>2491</v>
      </c>
      <c r="G1615" s="302">
        <v>45005.291666666664</v>
      </c>
      <c r="H1615" s="175" t="s">
        <v>9</v>
      </c>
      <c r="I1615" s="48" t="str">
        <f>VLOOKUP(H1615,'[4]Source Codes'!$A$6:$B$89,2,FALSE)</f>
        <v>On Line Journal Entries</v>
      </c>
      <c r="J1615" s="356">
        <v>1896700</v>
      </c>
      <c r="K1615" s="302">
        <v>45020.291666666664</v>
      </c>
      <c r="L1615" s="182" t="s">
        <v>351</v>
      </c>
      <c r="M1615" s="50">
        <v>45021.178263888891</v>
      </c>
      <c r="N1615" s="48" t="s">
        <v>407</v>
      </c>
      <c r="O1615" s="48" t="s">
        <v>415</v>
      </c>
    </row>
    <row r="1616" spans="1:15" ht="25.5" hidden="1" outlineLevel="1">
      <c r="B1616" s="301">
        <v>2023</v>
      </c>
      <c r="C1616" s="301">
        <v>9</v>
      </c>
      <c r="D1616" s="175" t="s">
        <v>5</v>
      </c>
      <c r="E1616" s="175" t="s">
        <v>6</v>
      </c>
      <c r="F1616" s="175" t="s">
        <v>2492</v>
      </c>
      <c r="G1616" s="302">
        <v>45005.291666666664</v>
      </c>
      <c r="H1616" s="175" t="s">
        <v>9</v>
      </c>
      <c r="I1616" s="48" t="str">
        <f>VLOOKUP(H1616,'[4]Source Codes'!$A$6:$B$89,2,FALSE)</f>
        <v>On Line Journal Entries</v>
      </c>
      <c r="J1616" s="356">
        <v>1345900</v>
      </c>
      <c r="K1616" s="302">
        <v>45020.291666666664</v>
      </c>
      <c r="L1616" s="182" t="s">
        <v>351</v>
      </c>
      <c r="M1616" s="50">
        <v>45021.178263888891</v>
      </c>
      <c r="N1616" s="48" t="s">
        <v>407</v>
      </c>
      <c r="O1616" s="48" t="s">
        <v>415</v>
      </c>
    </row>
    <row r="1617" spans="1:15" ht="12.75" customHeight="1" collapsed="1">
      <c r="J1617" s="145">
        <f>SUM(J1614:J1616)</f>
        <v>1841292.26</v>
      </c>
    </row>
    <row r="1620" spans="1:15" ht="12.75" customHeight="1">
      <c r="A1620" s="63" t="s">
        <v>2494</v>
      </c>
    </row>
    <row r="1621" spans="1:15" ht="51" hidden="1" outlineLevel="1">
      <c r="B1621" s="301">
        <v>2023</v>
      </c>
      <c r="C1621" s="301">
        <v>9</v>
      </c>
      <c r="D1621" s="175" t="s">
        <v>5</v>
      </c>
      <c r="E1621" s="175" t="s">
        <v>6</v>
      </c>
      <c r="F1621" s="175" t="s">
        <v>2495</v>
      </c>
      <c r="G1621" s="302">
        <v>45001.291666666664</v>
      </c>
      <c r="H1621" s="175" t="s">
        <v>9</v>
      </c>
      <c r="I1621" s="48" t="str">
        <f>VLOOKUP(H1621,'[4]Source Codes'!$A$6:$B$89,2,FALSE)</f>
        <v>On Line Journal Entries</v>
      </c>
      <c r="J1621" s="356">
        <v>5000883</v>
      </c>
      <c r="K1621" s="302">
        <v>45021.291666666664</v>
      </c>
      <c r="L1621" s="182" t="s">
        <v>363</v>
      </c>
      <c r="M1621" s="50">
        <v>45021.758888888886</v>
      </c>
      <c r="N1621" s="48" t="s">
        <v>407</v>
      </c>
      <c r="O1621" s="48" t="s">
        <v>415</v>
      </c>
    </row>
    <row r="1622" spans="1:15" ht="25.5" hidden="1" outlineLevel="1">
      <c r="B1622" s="301">
        <v>2023</v>
      </c>
      <c r="C1622" s="301">
        <v>9</v>
      </c>
      <c r="D1622" s="175" t="s">
        <v>5</v>
      </c>
      <c r="E1622" s="175" t="s">
        <v>6</v>
      </c>
      <c r="F1622" s="175" t="s">
        <v>2496</v>
      </c>
      <c r="G1622" s="302">
        <v>45007.291666666664</v>
      </c>
      <c r="H1622" s="175" t="s">
        <v>9</v>
      </c>
      <c r="I1622" s="48" t="str">
        <f>VLOOKUP(H1622,'[4]Source Codes'!$A$6:$B$89,2,FALSE)</f>
        <v>On Line Journal Entries</v>
      </c>
      <c r="J1622" s="356">
        <v>4132095.77</v>
      </c>
      <c r="K1622" s="302">
        <v>45021.291666666664</v>
      </c>
      <c r="L1622" s="182" t="s">
        <v>2499</v>
      </c>
      <c r="M1622" s="50">
        <v>45021.871157407404</v>
      </c>
      <c r="N1622" s="48" t="s">
        <v>412</v>
      </c>
      <c r="O1622" s="48" t="s">
        <v>429</v>
      </c>
    </row>
    <row r="1623" spans="1:15" ht="38.25" hidden="1" outlineLevel="1">
      <c r="B1623" s="301">
        <v>2023</v>
      </c>
      <c r="C1623" s="301">
        <v>9</v>
      </c>
      <c r="D1623" s="175" t="s">
        <v>5</v>
      </c>
      <c r="E1623" s="175" t="s">
        <v>6</v>
      </c>
      <c r="F1623" s="175" t="s">
        <v>2497</v>
      </c>
      <c r="G1623" s="302">
        <v>45001.291666666664</v>
      </c>
      <c r="H1623" s="175" t="s">
        <v>9</v>
      </c>
      <c r="I1623" s="48" t="str">
        <f>VLOOKUP(H1623,'[4]Source Codes'!$A$6:$B$89,2,FALSE)</f>
        <v>On Line Journal Entries</v>
      </c>
      <c r="J1623" s="356">
        <v>-2097200</v>
      </c>
      <c r="K1623" s="302">
        <v>45021.291666666664</v>
      </c>
      <c r="L1623" s="182" t="s">
        <v>2500</v>
      </c>
      <c r="M1623" s="50">
        <v>45021.69872685185</v>
      </c>
      <c r="N1623" s="48" t="s">
        <v>434</v>
      </c>
      <c r="O1623" s="48" t="s">
        <v>418</v>
      </c>
    </row>
    <row r="1624" spans="1:15" ht="51" hidden="1" outlineLevel="1">
      <c r="B1624" s="301">
        <v>2023</v>
      </c>
      <c r="C1624" s="301">
        <v>9</v>
      </c>
      <c r="D1624" s="175" t="s">
        <v>5</v>
      </c>
      <c r="E1624" s="175" t="s">
        <v>6</v>
      </c>
      <c r="F1624" s="175" t="s">
        <v>2498</v>
      </c>
      <c r="G1624" s="302">
        <v>45016.291666666664</v>
      </c>
      <c r="H1624" s="175" t="s">
        <v>9</v>
      </c>
      <c r="I1624" s="48" t="str">
        <f>VLOOKUP(H1624,'[4]Source Codes'!$A$6:$B$89,2,FALSE)</f>
        <v>On Line Journal Entries</v>
      </c>
      <c r="J1624" s="356">
        <v>-18499431</v>
      </c>
      <c r="K1624" s="302">
        <v>45021.291666666664</v>
      </c>
      <c r="L1624" s="182" t="s">
        <v>359</v>
      </c>
      <c r="M1624" s="50">
        <v>45021.622916666667</v>
      </c>
      <c r="N1624" s="48" t="s">
        <v>412</v>
      </c>
      <c r="O1624" s="48" t="s">
        <v>422</v>
      </c>
    </row>
    <row r="1625" spans="1:15" ht="12.75" customHeight="1" collapsed="1">
      <c r="J1625" s="145">
        <f>SUM(J1621:J1624)</f>
        <v>-11463652.23</v>
      </c>
    </row>
    <row r="1627" spans="1:15" ht="12.75" customHeight="1">
      <c r="A1627" s="63" t="s">
        <v>2501</v>
      </c>
    </row>
    <row r="1628" spans="1:15" hidden="1" outlineLevel="1">
      <c r="B1628" s="301">
        <v>2023</v>
      </c>
      <c r="C1628" s="301">
        <v>10</v>
      </c>
      <c r="D1628" s="175" t="s">
        <v>5</v>
      </c>
      <c r="E1628" s="175" t="s">
        <v>6</v>
      </c>
      <c r="F1628" s="175" t="s">
        <v>2502</v>
      </c>
      <c r="G1628" s="302">
        <v>45021.291666666664</v>
      </c>
      <c r="H1628" s="175" t="s">
        <v>7</v>
      </c>
      <c r="I1628" s="48" t="str">
        <f>VLOOKUP(H1628,'[4]Source Codes'!$A$6:$B$89,2,FALSE)</f>
        <v>HRMS Interface Journals</v>
      </c>
      <c r="J1628" s="356">
        <v>-10864242.699999999</v>
      </c>
      <c r="K1628" s="302">
        <v>45022.291666666664</v>
      </c>
      <c r="L1628" s="182" t="s">
        <v>2143</v>
      </c>
      <c r="M1628" s="50">
        <v>45022.615706018521</v>
      </c>
      <c r="N1628" s="48" t="s">
        <v>407</v>
      </c>
      <c r="O1628" s="48" t="s">
        <v>422</v>
      </c>
    </row>
    <row r="1629" spans="1:15" hidden="1" outlineLevel="1">
      <c r="B1629" s="301">
        <v>2023</v>
      </c>
      <c r="C1629" s="301">
        <v>10</v>
      </c>
      <c r="D1629" s="175" t="s">
        <v>5</v>
      </c>
      <c r="E1629" s="175" t="s">
        <v>6</v>
      </c>
      <c r="F1629" s="175" t="s">
        <v>2503</v>
      </c>
      <c r="G1629" s="302">
        <v>45021.291666666664</v>
      </c>
      <c r="H1629" s="175" t="s">
        <v>7</v>
      </c>
      <c r="I1629" s="48" t="str">
        <f>VLOOKUP(H1629,'[4]Source Codes'!$A$6:$B$89,2,FALSE)</f>
        <v>HRMS Interface Journals</v>
      </c>
      <c r="J1629" s="356">
        <v>-2135255.4</v>
      </c>
      <c r="K1629" s="302">
        <v>45022.291666666664</v>
      </c>
      <c r="L1629" s="182" t="s">
        <v>2145</v>
      </c>
      <c r="M1629" s="50">
        <v>45022.617291666669</v>
      </c>
      <c r="N1629" s="48" t="s">
        <v>407</v>
      </c>
      <c r="O1629" s="48" t="s">
        <v>422</v>
      </c>
    </row>
    <row r="1630" spans="1:15" ht="12.75" customHeight="1" collapsed="1">
      <c r="J1630" s="145">
        <f>SUM(J1628:J1629)</f>
        <v>-12999498.1</v>
      </c>
    </row>
    <row r="1633" spans="1:15" ht="12.75" customHeight="1">
      <c r="A1633" s="63" t="s">
        <v>2506</v>
      </c>
    </row>
    <row r="1634" spans="1:15" ht="63.75" hidden="1" outlineLevel="1">
      <c r="B1634" s="301">
        <v>2023</v>
      </c>
      <c r="C1634" s="301">
        <v>10</v>
      </c>
      <c r="D1634" s="175" t="s">
        <v>5</v>
      </c>
      <c r="E1634" s="175" t="s">
        <v>6</v>
      </c>
      <c r="F1634" s="175" t="s">
        <v>2507</v>
      </c>
      <c r="G1634" s="302">
        <v>45026.291666666664</v>
      </c>
      <c r="H1634" s="175" t="s">
        <v>14</v>
      </c>
      <c r="I1634" s="48" t="str">
        <f>VLOOKUP(H1634,'[4]Source Codes'!$A$6:$B$89,2,FALSE)</f>
        <v>AP Warrant Issuance</v>
      </c>
      <c r="J1634" s="356">
        <v>-3694070.7</v>
      </c>
      <c r="K1634" s="302">
        <v>45026.291666666664</v>
      </c>
      <c r="L1634" s="182" t="s">
        <v>2510</v>
      </c>
      <c r="M1634" s="50">
        <v>45027.087141203701</v>
      </c>
      <c r="N1634" s="48" t="s">
        <v>412</v>
      </c>
      <c r="O1634" s="48" t="s">
        <v>414</v>
      </c>
    </row>
    <row r="1635" spans="1:15" ht="32.25" hidden="1" customHeight="1" outlineLevel="1">
      <c r="B1635" s="301">
        <v>2023</v>
      </c>
      <c r="C1635" s="301">
        <v>10</v>
      </c>
      <c r="D1635" s="175" t="s">
        <v>5</v>
      </c>
      <c r="E1635" s="175" t="s">
        <v>6</v>
      </c>
      <c r="F1635" s="175" t="s">
        <v>2508</v>
      </c>
      <c r="G1635" s="302">
        <v>45020.291666666664</v>
      </c>
      <c r="H1635" s="175" t="s">
        <v>11</v>
      </c>
      <c r="I1635" s="48" t="str">
        <f>VLOOKUP(H1635,'[4]Source Codes'!$A$6:$B$89,2,FALSE)</f>
        <v>AR Payments</v>
      </c>
      <c r="J1635" s="356">
        <v>3388284.87</v>
      </c>
      <c r="K1635" s="302">
        <v>45026.291666666664</v>
      </c>
      <c r="L1635" s="62" t="s">
        <v>2511</v>
      </c>
      <c r="M1635" s="50">
        <v>45027.044618055559</v>
      </c>
      <c r="N1635" s="48" t="s">
        <v>407</v>
      </c>
      <c r="O1635" s="48" t="s">
        <v>408</v>
      </c>
    </row>
    <row r="1636" spans="1:15" ht="12.75" hidden="1" customHeight="1" outlineLevel="1">
      <c r="B1636" s="301">
        <v>2023</v>
      </c>
      <c r="C1636" s="301">
        <v>10</v>
      </c>
      <c r="D1636" s="175" t="s">
        <v>5</v>
      </c>
      <c r="E1636" s="175" t="s">
        <v>6</v>
      </c>
      <c r="F1636" s="175" t="s">
        <v>2509</v>
      </c>
      <c r="G1636" s="302">
        <v>45019.291666666664</v>
      </c>
      <c r="H1636" s="175" t="s">
        <v>13</v>
      </c>
      <c r="I1636" s="48" t="str">
        <f>VLOOKUP(H1636,'[4]Source Codes'!$A$6:$B$89,2,FALSE)</f>
        <v>C-IV Voucher/Payments/EBT</v>
      </c>
      <c r="J1636" s="356">
        <v>-9249335.6199999992</v>
      </c>
      <c r="K1636" s="302">
        <v>45026.291666666664</v>
      </c>
      <c r="L1636" s="182" t="s">
        <v>2144</v>
      </c>
      <c r="M1636" s="50">
        <v>45027.165983796294</v>
      </c>
      <c r="N1636" s="48" t="s">
        <v>407</v>
      </c>
      <c r="O1636" s="48" t="s">
        <v>415</v>
      </c>
    </row>
    <row r="1637" spans="1:15" ht="12.75" customHeight="1" collapsed="1">
      <c r="J1637" s="145">
        <f>SUM(J1634:J1636)</f>
        <v>-9555121.4499999993</v>
      </c>
    </row>
    <row r="1640" spans="1:15" ht="12.75" customHeight="1">
      <c r="A1640" s="63" t="s">
        <v>2512</v>
      </c>
    </row>
    <row r="1641" spans="1:15" ht="57" hidden="1" customHeight="1" outlineLevel="1">
      <c r="B1641" s="301">
        <v>2023</v>
      </c>
      <c r="C1641" s="301">
        <v>10</v>
      </c>
      <c r="D1641" s="175" t="s">
        <v>5</v>
      </c>
      <c r="E1641" s="175" t="s">
        <v>6</v>
      </c>
      <c r="F1641" s="175" t="s">
        <v>2513</v>
      </c>
      <c r="G1641" s="302">
        <v>45027.291666666664</v>
      </c>
      <c r="H1641" s="175" t="s">
        <v>14</v>
      </c>
      <c r="I1641" s="48" t="str">
        <f>VLOOKUP(H1641,'[4]Source Codes'!$A$6:$B$89,2,FALSE)</f>
        <v>AP Warrant Issuance</v>
      </c>
      <c r="J1641" s="356">
        <v>-65210865.159999996</v>
      </c>
      <c r="K1641" s="302">
        <v>45027.291666666664</v>
      </c>
      <c r="L1641" s="182" t="s">
        <v>2524</v>
      </c>
      <c r="M1641" s="50">
        <v>45028.086701388886</v>
      </c>
      <c r="N1641" s="48" t="s">
        <v>412</v>
      </c>
      <c r="O1641" s="48" t="s">
        <v>421</v>
      </c>
    </row>
    <row r="1642" spans="1:15" ht="12.75" hidden="1" customHeight="1" outlineLevel="1">
      <c r="B1642" s="301">
        <v>2023</v>
      </c>
      <c r="C1642" s="301">
        <v>10</v>
      </c>
      <c r="D1642" s="175" t="s">
        <v>5</v>
      </c>
      <c r="E1642" s="175" t="s">
        <v>6</v>
      </c>
      <c r="F1642" s="175" t="s">
        <v>2514</v>
      </c>
      <c r="G1642" s="302">
        <v>45027.291666666664</v>
      </c>
      <c r="H1642" s="175" t="s">
        <v>12</v>
      </c>
      <c r="I1642" s="48" t="str">
        <f>VLOOKUP(H1642,'[4]Source Codes'!$A$6:$B$89,2,FALSE)</f>
        <v>AR Direct Cash Journal</v>
      </c>
      <c r="J1642" s="356">
        <v>2839373</v>
      </c>
      <c r="K1642" s="302">
        <v>45027.291666666664</v>
      </c>
      <c r="L1642" s="182" t="s">
        <v>2526</v>
      </c>
      <c r="M1642" s="50">
        <v>45028.044386574074</v>
      </c>
      <c r="N1642" s="48" t="s">
        <v>411</v>
      </c>
      <c r="O1642" s="48" t="s">
        <v>2525</v>
      </c>
    </row>
    <row r="1643" spans="1:15" ht="12.75" hidden="1" customHeight="1" outlineLevel="1">
      <c r="B1643" s="301">
        <v>2023</v>
      </c>
      <c r="C1643" s="301">
        <v>10</v>
      </c>
      <c r="D1643" s="175" t="s">
        <v>5</v>
      </c>
      <c r="E1643" s="175" t="s">
        <v>6</v>
      </c>
      <c r="F1643" s="175" t="s">
        <v>2515</v>
      </c>
      <c r="G1643" s="302">
        <v>45017.291666666664</v>
      </c>
      <c r="H1643" s="175" t="s">
        <v>9</v>
      </c>
      <c r="I1643" s="48" t="str">
        <f>VLOOKUP(H1643,'[4]Source Codes'!$A$6:$B$89,2,FALSE)</f>
        <v>On Line Journal Entries</v>
      </c>
      <c r="J1643" s="356">
        <v>59991609.799999997</v>
      </c>
      <c r="K1643" s="302">
        <v>45027.291666666664</v>
      </c>
      <c r="L1643" s="182" t="s">
        <v>2522</v>
      </c>
      <c r="M1643" s="50">
        <v>45028.164930555555</v>
      </c>
      <c r="N1643" s="48" t="s">
        <v>518</v>
      </c>
      <c r="O1643" s="48" t="s">
        <v>421</v>
      </c>
    </row>
    <row r="1644" spans="1:15" ht="12.75" hidden="1" customHeight="1" outlineLevel="1">
      <c r="B1644" s="301">
        <v>2023</v>
      </c>
      <c r="C1644" s="301">
        <v>10</v>
      </c>
      <c r="D1644" s="175" t="s">
        <v>5</v>
      </c>
      <c r="E1644" s="175" t="s">
        <v>6</v>
      </c>
      <c r="F1644" s="175" t="s">
        <v>2516</v>
      </c>
      <c r="G1644" s="302">
        <v>45026.291666666664</v>
      </c>
      <c r="H1644" s="175" t="s">
        <v>16</v>
      </c>
      <c r="I1644" s="48" t="str">
        <f>VLOOKUP(H1644,'[4]Source Codes'!$A$6:$B$89,2,FALSE)</f>
        <v>Property Tax Interface</v>
      </c>
      <c r="J1644" s="356">
        <v>29954517.239999998</v>
      </c>
      <c r="K1644" s="302">
        <v>45027.291666666664</v>
      </c>
      <c r="L1644" s="182" t="s">
        <v>2523</v>
      </c>
      <c r="M1644" s="50">
        <v>45027.988171296296</v>
      </c>
      <c r="N1644" s="48" t="s">
        <v>412</v>
      </c>
      <c r="O1644" s="48" t="s">
        <v>471</v>
      </c>
    </row>
    <row r="1645" spans="1:15" ht="51" hidden="1" outlineLevel="1">
      <c r="B1645" s="301">
        <v>2023</v>
      </c>
      <c r="C1645" s="301">
        <v>10</v>
      </c>
      <c r="D1645" s="175" t="s">
        <v>5</v>
      </c>
      <c r="E1645" s="175" t="s">
        <v>6</v>
      </c>
      <c r="F1645" s="175" t="s">
        <v>2517</v>
      </c>
      <c r="G1645" s="302">
        <v>45021.291666666664</v>
      </c>
      <c r="H1645" s="175" t="s">
        <v>9</v>
      </c>
      <c r="I1645" s="48" t="str">
        <f>VLOOKUP(H1645,'[4]Source Codes'!$A$6:$B$89,2,FALSE)</f>
        <v>On Line Journal Entries</v>
      </c>
      <c r="J1645" s="356">
        <v>14028067</v>
      </c>
      <c r="K1645" s="302">
        <v>45027.291666666664</v>
      </c>
      <c r="L1645" s="182" t="s">
        <v>363</v>
      </c>
      <c r="M1645" s="50">
        <v>45028.164930555555</v>
      </c>
      <c r="N1645" s="48" t="s">
        <v>407</v>
      </c>
      <c r="O1645" s="48" t="s">
        <v>415</v>
      </c>
    </row>
    <row r="1646" spans="1:15" ht="25.5" hidden="1" outlineLevel="1">
      <c r="B1646" s="301">
        <v>2023</v>
      </c>
      <c r="C1646" s="301">
        <v>10</v>
      </c>
      <c r="D1646" s="175" t="s">
        <v>5</v>
      </c>
      <c r="E1646" s="175" t="s">
        <v>6</v>
      </c>
      <c r="F1646" s="175" t="s">
        <v>2518</v>
      </c>
      <c r="G1646" s="302">
        <v>45021.291666666664</v>
      </c>
      <c r="H1646" s="175" t="s">
        <v>9</v>
      </c>
      <c r="I1646" s="48" t="str">
        <f>VLOOKUP(H1646,'[4]Source Codes'!$A$6:$B$89,2,FALSE)</f>
        <v>On Line Journal Entries</v>
      </c>
      <c r="J1646" s="356">
        <v>7052500</v>
      </c>
      <c r="K1646" s="302">
        <v>45027.291666666664</v>
      </c>
      <c r="L1646" s="182" t="s">
        <v>351</v>
      </c>
      <c r="M1646" s="50">
        <v>45028.164930555555</v>
      </c>
      <c r="N1646" s="48" t="s">
        <v>407</v>
      </c>
      <c r="O1646" s="48" t="s">
        <v>415</v>
      </c>
    </row>
    <row r="1647" spans="1:15" ht="51" hidden="1" outlineLevel="1">
      <c r="B1647" s="301">
        <v>2023</v>
      </c>
      <c r="C1647" s="301">
        <v>10</v>
      </c>
      <c r="D1647" s="175" t="s">
        <v>5</v>
      </c>
      <c r="E1647" s="175" t="s">
        <v>6</v>
      </c>
      <c r="F1647" s="175" t="s">
        <v>2519</v>
      </c>
      <c r="G1647" s="302">
        <v>45017.291666666664</v>
      </c>
      <c r="H1647" s="175" t="s">
        <v>9</v>
      </c>
      <c r="I1647" s="48" t="str">
        <f>VLOOKUP(H1647,'[4]Source Codes'!$A$6:$B$89,2,FALSE)</f>
        <v>On Line Journal Entries</v>
      </c>
      <c r="J1647" s="356">
        <v>4279917.51</v>
      </c>
      <c r="K1647" s="302">
        <v>45027.291666666664</v>
      </c>
      <c r="L1647" s="182" t="s">
        <v>354</v>
      </c>
      <c r="M1647" s="50">
        <v>45028.164930555555</v>
      </c>
      <c r="N1647" s="48" t="s">
        <v>407</v>
      </c>
      <c r="O1647" s="48" t="s">
        <v>415</v>
      </c>
    </row>
    <row r="1648" spans="1:15" ht="38.25" hidden="1" outlineLevel="1">
      <c r="B1648" s="301">
        <v>2023</v>
      </c>
      <c r="C1648" s="301">
        <v>10</v>
      </c>
      <c r="D1648" s="175" t="s">
        <v>5</v>
      </c>
      <c r="E1648" s="175" t="s">
        <v>6</v>
      </c>
      <c r="F1648" s="175" t="s">
        <v>2520</v>
      </c>
      <c r="G1648" s="302">
        <v>45017.291666666664</v>
      </c>
      <c r="H1648" s="175" t="s">
        <v>9</v>
      </c>
      <c r="I1648" s="48" t="str">
        <f>VLOOKUP(H1648,'[4]Source Codes'!$A$6:$B$89,2,FALSE)</f>
        <v>On Line Journal Entries</v>
      </c>
      <c r="J1648" s="356">
        <v>4251839</v>
      </c>
      <c r="K1648" s="302">
        <v>45027.291666666664</v>
      </c>
      <c r="L1648" s="182" t="s">
        <v>337</v>
      </c>
      <c r="M1648" s="50">
        <v>45028.164930555555</v>
      </c>
      <c r="N1648" s="48" t="s">
        <v>407</v>
      </c>
      <c r="O1648" s="48" t="s">
        <v>415</v>
      </c>
    </row>
    <row r="1649" spans="1:15" ht="12.75" hidden="1" customHeight="1" outlineLevel="1">
      <c r="B1649" s="301">
        <v>2023</v>
      </c>
      <c r="C1649" s="301">
        <v>10</v>
      </c>
      <c r="D1649" s="175" t="s">
        <v>5</v>
      </c>
      <c r="E1649" s="175" t="s">
        <v>6</v>
      </c>
      <c r="F1649" s="175" t="s">
        <v>2521</v>
      </c>
      <c r="G1649" s="302">
        <v>45021.291666666664</v>
      </c>
      <c r="H1649" s="175" t="s">
        <v>7</v>
      </c>
      <c r="I1649" s="48" t="str">
        <f>VLOOKUP(H1649,'[4]Source Codes'!$A$6:$B$89,2,FALSE)</f>
        <v>HRMS Interface Journals</v>
      </c>
      <c r="J1649" s="356">
        <v>-59993795.18</v>
      </c>
      <c r="K1649" s="302">
        <v>45027.291666666664</v>
      </c>
      <c r="L1649" s="182" t="s">
        <v>1986</v>
      </c>
      <c r="M1649" s="50">
        <v>45027.606481481482</v>
      </c>
      <c r="N1649" s="48" t="s">
        <v>438</v>
      </c>
      <c r="O1649" s="48" t="s">
        <v>439</v>
      </c>
    </row>
    <row r="1650" spans="1:15" ht="12.75" customHeight="1" collapsed="1">
      <c r="J1650" s="145">
        <f>SUM(J1641:J1649)</f>
        <v>-2806836.7900000066</v>
      </c>
    </row>
    <row r="1653" spans="1:15" ht="12.75" customHeight="1">
      <c r="A1653" s="63" t="s">
        <v>2527</v>
      </c>
    </row>
    <row r="1654" spans="1:15" ht="89.25" hidden="1" outlineLevel="1">
      <c r="B1654" s="301">
        <v>2023</v>
      </c>
      <c r="C1654" s="301">
        <v>10</v>
      </c>
      <c r="D1654" s="175" t="s">
        <v>5</v>
      </c>
      <c r="E1654" s="175" t="s">
        <v>6</v>
      </c>
      <c r="F1654" s="175" t="s">
        <v>2528</v>
      </c>
      <c r="G1654" s="302">
        <v>45029.291666666664</v>
      </c>
      <c r="H1654" s="175" t="s">
        <v>14</v>
      </c>
      <c r="I1654" s="48" t="str">
        <f>VLOOKUP(H1654,'[4]Source Codes'!$A$6:$B$89,2,FALSE)</f>
        <v>AP Warrant Issuance</v>
      </c>
      <c r="J1654" s="356">
        <v>-13918025.550000001</v>
      </c>
      <c r="K1654" s="302">
        <v>45029.291666666664</v>
      </c>
      <c r="L1654" s="51" t="s">
        <v>2537</v>
      </c>
      <c r="M1654" s="50">
        <v>45030.086574074077</v>
      </c>
      <c r="N1654" s="48" t="s">
        <v>407</v>
      </c>
      <c r="O1654" s="48" t="s">
        <v>415</v>
      </c>
    </row>
    <row r="1655" spans="1:15" ht="63.75" hidden="1" outlineLevel="1">
      <c r="B1655" s="301">
        <v>2023</v>
      </c>
      <c r="C1655" s="301">
        <v>10</v>
      </c>
      <c r="D1655" s="175" t="s">
        <v>5</v>
      </c>
      <c r="E1655" s="175" t="s">
        <v>6</v>
      </c>
      <c r="F1655" s="175" t="s">
        <v>2529</v>
      </c>
      <c r="G1655" s="302">
        <v>45033.291666666664</v>
      </c>
      <c r="H1655" s="175" t="s">
        <v>14</v>
      </c>
      <c r="I1655" s="48" t="str">
        <f>VLOOKUP(H1655,'[4]Source Codes'!$A$6:$B$89,2,FALSE)</f>
        <v>AP Warrant Issuance</v>
      </c>
      <c r="J1655" s="356">
        <v>-3124449.85</v>
      </c>
      <c r="K1655" s="302">
        <v>45029.291666666664</v>
      </c>
      <c r="L1655" s="51" t="s">
        <v>2538</v>
      </c>
      <c r="M1655" s="50">
        <v>45030.086574074077</v>
      </c>
      <c r="N1655" s="48" t="s">
        <v>407</v>
      </c>
      <c r="O1655" s="48" t="s">
        <v>415</v>
      </c>
    </row>
    <row r="1656" spans="1:15" ht="63.75" hidden="1" outlineLevel="1">
      <c r="B1656" s="301">
        <v>2023</v>
      </c>
      <c r="C1656" s="301">
        <v>10</v>
      </c>
      <c r="D1656" s="175" t="s">
        <v>5</v>
      </c>
      <c r="E1656" s="175" t="s">
        <v>6</v>
      </c>
      <c r="F1656" s="175" t="s">
        <v>2530</v>
      </c>
      <c r="G1656" s="302">
        <v>45027.291666666664</v>
      </c>
      <c r="H1656" s="175" t="s">
        <v>11</v>
      </c>
      <c r="I1656" s="48" t="str">
        <f>VLOOKUP(H1656,'[4]Source Codes'!$A$6:$B$89,2,FALSE)</f>
        <v>AR Payments</v>
      </c>
      <c r="J1656" s="356">
        <v>1833204.41</v>
      </c>
      <c r="K1656" s="302">
        <v>45029.291666666664</v>
      </c>
      <c r="L1656" s="62" t="s">
        <v>2539</v>
      </c>
      <c r="M1656" s="50">
        <v>45030.044293981482</v>
      </c>
      <c r="N1656" s="48" t="s">
        <v>407</v>
      </c>
      <c r="O1656" s="48" t="s">
        <v>408</v>
      </c>
    </row>
    <row r="1657" spans="1:15" ht="12.75" hidden="1" customHeight="1" outlineLevel="1">
      <c r="B1657" s="301">
        <v>2023</v>
      </c>
      <c r="C1657" s="301">
        <v>10</v>
      </c>
      <c r="D1657" s="175" t="s">
        <v>5</v>
      </c>
      <c r="E1657" s="175" t="s">
        <v>6</v>
      </c>
      <c r="F1657" s="175" t="s">
        <v>2531</v>
      </c>
      <c r="G1657" s="302">
        <v>45028.291666666664</v>
      </c>
      <c r="H1657" s="175" t="s">
        <v>9</v>
      </c>
      <c r="I1657" s="48" t="str">
        <f>VLOOKUP(H1657,'[4]Source Codes'!$A$6:$B$89,2,FALSE)</f>
        <v>On Line Journal Entries</v>
      </c>
      <c r="J1657" s="356">
        <v>4175517</v>
      </c>
      <c r="K1657" s="302">
        <v>45029.291666666664</v>
      </c>
      <c r="L1657" s="182" t="s">
        <v>2534</v>
      </c>
      <c r="M1657" s="50">
        <v>45030.165486111109</v>
      </c>
      <c r="N1657" s="48" t="s">
        <v>407</v>
      </c>
      <c r="O1657" s="48" t="s">
        <v>420</v>
      </c>
    </row>
    <row r="1658" spans="1:15" hidden="1" outlineLevel="1">
      <c r="B1658" s="301">
        <v>2023</v>
      </c>
      <c r="C1658" s="301">
        <v>10</v>
      </c>
      <c r="D1658" s="175" t="s">
        <v>5</v>
      </c>
      <c r="E1658" s="175" t="s">
        <v>6</v>
      </c>
      <c r="F1658" s="175" t="s">
        <v>2532</v>
      </c>
      <c r="G1658" s="302">
        <v>45017.291666666664</v>
      </c>
      <c r="H1658" s="175" t="s">
        <v>13</v>
      </c>
      <c r="I1658" s="48" t="str">
        <f>VLOOKUP(H1658,'[4]Source Codes'!$A$6:$B$89,2,FALSE)</f>
        <v>C-IV Voucher/Payments/EBT</v>
      </c>
      <c r="J1658" s="356">
        <v>-10264018.539999999</v>
      </c>
      <c r="K1658" s="302">
        <v>45029.291666666664</v>
      </c>
      <c r="L1658" s="182" t="s">
        <v>2535</v>
      </c>
      <c r="M1658" s="50">
        <v>45030.165486111109</v>
      </c>
      <c r="N1658" s="48" t="s">
        <v>407</v>
      </c>
      <c r="O1658" s="48" t="s">
        <v>415</v>
      </c>
    </row>
    <row r="1659" spans="1:15" ht="12.75" hidden="1" customHeight="1" outlineLevel="1">
      <c r="B1659" s="301">
        <v>2023</v>
      </c>
      <c r="C1659" s="301">
        <v>10</v>
      </c>
      <c r="D1659" s="175" t="s">
        <v>5</v>
      </c>
      <c r="E1659" s="175" t="s">
        <v>6</v>
      </c>
      <c r="F1659" s="175" t="s">
        <v>2533</v>
      </c>
      <c r="G1659" s="302">
        <v>45017.291666666664</v>
      </c>
      <c r="H1659" s="175" t="s">
        <v>13</v>
      </c>
      <c r="I1659" s="48" t="str">
        <f>VLOOKUP(H1659,'[4]Source Codes'!$A$6:$B$89,2,FALSE)</f>
        <v>C-IV Voucher/Payments/EBT</v>
      </c>
      <c r="J1659" s="356">
        <v>-15105387.57</v>
      </c>
      <c r="K1659" s="302">
        <v>45029.291666666664</v>
      </c>
      <c r="L1659" s="182" t="s">
        <v>2536</v>
      </c>
      <c r="M1659" s="50">
        <v>45030.165486111109</v>
      </c>
      <c r="N1659" s="48" t="s">
        <v>407</v>
      </c>
      <c r="O1659" s="48" t="s">
        <v>415</v>
      </c>
    </row>
    <row r="1660" spans="1:15" ht="12.75" customHeight="1" collapsed="1">
      <c r="J1660" s="145">
        <f>SUM(J1654:J1659)</f>
        <v>-36403160.100000001</v>
      </c>
    </row>
    <row r="1663" spans="1:15" ht="12.75" customHeight="1">
      <c r="A1663" s="63" t="s">
        <v>2540</v>
      </c>
    </row>
    <row r="1664" spans="1:15" ht="12.75" hidden="1" customHeight="1" outlineLevel="1">
      <c r="B1664" s="301">
        <v>2023</v>
      </c>
      <c r="C1664" s="301">
        <v>10</v>
      </c>
      <c r="D1664" s="175" t="s">
        <v>5</v>
      </c>
      <c r="E1664" s="175" t="s">
        <v>6</v>
      </c>
      <c r="F1664" s="175" t="s">
        <v>2541</v>
      </c>
      <c r="G1664" s="302">
        <v>45027.291666666664</v>
      </c>
      <c r="H1664" s="175" t="s">
        <v>12</v>
      </c>
      <c r="I1664" s="48" t="str">
        <f>VLOOKUP(H1664,'[4]Source Codes'!$A$6:$B$89,2,FALSE)</f>
        <v>AR Direct Cash Journal</v>
      </c>
      <c r="J1664" s="356">
        <v>5002634.2699999996</v>
      </c>
      <c r="K1664" s="302">
        <v>45030.291666666664</v>
      </c>
      <c r="L1664" s="182" t="s">
        <v>2544</v>
      </c>
      <c r="M1664" s="50">
        <v>45031.044212962966</v>
      </c>
      <c r="N1664" s="48" t="s">
        <v>411</v>
      </c>
      <c r="O1664" s="48" t="s">
        <v>413</v>
      </c>
    </row>
    <row r="1665" spans="1:15" ht="12.75" hidden="1" customHeight="1" outlineLevel="1">
      <c r="B1665" s="301">
        <v>2023</v>
      </c>
      <c r="C1665" s="301">
        <v>10</v>
      </c>
      <c r="D1665" s="175" t="s">
        <v>5</v>
      </c>
      <c r="E1665" s="175" t="s">
        <v>6</v>
      </c>
      <c r="F1665" s="175" t="s">
        <v>2542</v>
      </c>
      <c r="G1665" s="302">
        <v>45017.291666666664</v>
      </c>
      <c r="H1665" s="175" t="s">
        <v>9</v>
      </c>
      <c r="I1665" s="48" t="str">
        <f>VLOOKUP(H1665,'[4]Source Codes'!$A$6:$B$89,2,FALSE)</f>
        <v>On Line Journal Entries</v>
      </c>
      <c r="J1665" s="356">
        <v>2205566.85</v>
      </c>
      <c r="K1665" s="302">
        <v>45030.291666666664</v>
      </c>
      <c r="L1665" s="182" t="s">
        <v>2543</v>
      </c>
      <c r="M1665" s="50">
        <v>45031.165648148148</v>
      </c>
      <c r="N1665" s="48" t="s">
        <v>412</v>
      </c>
      <c r="O1665" s="48" t="s">
        <v>424</v>
      </c>
    </row>
    <row r="1666" spans="1:15" ht="12.75" customHeight="1" collapsed="1">
      <c r="J1666" s="145">
        <f>SUM(J1664:J1665)</f>
        <v>7208201.1199999992</v>
      </c>
    </row>
    <row r="1669" spans="1:15" ht="12.75" customHeight="1">
      <c r="A1669" s="63" t="s">
        <v>2545</v>
      </c>
    </row>
    <row r="1670" spans="1:15" ht="25.5" hidden="1" outlineLevel="1">
      <c r="B1670" s="301">
        <v>2023</v>
      </c>
      <c r="C1670" s="301">
        <v>10</v>
      </c>
      <c r="D1670" s="175" t="s">
        <v>5</v>
      </c>
      <c r="E1670" s="175" t="s">
        <v>6</v>
      </c>
      <c r="F1670" s="175" t="s">
        <v>2546</v>
      </c>
      <c r="G1670" s="302">
        <v>45033.291666666664</v>
      </c>
      <c r="H1670" s="175" t="s">
        <v>14</v>
      </c>
      <c r="I1670" s="48" t="str">
        <f>VLOOKUP(H1670,'[4]Source Codes'!$A$6:$B$89,2,FALSE)</f>
        <v>AP Warrant Issuance</v>
      </c>
      <c r="J1670" s="356">
        <v>-1323348.69</v>
      </c>
      <c r="K1670" s="302">
        <v>45033.291666666664</v>
      </c>
      <c r="L1670" s="182" t="s">
        <v>2555</v>
      </c>
      <c r="M1670" s="50">
        <v>45034.086412037039</v>
      </c>
      <c r="N1670" s="48" t="s">
        <v>407</v>
      </c>
      <c r="O1670" s="48" t="s">
        <v>419</v>
      </c>
    </row>
    <row r="1671" spans="1:15" ht="51" hidden="1" outlineLevel="1">
      <c r="B1671" s="301">
        <v>2023</v>
      </c>
      <c r="C1671" s="301">
        <v>10</v>
      </c>
      <c r="D1671" s="175" t="s">
        <v>5</v>
      </c>
      <c r="E1671" s="175" t="s">
        <v>6</v>
      </c>
      <c r="F1671" s="175" t="s">
        <v>2547</v>
      </c>
      <c r="G1671" s="302">
        <v>45033.291666666664</v>
      </c>
      <c r="H1671" s="175" t="s">
        <v>14</v>
      </c>
      <c r="I1671" s="48" t="str">
        <f>VLOOKUP(H1671,'[4]Source Codes'!$A$6:$B$89,2,FALSE)</f>
        <v>AP Warrant Issuance</v>
      </c>
      <c r="J1671" s="356">
        <v>-1037309.81</v>
      </c>
      <c r="K1671" s="302">
        <v>45033.291666666664</v>
      </c>
      <c r="L1671" s="182" t="s">
        <v>2556</v>
      </c>
      <c r="M1671" s="50">
        <v>45034.086412037039</v>
      </c>
      <c r="N1671" s="48" t="s">
        <v>407</v>
      </c>
      <c r="O1671" s="48" t="s">
        <v>421</v>
      </c>
    </row>
    <row r="1672" spans="1:15" ht="25.5" hidden="1" outlineLevel="1">
      <c r="B1672" s="301">
        <v>2023</v>
      </c>
      <c r="C1672" s="301">
        <v>10</v>
      </c>
      <c r="D1672" s="175" t="s">
        <v>5</v>
      </c>
      <c r="E1672" s="175" t="s">
        <v>6</v>
      </c>
      <c r="F1672" s="175" t="s">
        <v>2548</v>
      </c>
      <c r="G1672" s="302">
        <v>45030.291666666664</v>
      </c>
      <c r="H1672" s="175" t="s">
        <v>12</v>
      </c>
      <c r="I1672" s="48" t="str">
        <f>VLOOKUP(H1672,'[4]Source Codes'!$A$6:$B$89,2,FALSE)</f>
        <v>AR Direct Cash Journal</v>
      </c>
      <c r="J1672" s="356">
        <v>4717519.1100000003</v>
      </c>
      <c r="K1672" s="302">
        <v>45033.291666666664</v>
      </c>
      <c r="L1672" s="182" t="s">
        <v>2557</v>
      </c>
      <c r="M1672" s="50">
        <v>45034.044062499997</v>
      </c>
      <c r="N1672" s="48" t="s">
        <v>2574</v>
      </c>
      <c r="O1672" s="48" t="s">
        <v>679</v>
      </c>
    </row>
    <row r="1673" spans="1:15" ht="25.5" hidden="1" outlineLevel="1">
      <c r="B1673" s="301">
        <v>2023</v>
      </c>
      <c r="C1673" s="301">
        <v>10</v>
      </c>
      <c r="D1673" s="175" t="s">
        <v>5</v>
      </c>
      <c r="E1673" s="175" t="s">
        <v>6</v>
      </c>
      <c r="F1673" s="175" t="s">
        <v>2549</v>
      </c>
      <c r="G1673" s="302">
        <v>45033.291666666664</v>
      </c>
      <c r="H1673" s="175" t="s">
        <v>11</v>
      </c>
      <c r="I1673" s="48" t="str">
        <f>VLOOKUP(H1673,'[4]Source Codes'!$A$6:$B$89,2,FALSE)</f>
        <v>AR Payments</v>
      </c>
      <c r="J1673" s="356">
        <v>1229816.6399999999</v>
      </c>
      <c r="K1673" s="302">
        <v>45033.291666666664</v>
      </c>
      <c r="L1673" s="62" t="s">
        <v>2558</v>
      </c>
      <c r="M1673" s="50">
        <v>45034.044062499997</v>
      </c>
      <c r="N1673" s="48" t="s">
        <v>407</v>
      </c>
      <c r="O1673" s="48" t="s">
        <v>408</v>
      </c>
    </row>
    <row r="1674" spans="1:15" ht="12.75" hidden="1" customHeight="1" outlineLevel="1">
      <c r="B1674" s="301">
        <v>2023</v>
      </c>
      <c r="C1674" s="301">
        <v>10</v>
      </c>
      <c r="D1674" s="175" t="s">
        <v>5</v>
      </c>
      <c r="E1674" s="175" t="s">
        <v>6</v>
      </c>
      <c r="F1674" s="175" t="s">
        <v>2550</v>
      </c>
      <c r="G1674" s="302">
        <v>45017.291666666664</v>
      </c>
      <c r="H1674" s="175" t="s">
        <v>9</v>
      </c>
      <c r="I1674" s="48" t="str">
        <f>VLOOKUP(H1674,'[4]Source Codes'!$A$6:$B$89,2,FALSE)</f>
        <v>On Line Journal Entries</v>
      </c>
      <c r="J1674" s="356">
        <v>25000000</v>
      </c>
      <c r="K1674" s="302">
        <v>45033.291666666664</v>
      </c>
      <c r="L1674" s="182" t="s">
        <v>2559</v>
      </c>
      <c r="M1674" s="50">
        <v>45034.166168981479</v>
      </c>
      <c r="N1674" s="48" t="s">
        <v>411</v>
      </c>
      <c r="O1674" s="48" t="s">
        <v>419</v>
      </c>
    </row>
    <row r="1675" spans="1:15" ht="12.75" hidden="1" customHeight="1" outlineLevel="1">
      <c r="B1675" s="301">
        <v>2023</v>
      </c>
      <c r="C1675" s="301">
        <v>10</v>
      </c>
      <c r="D1675" s="175" t="s">
        <v>5</v>
      </c>
      <c r="E1675" s="175" t="s">
        <v>6</v>
      </c>
      <c r="F1675" s="175" t="s">
        <v>2551</v>
      </c>
      <c r="G1675" s="302">
        <v>45017.291666666664</v>
      </c>
      <c r="H1675" s="175" t="s">
        <v>9</v>
      </c>
      <c r="I1675" s="48" t="str">
        <f>VLOOKUP(H1675,'[4]Source Codes'!$A$6:$B$89,2,FALSE)</f>
        <v>On Line Journal Entries</v>
      </c>
      <c r="J1675" s="356">
        <v>2205566.85</v>
      </c>
      <c r="K1675" s="302">
        <v>45033.291666666664</v>
      </c>
      <c r="L1675" s="182" t="s">
        <v>2552</v>
      </c>
      <c r="M1675" s="50">
        <v>45034.166168981479</v>
      </c>
      <c r="N1675" s="48" t="s">
        <v>411</v>
      </c>
      <c r="O1675" s="48" t="s">
        <v>424</v>
      </c>
    </row>
    <row r="1676" spans="1:15" ht="12.75" hidden="1" customHeight="1" outlineLevel="1">
      <c r="B1676" s="301">
        <v>2023</v>
      </c>
      <c r="C1676" s="301">
        <v>10</v>
      </c>
      <c r="D1676" s="175" t="s">
        <v>5</v>
      </c>
      <c r="E1676" s="175" t="s">
        <v>6</v>
      </c>
      <c r="F1676" s="175" t="s">
        <v>2553</v>
      </c>
      <c r="G1676" s="302">
        <v>45017.291666666664</v>
      </c>
      <c r="H1676" s="175" t="s">
        <v>9</v>
      </c>
      <c r="I1676" s="48" t="str">
        <f>VLOOKUP(H1676,'[4]Source Codes'!$A$6:$B$89,2,FALSE)</f>
        <v>On Line Journal Entries</v>
      </c>
      <c r="J1676" s="356">
        <v>-2205566.85</v>
      </c>
      <c r="K1676" s="302">
        <v>45033.291666666664</v>
      </c>
      <c r="L1676" s="182" t="s">
        <v>2554</v>
      </c>
      <c r="M1676" s="50">
        <v>45034.166168981479</v>
      </c>
      <c r="N1676" s="48" t="s">
        <v>411</v>
      </c>
      <c r="O1676" s="48" t="s">
        <v>424</v>
      </c>
    </row>
    <row r="1677" spans="1:15" ht="12.75" customHeight="1" collapsed="1">
      <c r="J1677" s="145">
        <f>SUM(J1670:J1676)</f>
        <v>28586677.25</v>
      </c>
    </row>
    <row r="1679" spans="1:15" ht="12.75" customHeight="1">
      <c r="A1679" s="63" t="s">
        <v>2560</v>
      </c>
    </row>
    <row r="1680" spans="1:15" ht="51" hidden="1" outlineLevel="1">
      <c r="B1680" s="301">
        <v>2023</v>
      </c>
      <c r="C1680" s="301">
        <v>10</v>
      </c>
      <c r="D1680" s="175" t="s">
        <v>5</v>
      </c>
      <c r="E1680" s="175" t="s">
        <v>6</v>
      </c>
      <c r="F1680" s="175" t="s">
        <v>2561</v>
      </c>
      <c r="G1680" s="302">
        <v>45034.291666666664</v>
      </c>
      <c r="H1680" s="175" t="s">
        <v>14</v>
      </c>
      <c r="I1680" s="48" t="str">
        <f>VLOOKUP(H1680,'[4]Source Codes'!$A$6:$B$89,2,FALSE)</f>
        <v>AP Warrant Issuance</v>
      </c>
      <c r="J1680" s="356">
        <v>-1503799.66</v>
      </c>
      <c r="K1680" s="302">
        <v>45034.291666666664</v>
      </c>
      <c r="L1680" s="182" t="s">
        <v>2565</v>
      </c>
      <c r="M1680" s="50">
        <v>45035.087013888886</v>
      </c>
      <c r="N1680" s="48" t="s">
        <v>407</v>
      </c>
      <c r="O1680" s="48" t="s">
        <v>419</v>
      </c>
    </row>
    <row r="1681" spans="1:15" ht="25.5" hidden="1" outlineLevel="1">
      <c r="B1681" s="301">
        <v>2023</v>
      </c>
      <c r="C1681" s="301">
        <v>10</v>
      </c>
      <c r="D1681" s="175" t="s">
        <v>5</v>
      </c>
      <c r="E1681" s="175" t="s">
        <v>6</v>
      </c>
      <c r="F1681" s="175" t="s">
        <v>2562</v>
      </c>
      <c r="G1681" s="302">
        <v>45022.291666666664</v>
      </c>
      <c r="H1681" s="175" t="s">
        <v>12</v>
      </c>
      <c r="I1681" s="48" t="str">
        <f>VLOOKUP(H1681,'[4]Source Codes'!$A$6:$B$89,2,FALSE)</f>
        <v>AR Direct Cash Journal</v>
      </c>
      <c r="J1681" s="356">
        <v>1383042</v>
      </c>
      <c r="K1681" s="302">
        <v>45034.291666666664</v>
      </c>
      <c r="L1681" s="182" t="s">
        <v>2566</v>
      </c>
      <c r="M1681" s="50">
        <v>45035.044039351851</v>
      </c>
      <c r="N1681" s="48" t="s">
        <v>411</v>
      </c>
      <c r="O1681" s="48" t="s">
        <v>413</v>
      </c>
    </row>
    <row r="1682" spans="1:15" ht="12.75" hidden="1" customHeight="1" outlineLevel="1">
      <c r="B1682" s="301">
        <v>2023</v>
      </c>
      <c r="C1682" s="301">
        <v>10</v>
      </c>
      <c r="D1682" s="175" t="s">
        <v>5</v>
      </c>
      <c r="E1682" s="175" t="s">
        <v>6</v>
      </c>
      <c r="F1682" s="175" t="s">
        <v>2563</v>
      </c>
      <c r="G1682" s="302">
        <v>45033.291666666664</v>
      </c>
      <c r="H1682" s="175" t="s">
        <v>8</v>
      </c>
      <c r="I1682" s="48" t="str">
        <f>VLOOKUP(H1682,'[4]Source Codes'!$A$6:$B$89,2,FALSE)</f>
        <v>Prch,Cntrl Mail,Flt,Prntg,Sply</v>
      </c>
      <c r="J1682" s="356">
        <v>-2378502.36</v>
      </c>
      <c r="K1682" s="302">
        <v>45034.291666666664</v>
      </c>
      <c r="L1682" s="182" t="s">
        <v>2564</v>
      </c>
      <c r="M1682" s="50">
        <v>45034.670300925929</v>
      </c>
      <c r="N1682" s="48" t="s">
        <v>407</v>
      </c>
      <c r="O1682" s="48" t="s">
        <v>455</v>
      </c>
    </row>
    <row r="1683" spans="1:15" ht="12.75" customHeight="1" collapsed="1">
      <c r="J1683" s="145">
        <f>SUM(J1680:J1682)</f>
        <v>-2499260.0199999996</v>
      </c>
    </row>
    <row r="1686" spans="1:15" ht="12.75" customHeight="1">
      <c r="A1686" s="63" t="s">
        <v>2567</v>
      </c>
    </row>
    <row r="1687" spans="1:15" ht="25.5" hidden="1" outlineLevel="1">
      <c r="B1687" s="301">
        <v>2023</v>
      </c>
      <c r="C1687" s="301">
        <v>10</v>
      </c>
      <c r="D1687" s="175" t="s">
        <v>5</v>
      </c>
      <c r="E1687" s="175" t="s">
        <v>6</v>
      </c>
      <c r="F1687" s="175" t="s">
        <v>2568</v>
      </c>
      <c r="G1687" s="302">
        <v>45034.291666666664</v>
      </c>
      <c r="H1687" s="175" t="s">
        <v>12</v>
      </c>
      <c r="I1687" s="48" t="str">
        <f>VLOOKUP(H1687,'[4]Source Codes'!$A$6:$B$89,2,FALSE)</f>
        <v>AR Direct Cash Journal</v>
      </c>
      <c r="J1687" s="356">
        <v>11537208</v>
      </c>
      <c r="K1687" s="302">
        <v>45035.291666666664</v>
      </c>
      <c r="L1687" s="182" t="s">
        <v>2569</v>
      </c>
      <c r="M1687" s="50">
        <v>45036.044224537036</v>
      </c>
      <c r="N1687" s="48" t="s">
        <v>518</v>
      </c>
      <c r="O1687" s="48" t="s">
        <v>409</v>
      </c>
    </row>
    <row r="1688" spans="1:15" ht="12.75" customHeight="1" collapsed="1">
      <c r="B1688" s="301"/>
      <c r="C1688" s="301"/>
      <c r="D1688" s="175"/>
      <c r="E1688" s="175"/>
      <c r="F1688" s="175"/>
      <c r="G1688" s="302"/>
      <c r="H1688" s="175"/>
      <c r="I1688" s="48"/>
      <c r="J1688" s="145">
        <f>SUM(J1687)</f>
        <v>11537208</v>
      </c>
      <c r="K1688" s="302"/>
      <c r="L1688" s="182"/>
      <c r="M1688" s="50"/>
      <c r="N1688" s="48"/>
      <c r="O1688" s="48"/>
    </row>
    <row r="1689" spans="1:15" ht="12.75" customHeight="1">
      <c r="B1689" s="301"/>
      <c r="C1689" s="301"/>
      <c r="D1689" s="175"/>
      <c r="E1689" s="175"/>
      <c r="F1689" s="175"/>
      <c r="G1689" s="302"/>
      <c r="H1689" s="175"/>
      <c r="I1689" s="48"/>
      <c r="J1689" s="356"/>
      <c r="K1689" s="302"/>
      <c r="L1689" s="182"/>
      <c r="M1689" s="50"/>
      <c r="N1689" s="48"/>
      <c r="O1689" s="48"/>
    </row>
    <row r="1690" spans="1:15" ht="12.75" customHeight="1">
      <c r="A1690" s="63" t="s">
        <v>2570</v>
      </c>
    </row>
    <row r="1691" spans="1:15" s="46" customFormat="1" ht="25.5" hidden="1" outlineLevel="1">
      <c r="A1691" s="179"/>
      <c r="B1691" s="301">
        <v>2023</v>
      </c>
      <c r="C1691" s="301">
        <v>10</v>
      </c>
      <c r="D1691" s="175" t="s">
        <v>5</v>
      </c>
      <c r="E1691" s="175" t="s">
        <v>6</v>
      </c>
      <c r="F1691" s="175" t="s">
        <v>2571</v>
      </c>
      <c r="G1691" s="302">
        <v>45030.291666666664</v>
      </c>
      <c r="H1691" s="175" t="s">
        <v>11</v>
      </c>
      <c r="I1691" s="48" t="str">
        <f>VLOOKUP(H1691,'[4]Source Codes'!$A$6:$B$89,2,FALSE)</f>
        <v>AR Payments</v>
      </c>
      <c r="J1691" s="356">
        <v>1381499.28</v>
      </c>
      <c r="K1691" s="302">
        <v>45036.291666666664</v>
      </c>
      <c r="L1691" s="49" t="s">
        <v>2576</v>
      </c>
      <c r="M1691" s="50">
        <v>45037.044340277775</v>
      </c>
      <c r="N1691" s="48" t="s">
        <v>407</v>
      </c>
      <c r="O1691" s="48" t="s">
        <v>408</v>
      </c>
    </row>
    <row r="1692" spans="1:15" s="46" customFormat="1" ht="38.25" hidden="1" outlineLevel="1">
      <c r="A1692" s="179"/>
      <c r="B1692" s="301">
        <v>2023</v>
      </c>
      <c r="C1692" s="301">
        <v>10</v>
      </c>
      <c r="D1692" s="175" t="s">
        <v>5</v>
      </c>
      <c r="E1692" s="175" t="s">
        <v>6</v>
      </c>
      <c r="F1692" s="175" t="s">
        <v>2572</v>
      </c>
      <c r="G1692" s="302">
        <v>45035.291666666664</v>
      </c>
      <c r="H1692" s="175" t="s">
        <v>11</v>
      </c>
      <c r="I1692" s="48" t="str">
        <f>VLOOKUP(H1692,'[4]Source Codes'!$A$6:$B$89,2,FALSE)</f>
        <v>AR Payments</v>
      </c>
      <c r="J1692" s="356">
        <v>3336944.24</v>
      </c>
      <c r="K1692" s="302">
        <v>45036.291666666664</v>
      </c>
      <c r="L1692" s="49" t="s">
        <v>2577</v>
      </c>
      <c r="M1692" s="50">
        <v>45037.044340277775</v>
      </c>
      <c r="N1692" s="48" t="s">
        <v>407</v>
      </c>
      <c r="O1692" s="48" t="s">
        <v>408</v>
      </c>
    </row>
    <row r="1693" spans="1:15" s="46" customFormat="1" ht="25.5" hidden="1" outlineLevel="1">
      <c r="A1693" s="179"/>
      <c r="B1693" s="301">
        <v>2023</v>
      </c>
      <c r="C1693" s="301">
        <v>10</v>
      </c>
      <c r="D1693" s="175" t="s">
        <v>5</v>
      </c>
      <c r="E1693" s="175" t="s">
        <v>6</v>
      </c>
      <c r="F1693" s="175" t="s">
        <v>2573</v>
      </c>
      <c r="G1693" s="302">
        <v>45036.291666666664</v>
      </c>
      <c r="H1693" s="175" t="s">
        <v>9</v>
      </c>
      <c r="I1693" s="48" t="str">
        <f>VLOOKUP(H1693,'[4]Source Codes'!$A$6:$B$89,2,FALSE)</f>
        <v>On Line Journal Entries</v>
      </c>
      <c r="J1693" s="356">
        <v>5500000</v>
      </c>
      <c r="K1693" s="302">
        <v>45036.291666666664</v>
      </c>
      <c r="L1693" s="49" t="s">
        <v>2137</v>
      </c>
      <c r="M1693" s="50">
        <v>45037.165648148148</v>
      </c>
      <c r="N1693" s="48" t="s">
        <v>518</v>
      </c>
      <c r="O1693" s="48" t="s">
        <v>422</v>
      </c>
    </row>
    <row r="1694" spans="1:15" ht="12.75" customHeight="1" collapsed="1">
      <c r="J1694" s="145">
        <f>SUM(J1691:J1693)</f>
        <v>10218443.52</v>
      </c>
    </row>
    <row r="1697" spans="1:15" ht="12.75" customHeight="1">
      <c r="A1697" s="63" t="s">
        <v>2578</v>
      </c>
    </row>
    <row r="1698" spans="1:15" ht="26.25" hidden="1" customHeight="1" outlineLevel="1">
      <c r="B1698" s="301">
        <v>2023</v>
      </c>
      <c r="C1698" s="301">
        <v>10</v>
      </c>
      <c r="D1698" s="175" t="s">
        <v>5</v>
      </c>
      <c r="E1698" s="175" t="s">
        <v>6</v>
      </c>
      <c r="F1698" s="175" t="s">
        <v>2579</v>
      </c>
      <c r="G1698" s="302">
        <v>45037.291666666664</v>
      </c>
      <c r="H1698" s="175" t="s">
        <v>14</v>
      </c>
      <c r="I1698" s="48" t="str">
        <f>VLOOKUP(H1698,'[4]Source Codes'!$A$6:$B$89,2,FALSE)</f>
        <v>AP Warrant Issuance</v>
      </c>
      <c r="J1698" s="356">
        <v>-1440091.55</v>
      </c>
      <c r="K1698" s="302">
        <v>45037.291666666664</v>
      </c>
      <c r="L1698" s="182" t="s">
        <v>2580</v>
      </c>
      <c r="M1698" s="50">
        <v>45038.089224537034</v>
      </c>
      <c r="N1698" s="48" t="s">
        <v>407</v>
      </c>
      <c r="O1698" s="48" t="s">
        <v>419</v>
      </c>
    </row>
    <row r="1699" spans="1:15" ht="12.75" customHeight="1" collapsed="1">
      <c r="B1699" s="301"/>
      <c r="C1699" s="301"/>
      <c r="D1699" s="175"/>
      <c r="E1699" s="175"/>
      <c r="F1699" s="175"/>
      <c r="G1699" s="302"/>
      <c r="H1699" s="175"/>
      <c r="I1699" s="48"/>
      <c r="J1699" s="145">
        <f>SUM(J1698)</f>
        <v>-1440091.55</v>
      </c>
      <c r="K1699" s="302"/>
      <c r="L1699" s="49"/>
      <c r="M1699" s="50"/>
      <c r="N1699" s="48"/>
      <c r="O1699" s="48"/>
    </row>
    <row r="1702" spans="1:15" ht="12.75" customHeight="1">
      <c r="A1702" s="63" t="s">
        <v>2581</v>
      </c>
    </row>
    <row r="1703" spans="1:15" ht="25.5" hidden="1" outlineLevel="1">
      <c r="B1703" s="301">
        <v>2023</v>
      </c>
      <c r="C1703" s="301">
        <v>10</v>
      </c>
      <c r="D1703" s="175" t="s">
        <v>5</v>
      </c>
      <c r="E1703" s="175" t="s">
        <v>6</v>
      </c>
      <c r="F1703" s="175" t="s">
        <v>2582</v>
      </c>
      <c r="G1703" s="302">
        <v>45020.291666666664</v>
      </c>
      <c r="H1703" s="175" t="s">
        <v>12</v>
      </c>
      <c r="I1703" s="48" t="str">
        <f>VLOOKUP(H1703,'[4]Source Codes'!$A$6:$B$89,2,FALSE)</f>
        <v>AR Direct Cash Journal</v>
      </c>
      <c r="J1703" s="356">
        <v>3324519.9</v>
      </c>
      <c r="K1703" s="302">
        <v>45040.291666666664</v>
      </c>
      <c r="L1703" s="182" t="s">
        <v>2628</v>
      </c>
      <c r="M1703" s="50">
        <v>45041.044189814813</v>
      </c>
      <c r="N1703" s="48" t="s">
        <v>407</v>
      </c>
      <c r="O1703" s="48" t="s">
        <v>419</v>
      </c>
    </row>
    <row r="1704" spans="1:15" ht="25.5" hidden="1" outlineLevel="1">
      <c r="B1704" s="301">
        <v>2023</v>
      </c>
      <c r="C1704" s="301">
        <v>10</v>
      </c>
      <c r="D1704" s="175" t="s">
        <v>5</v>
      </c>
      <c r="E1704" s="175" t="s">
        <v>6</v>
      </c>
      <c r="F1704" s="175" t="s">
        <v>2583</v>
      </c>
      <c r="G1704" s="302">
        <v>45027.291666666664</v>
      </c>
      <c r="H1704" s="175" t="s">
        <v>12</v>
      </c>
      <c r="I1704" s="48" t="str">
        <f>VLOOKUP(H1704,'[4]Source Codes'!$A$6:$B$89,2,FALSE)</f>
        <v>AR Direct Cash Journal</v>
      </c>
      <c r="J1704" s="356">
        <v>1026803</v>
      </c>
      <c r="K1704" s="302">
        <v>45040.291666666664</v>
      </c>
      <c r="L1704" s="182" t="s">
        <v>2629</v>
      </c>
      <c r="M1704" s="50">
        <v>45041.044189814813</v>
      </c>
      <c r="N1704" s="48" t="s">
        <v>407</v>
      </c>
      <c r="O1704" s="48" t="s">
        <v>419</v>
      </c>
    </row>
    <row r="1705" spans="1:15" ht="25.5" hidden="1" outlineLevel="1">
      <c r="B1705" s="301">
        <v>2023</v>
      </c>
      <c r="C1705" s="301">
        <v>10</v>
      </c>
      <c r="D1705" s="175" t="s">
        <v>5</v>
      </c>
      <c r="E1705" s="175" t="s">
        <v>6</v>
      </c>
      <c r="F1705" s="175" t="s">
        <v>2584</v>
      </c>
      <c r="G1705" s="302">
        <v>45035.291666666664</v>
      </c>
      <c r="H1705" s="175" t="s">
        <v>9</v>
      </c>
      <c r="I1705" s="48" t="str">
        <f>VLOOKUP(H1705,'[4]Source Codes'!$A$6:$B$89,2,FALSE)</f>
        <v>On Line Journal Entries</v>
      </c>
      <c r="J1705" s="356">
        <v>9039933.5700000003</v>
      </c>
      <c r="K1705" s="302">
        <v>45040.291666666664</v>
      </c>
      <c r="L1705" s="182" t="s">
        <v>351</v>
      </c>
      <c r="M1705" s="50">
        <v>45041.165694444448</v>
      </c>
      <c r="N1705" s="48" t="s">
        <v>407</v>
      </c>
      <c r="O1705" s="48" t="s">
        <v>415</v>
      </c>
    </row>
    <row r="1706" spans="1:15" ht="25.5" hidden="1" outlineLevel="1">
      <c r="B1706" s="301">
        <v>2023</v>
      </c>
      <c r="C1706" s="301">
        <v>10</v>
      </c>
      <c r="D1706" s="175" t="s">
        <v>5</v>
      </c>
      <c r="E1706" s="175" t="s">
        <v>6</v>
      </c>
      <c r="F1706" s="175" t="s">
        <v>2585</v>
      </c>
      <c r="G1706" s="302">
        <v>45035.291666666664</v>
      </c>
      <c r="H1706" s="175" t="s">
        <v>9</v>
      </c>
      <c r="I1706" s="48" t="str">
        <f>VLOOKUP(H1706,'[4]Source Codes'!$A$6:$B$89,2,FALSE)</f>
        <v>On Line Journal Entries</v>
      </c>
      <c r="J1706" s="356">
        <v>7727217</v>
      </c>
      <c r="K1706" s="302">
        <v>45040.291666666664</v>
      </c>
      <c r="L1706" s="182" t="s">
        <v>351</v>
      </c>
      <c r="M1706" s="50">
        <v>45041.165694444448</v>
      </c>
      <c r="N1706" s="48" t="s">
        <v>407</v>
      </c>
      <c r="O1706" s="48" t="s">
        <v>415</v>
      </c>
    </row>
    <row r="1707" spans="1:15" ht="63.75" hidden="1" outlineLevel="1">
      <c r="B1707" s="301">
        <v>2023</v>
      </c>
      <c r="C1707" s="301">
        <v>10</v>
      </c>
      <c r="D1707" s="175" t="s">
        <v>5</v>
      </c>
      <c r="E1707" s="175" t="s">
        <v>6</v>
      </c>
      <c r="F1707" s="175" t="s">
        <v>2586</v>
      </c>
      <c r="G1707" s="302">
        <v>45034.291666666664</v>
      </c>
      <c r="H1707" s="175" t="s">
        <v>9</v>
      </c>
      <c r="I1707" s="48" t="str">
        <f>VLOOKUP(H1707,'[4]Source Codes'!$A$6:$B$89,2,FALSE)</f>
        <v>On Line Journal Entries</v>
      </c>
      <c r="J1707" s="356">
        <v>4729957</v>
      </c>
      <c r="K1707" s="302">
        <v>45040.291666666664</v>
      </c>
      <c r="L1707" s="182" t="s">
        <v>2592</v>
      </c>
      <c r="M1707" s="50">
        <v>45041.165694444448</v>
      </c>
      <c r="N1707" s="48" t="s">
        <v>434</v>
      </c>
      <c r="O1707" s="48" t="s">
        <v>415</v>
      </c>
    </row>
    <row r="1708" spans="1:15" ht="63.75" hidden="1" outlineLevel="1">
      <c r="B1708" s="301">
        <v>2023</v>
      </c>
      <c r="C1708" s="301">
        <v>10</v>
      </c>
      <c r="D1708" s="175" t="s">
        <v>5</v>
      </c>
      <c r="E1708" s="175" t="s">
        <v>6</v>
      </c>
      <c r="F1708" s="175" t="s">
        <v>2587</v>
      </c>
      <c r="G1708" s="302">
        <v>45034.291666666664</v>
      </c>
      <c r="H1708" s="175" t="s">
        <v>9</v>
      </c>
      <c r="I1708" s="48" t="str">
        <f>VLOOKUP(H1708,'[4]Source Codes'!$A$6:$B$89,2,FALSE)</f>
        <v>On Line Journal Entries</v>
      </c>
      <c r="J1708" s="356">
        <v>4570338</v>
      </c>
      <c r="K1708" s="302">
        <v>45040.291666666664</v>
      </c>
      <c r="L1708" s="182" t="s">
        <v>2593</v>
      </c>
      <c r="M1708" s="50">
        <v>45041.165694444448</v>
      </c>
      <c r="N1708" s="48" t="s">
        <v>434</v>
      </c>
      <c r="O1708" s="48" t="s">
        <v>415</v>
      </c>
    </row>
    <row r="1709" spans="1:15" ht="51" hidden="1" outlineLevel="1">
      <c r="B1709" s="301">
        <v>2023</v>
      </c>
      <c r="C1709" s="301">
        <v>10</v>
      </c>
      <c r="D1709" s="175" t="s">
        <v>5</v>
      </c>
      <c r="E1709" s="175" t="s">
        <v>6</v>
      </c>
      <c r="F1709" s="175" t="s">
        <v>2588</v>
      </c>
      <c r="G1709" s="302">
        <v>45034.291666666664</v>
      </c>
      <c r="H1709" s="175" t="s">
        <v>9</v>
      </c>
      <c r="I1709" s="48" t="str">
        <f>VLOOKUP(H1709,'[4]Source Codes'!$A$6:$B$89,2,FALSE)</f>
        <v>On Line Journal Entries</v>
      </c>
      <c r="J1709" s="356">
        <v>4559531</v>
      </c>
      <c r="K1709" s="302">
        <v>45040.291666666664</v>
      </c>
      <c r="L1709" s="182" t="s">
        <v>2594</v>
      </c>
      <c r="M1709" s="50">
        <v>45041.165694444448</v>
      </c>
      <c r="N1709" s="48" t="s">
        <v>434</v>
      </c>
      <c r="O1709" s="48" t="s">
        <v>415</v>
      </c>
    </row>
    <row r="1710" spans="1:15" ht="63.75" hidden="1" outlineLevel="1">
      <c r="B1710" s="301">
        <v>2023</v>
      </c>
      <c r="C1710" s="301">
        <v>10</v>
      </c>
      <c r="D1710" s="175" t="s">
        <v>5</v>
      </c>
      <c r="E1710" s="175" t="s">
        <v>6</v>
      </c>
      <c r="F1710" s="175" t="s">
        <v>2589</v>
      </c>
      <c r="G1710" s="302">
        <v>45034.291666666664</v>
      </c>
      <c r="H1710" s="175" t="s">
        <v>9</v>
      </c>
      <c r="I1710" s="48" t="str">
        <f>VLOOKUP(H1710,'[4]Source Codes'!$A$6:$B$89,2,FALSE)</f>
        <v>On Line Journal Entries</v>
      </c>
      <c r="J1710" s="356">
        <v>4452189</v>
      </c>
      <c r="K1710" s="302">
        <v>45040.291666666664</v>
      </c>
      <c r="L1710" s="182" t="s">
        <v>2592</v>
      </c>
      <c r="M1710" s="50">
        <v>45041.165694444448</v>
      </c>
      <c r="N1710" s="48" t="s">
        <v>434</v>
      </c>
      <c r="O1710" s="48" t="s">
        <v>415</v>
      </c>
    </row>
    <row r="1711" spans="1:15" ht="63.75" hidden="1" outlineLevel="1">
      <c r="B1711" s="301">
        <v>2023</v>
      </c>
      <c r="C1711" s="301">
        <v>10</v>
      </c>
      <c r="D1711" s="175" t="s">
        <v>5</v>
      </c>
      <c r="E1711" s="175" t="s">
        <v>6</v>
      </c>
      <c r="F1711" s="175" t="s">
        <v>2590</v>
      </c>
      <c r="G1711" s="302">
        <v>45034.291666666664</v>
      </c>
      <c r="H1711" s="175" t="s">
        <v>9</v>
      </c>
      <c r="I1711" s="48" t="str">
        <f>VLOOKUP(H1711,'[4]Source Codes'!$A$6:$B$89,2,FALSE)</f>
        <v>On Line Journal Entries</v>
      </c>
      <c r="J1711" s="356">
        <v>3960799</v>
      </c>
      <c r="K1711" s="302">
        <v>45040.291666666664</v>
      </c>
      <c r="L1711" s="182" t="s">
        <v>2595</v>
      </c>
      <c r="M1711" s="50">
        <v>45041.165694444448</v>
      </c>
      <c r="N1711" s="48" t="s">
        <v>434</v>
      </c>
      <c r="O1711" s="48" t="s">
        <v>415</v>
      </c>
    </row>
    <row r="1712" spans="1:15" ht="51" hidden="1" outlineLevel="1">
      <c r="B1712" s="301">
        <v>2023</v>
      </c>
      <c r="C1712" s="301">
        <v>10</v>
      </c>
      <c r="D1712" s="175" t="s">
        <v>5</v>
      </c>
      <c r="E1712" s="175" t="s">
        <v>6</v>
      </c>
      <c r="F1712" s="175" t="s">
        <v>2591</v>
      </c>
      <c r="G1712" s="302">
        <v>45034.291666666664</v>
      </c>
      <c r="H1712" s="175" t="s">
        <v>9</v>
      </c>
      <c r="I1712" s="48" t="str">
        <f>VLOOKUP(H1712,'[4]Source Codes'!$A$6:$B$89,2,FALSE)</f>
        <v>On Line Journal Entries</v>
      </c>
      <c r="J1712" s="356">
        <v>1718444</v>
      </c>
      <c r="K1712" s="302">
        <v>45040.291666666664</v>
      </c>
      <c r="L1712" s="182" t="s">
        <v>2596</v>
      </c>
      <c r="M1712" s="50">
        <v>45041.165694444448</v>
      </c>
      <c r="N1712" s="48" t="s">
        <v>434</v>
      </c>
      <c r="O1712" s="48" t="s">
        <v>415</v>
      </c>
    </row>
    <row r="1713" spans="2:15" hidden="1" outlineLevel="1">
      <c r="B1713" s="301">
        <v>2023</v>
      </c>
      <c r="C1713" s="301">
        <v>10</v>
      </c>
      <c r="D1713" s="175" t="s">
        <v>5</v>
      </c>
      <c r="E1713" s="175" t="s">
        <v>6</v>
      </c>
      <c r="F1713" s="175" t="s">
        <v>2597</v>
      </c>
      <c r="G1713" s="302">
        <v>45037.291666666664</v>
      </c>
      <c r="H1713" s="175" t="s">
        <v>340</v>
      </c>
      <c r="I1713" s="48" t="str">
        <f>VLOOKUP(H1713,'[4]Source Codes'!$A$6:$B$89,2,FALSE)</f>
        <v>Facilities Mngmnt Intfc Jrnls</v>
      </c>
      <c r="J1713" s="356">
        <v>-1303592.3600000001</v>
      </c>
      <c r="K1713" s="302">
        <v>45040.291666666664</v>
      </c>
      <c r="L1713" s="182" t="s">
        <v>2626</v>
      </c>
      <c r="M1713" s="50">
        <v>45041.165706018517</v>
      </c>
      <c r="N1713" s="48" t="s">
        <v>407</v>
      </c>
      <c r="O1713" s="48" t="s">
        <v>418</v>
      </c>
    </row>
    <row r="1714" spans="2:15" hidden="1" outlineLevel="1">
      <c r="B1714" s="301">
        <v>2023</v>
      </c>
      <c r="C1714" s="301">
        <v>10</v>
      </c>
      <c r="D1714" s="175" t="s">
        <v>5</v>
      </c>
      <c r="E1714" s="175" t="s">
        <v>6</v>
      </c>
      <c r="F1714" s="175" t="s">
        <v>2598</v>
      </c>
      <c r="G1714" s="302">
        <v>45021.291666666664</v>
      </c>
      <c r="H1714" s="175" t="s">
        <v>9</v>
      </c>
      <c r="I1714" s="48" t="str">
        <f>VLOOKUP(H1714,'[4]Source Codes'!$A$6:$B$89,2,FALSE)</f>
        <v>On Line Journal Entries</v>
      </c>
      <c r="J1714" s="356">
        <v>-1542083</v>
      </c>
      <c r="K1714" s="302">
        <v>45040.291666666664</v>
      </c>
      <c r="L1714" s="182" t="s">
        <v>2625</v>
      </c>
      <c r="M1714" s="50">
        <v>45041.165694444448</v>
      </c>
      <c r="N1714" s="48" t="s">
        <v>407</v>
      </c>
      <c r="O1714" s="48" t="s">
        <v>419</v>
      </c>
    </row>
    <row r="1715" spans="2:15" ht="25.5" hidden="1" outlineLevel="1">
      <c r="B1715" s="301">
        <v>2023</v>
      </c>
      <c r="C1715" s="301">
        <v>10</v>
      </c>
      <c r="D1715" s="175" t="s">
        <v>5</v>
      </c>
      <c r="E1715" s="175" t="s">
        <v>6</v>
      </c>
      <c r="F1715" s="175" t="s">
        <v>2599</v>
      </c>
      <c r="G1715" s="302">
        <v>45030.291666666664</v>
      </c>
      <c r="H1715" s="175" t="s">
        <v>9</v>
      </c>
      <c r="I1715" s="48" t="str">
        <f>VLOOKUP(H1715,'[4]Source Codes'!$A$6:$B$89,2,FALSE)</f>
        <v>On Line Journal Entries</v>
      </c>
      <c r="J1715" s="356">
        <v>-1549420.76</v>
      </c>
      <c r="K1715" s="302">
        <v>45040.291666666664</v>
      </c>
      <c r="L1715" s="182" t="s">
        <v>2624</v>
      </c>
      <c r="M1715" s="50">
        <v>45040.766261574077</v>
      </c>
      <c r="N1715" s="48" t="s">
        <v>434</v>
      </c>
      <c r="O1715" s="48" t="s">
        <v>409</v>
      </c>
    </row>
    <row r="1716" spans="2:15" ht="25.5" hidden="1" outlineLevel="1">
      <c r="B1716" s="301">
        <v>2023</v>
      </c>
      <c r="C1716" s="301">
        <v>10</v>
      </c>
      <c r="D1716" s="175" t="s">
        <v>5</v>
      </c>
      <c r="E1716" s="175" t="s">
        <v>6</v>
      </c>
      <c r="F1716" s="175" t="s">
        <v>2600</v>
      </c>
      <c r="G1716" s="302">
        <v>45034.291666666664</v>
      </c>
      <c r="H1716" s="175" t="s">
        <v>9</v>
      </c>
      <c r="I1716" s="48" t="str">
        <f>VLOOKUP(H1716,'[4]Source Codes'!$A$6:$B$89,2,FALSE)</f>
        <v>On Line Journal Entries</v>
      </c>
      <c r="J1716" s="356">
        <v>-1718444</v>
      </c>
      <c r="K1716" s="302">
        <v>45040.291666666664</v>
      </c>
      <c r="L1716" s="182" t="s">
        <v>2613</v>
      </c>
      <c r="M1716" s="50">
        <v>45041.165694444448</v>
      </c>
      <c r="N1716" s="48" t="s">
        <v>434</v>
      </c>
      <c r="O1716" s="48" t="s">
        <v>415</v>
      </c>
    </row>
    <row r="1717" spans="2:15" hidden="1" outlineLevel="1">
      <c r="B1717" s="301">
        <v>2023</v>
      </c>
      <c r="C1717" s="301">
        <v>10</v>
      </c>
      <c r="D1717" s="175" t="s">
        <v>5</v>
      </c>
      <c r="E1717" s="175" t="s">
        <v>6</v>
      </c>
      <c r="F1717" s="175" t="s">
        <v>2601</v>
      </c>
      <c r="G1717" s="302">
        <v>45035.291666666664</v>
      </c>
      <c r="H1717" s="175" t="s">
        <v>7</v>
      </c>
      <c r="I1717" s="48" t="str">
        <f>VLOOKUP(H1717,'[4]Source Codes'!$A$6:$B$89,2,FALSE)</f>
        <v>HRMS Interface Journals</v>
      </c>
      <c r="J1717" s="356">
        <v>-2145569.92</v>
      </c>
      <c r="K1717" s="302">
        <v>45040.291666666664</v>
      </c>
      <c r="L1717" s="182" t="s">
        <v>357</v>
      </c>
      <c r="M1717" s="50">
        <v>45040.623287037037</v>
      </c>
      <c r="N1717" s="48" t="s">
        <v>438</v>
      </c>
      <c r="O1717" s="48" t="s">
        <v>439</v>
      </c>
    </row>
    <row r="1718" spans="2:15" hidden="1" outlineLevel="1">
      <c r="B1718" s="301">
        <v>2023</v>
      </c>
      <c r="C1718" s="301">
        <v>10</v>
      </c>
      <c r="D1718" s="175" t="s">
        <v>5</v>
      </c>
      <c r="E1718" s="175" t="s">
        <v>6</v>
      </c>
      <c r="F1718" s="175" t="s">
        <v>2602</v>
      </c>
      <c r="G1718" s="302">
        <v>45017.291666666664</v>
      </c>
      <c r="H1718" s="175" t="s">
        <v>9</v>
      </c>
      <c r="I1718" s="48" t="str">
        <f>VLOOKUP(H1718,'[4]Source Codes'!$A$6:$B$89,2,FALSE)</f>
        <v>On Line Journal Entries</v>
      </c>
      <c r="J1718" s="356">
        <v>-3019133.31</v>
      </c>
      <c r="K1718" s="302">
        <v>45040.291666666664</v>
      </c>
      <c r="L1718" s="182" t="s">
        <v>2620</v>
      </c>
      <c r="M1718" s="50">
        <v>45041.165694444448</v>
      </c>
      <c r="N1718" s="48" t="s">
        <v>412</v>
      </c>
      <c r="O1718" s="48" t="s">
        <v>424</v>
      </c>
    </row>
    <row r="1719" spans="2:15" hidden="1" outlineLevel="1">
      <c r="B1719" s="301">
        <v>2023</v>
      </c>
      <c r="C1719" s="301">
        <v>10</v>
      </c>
      <c r="D1719" s="175" t="s">
        <v>5</v>
      </c>
      <c r="E1719" s="175" t="s">
        <v>6</v>
      </c>
      <c r="F1719" s="175" t="s">
        <v>2603</v>
      </c>
      <c r="G1719" s="302">
        <v>45036.291666666664</v>
      </c>
      <c r="H1719" s="175" t="s">
        <v>340</v>
      </c>
      <c r="I1719" s="48" t="str">
        <f>VLOOKUP(H1719,'[4]Source Codes'!$A$6:$B$89,2,FALSE)</f>
        <v>Facilities Mngmnt Intfc Jrnls</v>
      </c>
      <c r="J1719" s="356">
        <v>-3948595.37</v>
      </c>
      <c r="K1719" s="302">
        <v>45040.291666666664</v>
      </c>
      <c r="L1719" s="182" t="s">
        <v>2619</v>
      </c>
      <c r="M1719" s="50">
        <v>45041.165706018517</v>
      </c>
      <c r="N1719" s="48" t="s">
        <v>407</v>
      </c>
      <c r="O1719" s="48" t="s">
        <v>418</v>
      </c>
    </row>
    <row r="1720" spans="2:15" ht="25.5" hidden="1" outlineLevel="1">
      <c r="B1720" s="301">
        <v>2023</v>
      </c>
      <c r="C1720" s="301">
        <v>10</v>
      </c>
      <c r="D1720" s="175" t="s">
        <v>5</v>
      </c>
      <c r="E1720" s="175" t="s">
        <v>6</v>
      </c>
      <c r="F1720" s="175" t="s">
        <v>2604</v>
      </c>
      <c r="G1720" s="302">
        <v>45034.291666666664</v>
      </c>
      <c r="H1720" s="175" t="s">
        <v>9</v>
      </c>
      <c r="I1720" s="48" t="str">
        <f>VLOOKUP(H1720,'[4]Source Codes'!$A$6:$B$89,2,FALSE)</f>
        <v>On Line Journal Entries</v>
      </c>
      <c r="J1720" s="356">
        <v>-3960799</v>
      </c>
      <c r="K1720" s="302">
        <v>45040.291666666664</v>
      </c>
      <c r="L1720" s="182" t="s">
        <v>2614</v>
      </c>
      <c r="M1720" s="50">
        <v>45041.165694444448</v>
      </c>
      <c r="N1720" s="48" t="s">
        <v>434</v>
      </c>
      <c r="O1720" s="48" t="s">
        <v>415</v>
      </c>
    </row>
    <row r="1721" spans="2:15" ht="25.5" hidden="1" outlineLevel="1">
      <c r="B1721" s="301">
        <v>2023</v>
      </c>
      <c r="C1721" s="301">
        <v>10</v>
      </c>
      <c r="D1721" s="175" t="s">
        <v>5</v>
      </c>
      <c r="E1721" s="175" t="s">
        <v>6</v>
      </c>
      <c r="F1721" s="175" t="s">
        <v>2605</v>
      </c>
      <c r="G1721" s="302">
        <v>45034.291666666664</v>
      </c>
      <c r="H1721" s="175" t="s">
        <v>9</v>
      </c>
      <c r="I1721" s="48" t="str">
        <f>VLOOKUP(H1721,'[4]Source Codes'!$A$6:$B$89,2,FALSE)</f>
        <v>On Line Journal Entries</v>
      </c>
      <c r="J1721" s="356">
        <v>-4452189</v>
      </c>
      <c r="K1721" s="302">
        <v>45040.291666666664</v>
      </c>
      <c r="L1721" s="182" t="s">
        <v>2615</v>
      </c>
      <c r="M1721" s="50">
        <v>45041.165694444448</v>
      </c>
      <c r="N1721" s="48" t="s">
        <v>434</v>
      </c>
      <c r="O1721" s="48" t="s">
        <v>415</v>
      </c>
    </row>
    <row r="1722" spans="2:15" ht="25.5" hidden="1" outlineLevel="1">
      <c r="B1722" s="301">
        <v>2023</v>
      </c>
      <c r="C1722" s="301">
        <v>10</v>
      </c>
      <c r="D1722" s="175" t="s">
        <v>5</v>
      </c>
      <c r="E1722" s="175" t="s">
        <v>6</v>
      </c>
      <c r="F1722" s="175" t="s">
        <v>2606</v>
      </c>
      <c r="G1722" s="302">
        <v>45034.291666666664</v>
      </c>
      <c r="H1722" s="175" t="s">
        <v>9</v>
      </c>
      <c r="I1722" s="48" t="str">
        <f>VLOOKUP(H1722,'[4]Source Codes'!$A$6:$B$89,2,FALSE)</f>
        <v>On Line Journal Entries</v>
      </c>
      <c r="J1722" s="356">
        <v>-4559531</v>
      </c>
      <c r="K1722" s="302">
        <v>45040.291666666664</v>
      </c>
      <c r="L1722" s="182" t="s">
        <v>2616</v>
      </c>
      <c r="M1722" s="50">
        <v>45041.165694444448</v>
      </c>
      <c r="N1722" s="48" t="s">
        <v>434</v>
      </c>
      <c r="O1722" s="48" t="s">
        <v>415</v>
      </c>
    </row>
    <row r="1723" spans="2:15" ht="25.5" hidden="1" outlineLevel="1">
      <c r="B1723" s="301">
        <v>2023</v>
      </c>
      <c r="C1723" s="301">
        <v>10</v>
      </c>
      <c r="D1723" s="175" t="s">
        <v>5</v>
      </c>
      <c r="E1723" s="175" t="s">
        <v>6</v>
      </c>
      <c r="F1723" s="175" t="s">
        <v>2607</v>
      </c>
      <c r="G1723" s="302">
        <v>45034.291666666664</v>
      </c>
      <c r="H1723" s="175" t="s">
        <v>9</v>
      </c>
      <c r="I1723" s="48" t="str">
        <f>VLOOKUP(H1723,'[4]Source Codes'!$A$6:$B$89,2,FALSE)</f>
        <v>On Line Journal Entries</v>
      </c>
      <c r="J1723" s="356">
        <v>-4570338</v>
      </c>
      <c r="K1723" s="302">
        <v>45040.291666666664</v>
      </c>
      <c r="L1723" s="182" t="s">
        <v>2617</v>
      </c>
      <c r="M1723" s="50">
        <v>45041.165694444448</v>
      </c>
      <c r="N1723" s="48" t="s">
        <v>434</v>
      </c>
      <c r="O1723" s="48" t="s">
        <v>415</v>
      </c>
    </row>
    <row r="1724" spans="2:15" ht="25.5" hidden="1" outlineLevel="1">
      <c r="B1724" s="301">
        <v>2023</v>
      </c>
      <c r="C1724" s="301">
        <v>10</v>
      </c>
      <c r="D1724" s="175" t="s">
        <v>5</v>
      </c>
      <c r="E1724" s="175" t="s">
        <v>6</v>
      </c>
      <c r="F1724" s="175" t="s">
        <v>2608</v>
      </c>
      <c r="G1724" s="302">
        <v>45017.291666666664</v>
      </c>
      <c r="H1724" s="175" t="s">
        <v>9</v>
      </c>
      <c r="I1724" s="48" t="str">
        <f>VLOOKUP(H1724,'[4]Source Codes'!$A$6:$B$89,2,FALSE)</f>
        <v>On Line Journal Entries</v>
      </c>
      <c r="J1724" s="356">
        <v>-4626569.1100000003</v>
      </c>
      <c r="K1724" s="302">
        <v>45040.291666666664</v>
      </c>
      <c r="L1724" s="182" t="s">
        <v>2621</v>
      </c>
      <c r="M1724" s="50">
        <v>45040.77275462963</v>
      </c>
      <c r="N1724" s="48" t="s">
        <v>407</v>
      </c>
      <c r="O1724" s="48" t="s">
        <v>425</v>
      </c>
    </row>
    <row r="1725" spans="2:15" ht="25.5" hidden="1" outlineLevel="1">
      <c r="B1725" s="301">
        <v>2023</v>
      </c>
      <c r="C1725" s="301">
        <v>10</v>
      </c>
      <c r="D1725" s="175" t="s">
        <v>5</v>
      </c>
      <c r="E1725" s="175" t="s">
        <v>6</v>
      </c>
      <c r="F1725" s="175" t="s">
        <v>2609</v>
      </c>
      <c r="G1725" s="302">
        <v>45034.291666666664</v>
      </c>
      <c r="H1725" s="175" t="s">
        <v>9</v>
      </c>
      <c r="I1725" s="48" t="str">
        <f>VLOOKUP(H1725,'[4]Source Codes'!$A$6:$B$89,2,FALSE)</f>
        <v>On Line Journal Entries</v>
      </c>
      <c r="J1725" s="356">
        <v>-4729957</v>
      </c>
      <c r="K1725" s="302">
        <v>45040.291666666664</v>
      </c>
      <c r="L1725" s="182" t="s">
        <v>2618</v>
      </c>
      <c r="M1725" s="50">
        <v>45041.165694444448</v>
      </c>
      <c r="N1725" s="48" t="s">
        <v>434</v>
      </c>
      <c r="O1725" s="48" t="s">
        <v>415</v>
      </c>
    </row>
    <row r="1726" spans="2:15" hidden="1" outlineLevel="1">
      <c r="B1726" s="301">
        <v>2023</v>
      </c>
      <c r="C1726" s="301">
        <v>10</v>
      </c>
      <c r="D1726" s="175" t="s">
        <v>5</v>
      </c>
      <c r="E1726" s="175" t="s">
        <v>6</v>
      </c>
      <c r="F1726" s="175" t="s">
        <v>2610</v>
      </c>
      <c r="G1726" s="302">
        <v>45017.291666666664</v>
      </c>
      <c r="H1726" s="175" t="s">
        <v>9</v>
      </c>
      <c r="I1726" s="48" t="str">
        <f>VLOOKUP(H1726,'[4]Source Codes'!$A$6:$B$89,2,FALSE)</f>
        <v>On Line Journal Entries</v>
      </c>
      <c r="J1726" s="356">
        <v>-8245352</v>
      </c>
      <c r="K1726" s="302">
        <v>45040.291666666664</v>
      </c>
      <c r="L1726" s="182" t="s">
        <v>2623</v>
      </c>
      <c r="M1726" s="50">
        <v>45041.165694444448</v>
      </c>
      <c r="N1726" s="48" t="s">
        <v>412</v>
      </c>
      <c r="O1726" s="48" t="s">
        <v>424</v>
      </c>
    </row>
    <row r="1727" spans="2:15" hidden="1" outlineLevel="1">
      <c r="B1727" s="301">
        <v>2023</v>
      </c>
      <c r="C1727" s="301">
        <v>10</v>
      </c>
      <c r="D1727" s="175" t="s">
        <v>5</v>
      </c>
      <c r="E1727" s="175" t="s">
        <v>6</v>
      </c>
      <c r="F1727" s="175" t="s">
        <v>2611</v>
      </c>
      <c r="G1727" s="302">
        <v>45017.291666666664</v>
      </c>
      <c r="H1727" s="175" t="s">
        <v>9</v>
      </c>
      <c r="I1727" s="48" t="str">
        <f>VLOOKUP(H1727,'[4]Source Codes'!$A$6:$B$89,2,FALSE)</f>
        <v>On Line Journal Entries</v>
      </c>
      <c r="J1727" s="356">
        <v>-9984303.7200000007</v>
      </c>
      <c r="K1727" s="302">
        <v>45040.291666666664</v>
      </c>
      <c r="L1727" s="182" t="s">
        <v>2622</v>
      </c>
      <c r="M1727" s="50">
        <v>45041.165694444448</v>
      </c>
      <c r="N1727" s="48" t="s">
        <v>412</v>
      </c>
      <c r="O1727" s="48" t="s">
        <v>424</v>
      </c>
    </row>
    <row r="1728" spans="2:15" hidden="1" outlineLevel="1">
      <c r="B1728" s="301">
        <v>2023</v>
      </c>
      <c r="C1728" s="301">
        <v>10</v>
      </c>
      <c r="D1728" s="175" t="s">
        <v>5</v>
      </c>
      <c r="E1728" s="175" t="s">
        <v>6</v>
      </c>
      <c r="F1728" s="175" t="s">
        <v>2612</v>
      </c>
      <c r="G1728" s="302">
        <v>45035.291666666664</v>
      </c>
      <c r="H1728" s="175" t="s">
        <v>7</v>
      </c>
      <c r="I1728" s="48" t="str">
        <f>VLOOKUP(H1728,'[4]Source Codes'!$A$6:$B$89,2,FALSE)</f>
        <v>HRMS Interface Journals</v>
      </c>
      <c r="J1728" s="356">
        <v>-10881958.890000001</v>
      </c>
      <c r="K1728" s="302">
        <v>45040.291666666664</v>
      </c>
      <c r="L1728" s="182" t="s">
        <v>356</v>
      </c>
      <c r="M1728" s="50">
        <v>45040.621412037035</v>
      </c>
      <c r="N1728" s="48" t="s">
        <v>438</v>
      </c>
      <c r="O1728" s="48" t="s">
        <v>439</v>
      </c>
    </row>
    <row r="1729" spans="1:15" ht="12.75" customHeight="1" collapsed="1">
      <c r="J1729" s="145">
        <f>SUM(J1703:J1728)</f>
        <v>-26128104.970000006</v>
      </c>
    </row>
    <row r="1731" spans="1:15" ht="12.75" customHeight="1">
      <c r="F1731" s="175"/>
    </row>
    <row r="1732" spans="1:15" ht="12.75" customHeight="1">
      <c r="A1732" s="63" t="s">
        <v>2630</v>
      </c>
    </row>
    <row r="1733" spans="1:15" ht="63.75" hidden="1" outlineLevel="1">
      <c r="B1733" s="301">
        <v>2023</v>
      </c>
      <c r="C1733" s="301">
        <v>10</v>
      </c>
      <c r="D1733" s="175" t="s">
        <v>5</v>
      </c>
      <c r="E1733" s="175" t="s">
        <v>6</v>
      </c>
      <c r="F1733" s="175" t="s">
        <v>2631</v>
      </c>
      <c r="G1733" s="302">
        <v>45041.291666666664</v>
      </c>
      <c r="H1733" s="175" t="s">
        <v>14</v>
      </c>
      <c r="I1733" s="48" t="str">
        <f>VLOOKUP(H1733,'[4]Source Codes'!$A$6:$B$89,2,FALSE)</f>
        <v>AP Warrant Issuance</v>
      </c>
      <c r="J1733" s="356">
        <v>-6262936.2300000004</v>
      </c>
      <c r="K1733" s="302">
        <v>45041.291666666664</v>
      </c>
      <c r="L1733" s="182" t="s">
        <v>2643</v>
      </c>
      <c r="M1733" s="50">
        <v>45042.087002314816</v>
      </c>
      <c r="N1733" s="48" t="s">
        <v>412</v>
      </c>
      <c r="O1733" s="48" t="s">
        <v>409</v>
      </c>
    </row>
    <row r="1734" spans="1:15" ht="25.5" hidden="1" outlineLevel="1">
      <c r="B1734" s="301">
        <v>2023</v>
      </c>
      <c r="C1734" s="301">
        <v>10</v>
      </c>
      <c r="D1734" s="175" t="s">
        <v>5</v>
      </c>
      <c r="E1734" s="175" t="s">
        <v>6</v>
      </c>
      <c r="F1734" s="175" t="s">
        <v>2632</v>
      </c>
      <c r="G1734" s="302">
        <v>45040.291666666664</v>
      </c>
      <c r="H1734" s="175" t="s">
        <v>12</v>
      </c>
      <c r="I1734" s="48" t="str">
        <f>VLOOKUP(H1734,'[4]Source Codes'!$A$6:$B$89,2,FALSE)</f>
        <v>AR Direct Cash Journal</v>
      </c>
      <c r="J1734" s="356">
        <v>3177923.79</v>
      </c>
      <c r="K1734" s="302">
        <v>45041.291666666664</v>
      </c>
      <c r="L1734" s="182" t="s">
        <v>352</v>
      </c>
      <c r="M1734" s="50">
        <v>45042.044386574074</v>
      </c>
      <c r="N1734" s="48" t="s">
        <v>407</v>
      </c>
      <c r="O1734" s="48" t="s">
        <v>422</v>
      </c>
    </row>
    <row r="1735" spans="1:15" hidden="1" outlineLevel="1">
      <c r="B1735" s="301">
        <v>2023</v>
      </c>
      <c r="C1735" s="301">
        <v>10</v>
      </c>
      <c r="D1735" s="175" t="s">
        <v>5</v>
      </c>
      <c r="E1735" s="175" t="s">
        <v>6</v>
      </c>
      <c r="F1735" s="175" t="s">
        <v>2633</v>
      </c>
      <c r="G1735" s="302">
        <v>45041.291666666664</v>
      </c>
      <c r="H1735" s="175" t="s">
        <v>9</v>
      </c>
      <c r="I1735" s="48" t="str">
        <f>VLOOKUP(H1735,'[4]Source Codes'!$A$6:$B$89,2,FALSE)</f>
        <v>On Line Journal Entries</v>
      </c>
      <c r="J1735" s="356">
        <v>13637120.699999999</v>
      </c>
      <c r="K1735" s="302">
        <v>45041.291666666664</v>
      </c>
      <c r="L1735" s="182" t="s">
        <v>2642</v>
      </c>
      <c r="M1735" s="50">
        <v>45042.165717592594</v>
      </c>
      <c r="N1735" s="48" t="s">
        <v>412</v>
      </c>
      <c r="O1735" s="48" t="s">
        <v>419</v>
      </c>
    </row>
    <row r="1736" spans="1:15" hidden="1" outlineLevel="1">
      <c r="B1736" s="301">
        <v>2023</v>
      </c>
      <c r="C1736" s="301">
        <v>10</v>
      </c>
      <c r="D1736" s="175" t="s">
        <v>5</v>
      </c>
      <c r="E1736" s="175" t="s">
        <v>6</v>
      </c>
      <c r="F1736" s="175" t="s">
        <v>2634</v>
      </c>
      <c r="G1736" s="302">
        <v>45020.291666666664</v>
      </c>
      <c r="H1736" s="175" t="s">
        <v>9</v>
      </c>
      <c r="I1736" s="48" t="str">
        <f>VLOOKUP(H1736,'[4]Source Codes'!$A$6:$B$89,2,FALSE)</f>
        <v>On Line Journal Entries</v>
      </c>
      <c r="J1736" s="356">
        <v>2546761.96</v>
      </c>
      <c r="K1736" s="302">
        <v>45041.291666666664</v>
      </c>
      <c r="L1736" s="182" t="s">
        <v>2641</v>
      </c>
      <c r="M1736" s="50">
        <v>45042.165717592594</v>
      </c>
      <c r="N1736" s="48" t="s">
        <v>407</v>
      </c>
      <c r="O1736" s="48" t="s">
        <v>419</v>
      </c>
    </row>
    <row r="1737" spans="1:15" ht="38.25" hidden="1" outlineLevel="1">
      <c r="B1737" s="301">
        <v>2023</v>
      </c>
      <c r="C1737" s="301">
        <v>10</v>
      </c>
      <c r="D1737" s="175" t="s">
        <v>5</v>
      </c>
      <c r="E1737" s="175" t="s">
        <v>6</v>
      </c>
      <c r="F1737" s="175" t="s">
        <v>2635</v>
      </c>
      <c r="G1737" s="302">
        <v>45034.291666666664</v>
      </c>
      <c r="H1737" s="175" t="s">
        <v>9</v>
      </c>
      <c r="I1737" s="48" t="str">
        <f>VLOOKUP(H1737,'[4]Source Codes'!$A$6:$B$89,2,FALSE)</f>
        <v>On Line Journal Entries</v>
      </c>
      <c r="J1737" s="356">
        <v>2122955.96</v>
      </c>
      <c r="K1737" s="302">
        <v>45041.291666666664</v>
      </c>
      <c r="L1737" s="182" t="s">
        <v>2640</v>
      </c>
      <c r="M1737" s="50">
        <v>45042.165717592594</v>
      </c>
      <c r="N1737" s="48" t="s">
        <v>434</v>
      </c>
      <c r="O1737" s="48" t="s">
        <v>409</v>
      </c>
    </row>
    <row r="1738" spans="1:15" ht="25.5" hidden="1" outlineLevel="1">
      <c r="B1738" s="301">
        <v>2023</v>
      </c>
      <c r="C1738" s="301">
        <v>10</v>
      </c>
      <c r="D1738" s="175" t="s">
        <v>5</v>
      </c>
      <c r="E1738" s="175" t="s">
        <v>6</v>
      </c>
      <c r="F1738" s="175" t="s">
        <v>2636</v>
      </c>
      <c r="G1738" s="302">
        <v>45036.291666666664</v>
      </c>
      <c r="H1738" s="175" t="s">
        <v>9</v>
      </c>
      <c r="I1738" s="48" t="str">
        <f>VLOOKUP(H1738,'[4]Source Codes'!$A$6:$B$89,2,FALSE)</f>
        <v>On Line Journal Entries</v>
      </c>
      <c r="J1738" s="356">
        <v>1887691</v>
      </c>
      <c r="K1738" s="302">
        <v>45041.291666666664</v>
      </c>
      <c r="L1738" s="182" t="s">
        <v>351</v>
      </c>
      <c r="M1738" s="50">
        <v>45042.165717592594</v>
      </c>
      <c r="N1738" s="48" t="s">
        <v>407</v>
      </c>
      <c r="O1738" s="48" t="s">
        <v>415</v>
      </c>
    </row>
    <row r="1739" spans="1:15" ht="38.25" hidden="1" outlineLevel="1">
      <c r="B1739" s="301">
        <v>2023</v>
      </c>
      <c r="C1739" s="301">
        <v>10</v>
      </c>
      <c r="D1739" s="175" t="s">
        <v>5</v>
      </c>
      <c r="E1739" s="175" t="s">
        <v>6</v>
      </c>
      <c r="F1739" s="175" t="s">
        <v>2637</v>
      </c>
      <c r="G1739" s="302">
        <v>45041.291666666664</v>
      </c>
      <c r="H1739" s="175" t="s">
        <v>9</v>
      </c>
      <c r="I1739" s="48" t="str">
        <f>VLOOKUP(H1739,'[4]Source Codes'!$A$6:$B$89,2,FALSE)</f>
        <v>On Line Journal Entries</v>
      </c>
      <c r="J1739" s="356">
        <v>1537915</v>
      </c>
      <c r="K1739" s="302">
        <v>45041.291666666664</v>
      </c>
      <c r="L1739" s="182" t="s">
        <v>349</v>
      </c>
      <c r="M1739" s="50">
        <v>45042.165717592594</v>
      </c>
      <c r="N1739" s="48" t="s">
        <v>407</v>
      </c>
      <c r="O1739" s="48" t="s">
        <v>415</v>
      </c>
    </row>
    <row r="1740" spans="1:15" hidden="1" outlineLevel="1">
      <c r="B1740" s="301">
        <v>2023</v>
      </c>
      <c r="C1740" s="301">
        <v>10</v>
      </c>
      <c r="D1740" s="175" t="s">
        <v>5</v>
      </c>
      <c r="E1740" s="175" t="s">
        <v>6</v>
      </c>
      <c r="F1740" s="175" t="s">
        <v>2638</v>
      </c>
      <c r="G1740" s="302">
        <v>45036.291666666664</v>
      </c>
      <c r="H1740" s="175" t="s">
        <v>7</v>
      </c>
      <c r="I1740" s="48" t="str">
        <f>VLOOKUP(H1740,'[4]Source Codes'!$A$6:$B$89,2,FALSE)</f>
        <v>HRMS Interface Journals</v>
      </c>
      <c r="J1740" s="356">
        <v>-1339519.03</v>
      </c>
      <c r="K1740" s="302">
        <v>45041.291666666664</v>
      </c>
      <c r="L1740" s="182" t="s">
        <v>355</v>
      </c>
      <c r="M1740" s="50">
        <v>45041.653078703705</v>
      </c>
      <c r="N1740" s="48" t="s">
        <v>438</v>
      </c>
      <c r="O1740" s="48" t="s">
        <v>439</v>
      </c>
    </row>
    <row r="1741" spans="1:15" hidden="1" outlineLevel="1">
      <c r="B1741" s="301">
        <v>2023</v>
      </c>
      <c r="C1741" s="301">
        <v>10</v>
      </c>
      <c r="D1741" s="175" t="s">
        <v>5</v>
      </c>
      <c r="E1741" s="175" t="s">
        <v>6</v>
      </c>
      <c r="F1741" s="175" t="s">
        <v>2639</v>
      </c>
      <c r="G1741" s="302">
        <v>45035.291666666664</v>
      </c>
      <c r="H1741" s="175" t="s">
        <v>7</v>
      </c>
      <c r="I1741" s="48" t="str">
        <f>VLOOKUP(H1741,'[4]Source Codes'!$A$6:$B$89,2,FALSE)</f>
        <v>HRMS Interface Journals</v>
      </c>
      <c r="J1741" s="356">
        <v>-60053052.649999999</v>
      </c>
      <c r="K1741" s="302">
        <v>45041.291666666664</v>
      </c>
      <c r="L1741" s="182" t="s">
        <v>355</v>
      </c>
      <c r="M1741" s="50">
        <v>45041.624942129631</v>
      </c>
      <c r="N1741" s="48" t="s">
        <v>438</v>
      </c>
      <c r="O1741" s="48" t="s">
        <v>439</v>
      </c>
    </row>
    <row r="1742" spans="1:15" ht="12.75" customHeight="1" collapsed="1">
      <c r="J1742" s="145">
        <f>SUM(J1733:J1741)</f>
        <v>-42745139.5</v>
      </c>
    </row>
    <row r="1744" spans="1:15" ht="12.75" customHeight="1">
      <c r="F1744" s="175"/>
    </row>
    <row r="1745" spans="1:15" ht="12.75" customHeight="1">
      <c r="A1745" s="63" t="s">
        <v>2644</v>
      </c>
    </row>
    <row r="1746" spans="1:15" ht="38.25" hidden="1" outlineLevel="1">
      <c r="B1746" s="301">
        <v>2023</v>
      </c>
      <c r="C1746" s="301">
        <v>10</v>
      </c>
      <c r="D1746" s="175" t="s">
        <v>5</v>
      </c>
      <c r="E1746" s="175" t="s">
        <v>6</v>
      </c>
      <c r="F1746" s="175" t="s">
        <v>2645</v>
      </c>
      <c r="G1746" s="302">
        <v>45021.291666666664</v>
      </c>
      <c r="H1746" s="175" t="s">
        <v>12</v>
      </c>
      <c r="I1746" s="48" t="str">
        <f>VLOOKUP(H1746,'[4]Source Codes'!$A$6:$B$89,2,FALSE)</f>
        <v>AR Direct Cash Journal</v>
      </c>
      <c r="J1746" s="356">
        <v>2167031.52</v>
      </c>
      <c r="K1746" s="302">
        <v>45042.291666666664</v>
      </c>
      <c r="L1746" s="182" t="s">
        <v>2652</v>
      </c>
      <c r="M1746" s="50">
        <v>45043.044687499998</v>
      </c>
      <c r="N1746" s="48" t="s">
        <v>407</v>
      </c>
      <c r="O1746" s="48" t="s">
        <v>419</v>
      </c>
    </row>
    <row r="1747" spans="1:15" ht="51" hidden="1" outlineLevel="1">
      <c r="B1747" s="301">
        <v>2023</v>
      </c>
      <c r="C1747" s="301">
        <v>10</v>
      </c>
      <c r="D1747" s="175" t="s">
        <v>5</v>
      </c>
      <c r="E1747" s="175" t="s">
        <v>6</v>
      </c>
      <c r="F1747" s="175" t="s">
        <v>2646</v>
      </c>
      <c r="G1747" s="302">
        <v>45028.291666666664</v>
      </c>
      <c r="H1747" s="175" t="s">
        <v>12</v>
      </c>
      <c r="I1747" s="48" t="str">
        <f>VLOOKUP(H1747,'[4]Source Codes'!$A$6:$B$89,2,FALSE)</f>
        <v>AR Direct Cash Journal</v>
      </c>
      <c r="J1747" s="356">
        <v>2147595.58</v>
      </c>
      <c r="K1747" s="302">
        <v>45042.291666666664</v>
      </c>
      <c r="L1747" s="182" t="s">
        <v>2653</v>
      </c>
      <c r="M1747" s="50">
        <v>45043.044687499998</v>
      </c>
      <c r="N1747" s="48" t="s">
        <v>407</v>
      </c>
      <c r="O1747" s="48" t="s">
        <v>419</v>
      </c>
    </row>
    <row r="1748" spans="1:15" hidden="1" outlineLevel="1">
      <c r="B1748" s="301">
        <v>2023</v>
      </c>
      <c r="C1748" s="301">
        <v>10</v>
      </c>
      <c r="D1748" s="175" t="s">
        <v>5</v>
      </c>
      <c r="E1748" s="175" t="s">
        <v>6</v>
      </c>
      <c r="F1748" s="175" t="s">
        <v>2647</v>
      </c>
      <c r="G1748" s="302">
        <v>45042.291666666664</v>
      </c>
      <c r="H1748" s="175" t="s">
        <v>9</v>
      </c>
      <c r="I1748" s="48" t="str">
        <f>VLOOKUP(H1748,'[4]Source Codes'!$A$6:$B$89,2,FALSE)</f>
        <v>On Line Journal Entries</v>
      </c>
      <c r="J1748" s="356">
        <v>18776299</v>
      </c>
      <c r="K1748" s="302">
        <v>45042.291666666664</v>
      </c>
      <c r="L1748" s="182" t="s">
        <v>2485</v>
      </c>
      <c r="M1748" s="50">
        <v>45043.166168981479</v>
      </c>
      <c r="N1748" s="48" t="s">
        <v>434</v>
      </c>
      <c r="O1748" s="48" t="s">
        <v>419</v>
      </c>
    </row>
    <row r="1749" spans="1:15" ht="25.5" hidden="1" outlineLevel="1">
      <c r="B1749" s="301">
        <v>2023</v>
      </c>
      <c r="C1749" s="301">
        <v>10</v>
      </c>
      <c r="D1749" s="175" t="s">
        <v>5</v>
      </c>
      <c r="E1749" s="175" t="s">
        <v>6</v>
      </c>
      <c r="F1749" s="175" t="s">
        <v>2648</v>
      </c>
      <c r="G1749" s="302">
        <v>45042.291666666664</v>
      </c>
      <c r="H1749" s="175" t="s">
        <v>9</v>
      </c>
      <c r="I1749" s="48" t="str">
        <f>VLOOKUP(H1749,'[4]Source Codes'!$A$6:$B$89,2,FALSE)</f>
        <v>On Line Journal Entries</v>
      </c>
      <c r="J1749" s="356">
        <v>12842210</v>
      </c>
      <c r="K1749" s="302">
        <v>45042.291666666664</v>
      </c>
      <c r="L1749" s="182" t="s">
        <v>351</v>
      </c>
      <c r="M1749" s="50">
        <v>45043.166168981479</v>
      </c>
      <c r="N1749" s="48" t="s">
        <v>407</v>
      </c>
      <c r="O1749" s="48" t="s">
        <v>415</v>
      </c>
    </row>
    <row r="1750" spans="1:15" ht="89.25" hidden="1" outlineLevel="1">
      <c r="B1750" s="301">
        <v>2023</v>
      </c>
      <c r="C1750" s="301">
        <v>10</v>
      </c>
      <c r="D1750" s="175" t="s">
        <v>5</v>
      </c>
      <c r="E1750" s="175" t="s">
        <v>6</v>
      </c>
      <c r="F1750" s="175" t="s">
        <v>2649</v>
      </c>
      <c r="G1750" s="302">
        <v>45042.291666666664</v>
      </c>
      <c r="H1750" s="175" t="s">
        <v>9</v>
      </c>
      <c r="I1750" s="48" t="str">
        <f>VLOOKUP(H1750,'[4]Source Codes'!$A$6:$B$89,2,FALSE)</f>
        <v>On Line Journal Entries</v>
      </c>
      <c r="J1750" s="356">
        <v>6347638</v>
      </c>
      <c r="K1750" s="302">
        <v>45042.291666666664</v>
      </c>
      <c r="L1750" s="182" t="s">
        <v>342</v>
      </c>
      <c r="M1750" s="50">
        <v>45043.166168981479</v>
      </c>
      <c r="N1750" s="48" t="s">
        <v>407</v>
      </c>
      <c r="O1750" s="48" t="s">
        <v>415</v>
      </c>
    </row>
    <row r="1751" spans="1:15" ht="25.5" hidden="1" outlineLevel="1">
      <c r="B1751" s="301">
        <v>2023</v>
      </c>
      <c r="C1751" s="301">
        <v>10</v>
      </c>
      <c r="D1751" s="175" t="s">
        <v>5</v>
      </c>
      <c r="E1751" s="175" t="s">
        <v>6</v>
      </c>
      <c r="F1751" s="175" t="s">
        <v>2650</v>
      </c>
      <c r="G1751" s="302">
        <v>45042.291666666664</v>
      </c>
      <c r="H1751" s="175" t="s">
        <v>9</v>
      </c>
      <c r="I1751" s="48" t="str">
        <f>VLOOKUP(H1751,'[4]Source Codes'!$A$6:$B$89,2,FALSE)</f>
        <v>On Line Journal Entries</v>
      </c>
      <c r="J1751" s="356">
        <v>4480061</v>
      </c>
      <c r="K1751" s="302">
        <v>45042.291666666664</v>
      </c>
      <c r="L1751" s="182" t="s">
        <v>351</v>
      </c>
      <c r="M1751" s="50">
        <v>45043.166168981479</v>
      </c>
      <c r="N1751" s="48" t="s">
        <v>407</v>
      </c>
      <c r="O1751" s="48" t="s">
        <v>415</v>
      </c>
    </row>
    <row r="1752" spans="1:15" ht="38.25" hidden="1" outlineLevel="1">
      <c r="B1752" s="301">
        <v>2023</v>
      </c>
      <c r="C1752" s="301">
        <v>10</v>
      </c>
      <c r="D1752" s="175" t="s">
        <v>5</v>
      </c>
      <c r="E1752" s="175" t="s">
        <v>6</v>
      </c>
      <c r="F1752" s="175" t="s">
        <v>2651</v>
      </c>
      <c r="G1752" s="302">
        <v>45041.291666666664</v>
      </c>
      <c r="H1752" s="175" t="s">
        <v>9</v>
      </c>
      <c r="I1752" s="48" t="str">
        <f>VLOOKUP(H1752,'[4]Source Codes'!$A$6:$B$89,2,FALSE)</f>
        <v>On Line Journal Entries</v>
      </c>
      <c r="J1752" s="356">
        <v>2587667</v>
      </c>
      <c r="K1752" s="302">
        <v>45042.291666666664</v>
      </c>
      <c r="L1752" s="182" t="s">
        <v>349</v>
      </c>
      <c r="M1752" s="50">
        <v>45043.166168981479</v>
      </c>
      <c r="N1752" s="48" t="s">
        <v>407</v>
      </c>
      <c r="O1752" s="48" t="s">
        <v>415</v>
      </c>
    </row>
    <row r="1753" spans="1:15" ht="12.75" customHeight="1" collapsed="1">
      <c r="J1753" s="145">
        <f>SUM(J1746:J1752)</f>
        <v>49348502.100000001</v>
      </c>
    </row>
    <row r="1754" spans="1:15" ht="12.75" customHeight="1">
      <c r="F1754" s="6"/>
    </row>
    <row r="1756" spans="1:15" ht="12.75" customHeight="1">
      <c r="A1756" s="63" t="s">
        <v>2654</v>
      </c>
    </row>
    <row r="1757" spans="1:15" ht="25.5" hidden="1" outlineLevel="1">
      <c r="B1757" s="301">
        <v>2023</v>
      </c>
      <c r="C1757" s="301">
        <v>11</v>
      </c>
      <c r="D1757" s="175" t="s">
        <v>5</v>
      </c>
      <c r="E1757" s="175" t="s">
        <v>6</v>
      </c>
      <c r="F1757" s="175" t="s">
        <v>2655</v>
      </c>
      <c r="G1757" s="302">
        <v>45047.291666666664</v>
      </c>
      <c r="H1757" s="175" t="s">
        <v>14</v>
      </c>
      <c r="I1757" s="48" t="str">
        <f>VLOOKUP(H1757,'[4]Source Codes'!$A$6:$B$89,2,FALSE)</f>
        <v>AP Warrant Issuance</v>
      </c>
      <c r="J1757" s="356">
        <v>-1350032.79</v>
      </c>
      <c r="K1757" s="302">
        <v>45043.291666666664</v>
      </c>
      <c r="L1757" s="182" t="s">
        <v>2658</v>
      </c>
      <c r="M1757" s="50">
        <v>45044.088125000002</v>
      </c>
      <c r="N1757" s="48" t="s">
        <v>407</v>
      </c>
      <c r="O1757" s="48" t="s">
        <v>419</v>
      </c>
    </row>
    <row r="1758" spans="1:15" ht="25.5" hidden="1" outlineLevel="1">
      <c r="B1758" s="301">
        <v>2023</v>
      </c>
      <c r="C1758" s="301">
        <v>10</v>
      </c>
      <c r="D1758" s="175" t="s">
        <v>5</v>
      </c>
      <c r="E1758" s="175" t="s">
        <v>6</v>
      </c>
      <c r="F1758" s="175" t="s">
        <v>2656</v>
      </c>
      <c r="G1758" s="302">
        <v>45043.291666666664</v>
      </c>
      <c r="H1758" s="175" t="s">
        <v>12</v>
      </c>
      <c r="I1758" s="48" t="str">
        <f>VLOOKUP(H1758,'[4]Source Codes'!$A$6:$B$89,2,FALSE)</f>
        <v>AR Direct Cash Journal</v>
      </c>
      <c r="J1758" s="356">
        <v>2748218.45</v>
      </c>
      <c r="K1758" s="302">
        <v>45043.291666666664</v>
      </c>
      <c r="L1758" s="182" t="s">
        <v>1458</v>
      </c>
      <c r="M1758" s="50">
        <v>45044.044444444444</v>
      </c>
      <c r="N1758" s="48" t="s">
        <v>407</v>
      </c>
      <c r="O1758" s="48" t="s">
        <v>422</v>
      </c>
    </row>
    <row r="1759" spans="1:15" ht="12.75" hidden="1" customHeight="1" outlineLevel="1">
      <c r="B1759" s="301">
        <v>2023</v>
      </c>
      <c r="C1759" s="301">
        <v>10</v>
      </c>
      <c r="D1759" s="175" t="s">
        <v>5</v>
      </c>
      <c r="E1759" s="175" t="s">
        <v>6</v>
      </c>
      <c r="F1759" s="175" t="s">
        <v>2657</v>
      </c>
      <c r="G1759" s="302">
        <v>45041.291666666664</v>
      </c>
      <c r="H1759" s="175" t="s">
        <v>12</v>
      </c>
      <c r="I1759" s="48" t="str">
        <f>VLOOKUP(H1759,'[4]Source Codes'!$A$6:$B$89,2,FALSE)</f>
        <v>AR Direct Cash Journal</v>
      </c>
      <c r="J1759" s="356">
        <v>1300786.95</v>
      </c>
      <c r="K1759" s="302">
        <v>45043.291666666664</v>
      </c>
      <c r="L1759" s="182" t="s">
        <v>731</v>
      </c>
      <c r="M1759" s="50">
        <v>45044.044444444444</v>
      </c>
      <c r="N1759" s="48" t="s">
        <v>423</v>
      </c>
      <c r="O1759" s="48" t="s">
        <v>413</v>
      </c>
    </row>
    <row r="1760" spans="1:15" ht="12.75" customHeight="1" collapsed="1">
      <c r="J1760" s="145">
        <f>SUM(J1757:J1759)</f>
        <v>2698972.6100000003</v>
      </c>
    </row>
    <row r="1763" spans="1:15" ht="12.75" customHeight="1">
      <c r="A1763" s="63" t="s">
        <v>2659</v>
      </c>
    </row>
    <row r="1764" spans="1:15" ht="25.5" hidden="1" outlineLevel="1">
      <c r="B1764" s="301">
        <v>2023</v>
      </c>
      <c r="C1764" s="301">
        <v>10</v>
      </c>
      <c r="D1764" s="175" t="s">
        <v>5</v>
      </c>
      <c r="E1764" s="175" t="s">
        <v>6</v>
      </c>
      <c r="F1764" s="175" t="s">
        <v>2661</v>
      </c>
      <c r="G1764" s="302">
        <v>45044.291666666664</v>
      </c>
      <c r="H1764" s="175" t="s">
        <v>14</v>
      </c>
      <c r="I1764" s="48" t="str">
        <f>VLOOKUP(H1764,'[4]Source Codes'!$A$6:$B$89,2,FALSE)</f>
        <v>AP Warrant Issuance</v>
      </c>
      <c r="J1764" s="356">
        <v>-1106096.1000000001</v>
      </c>
      <c r="K1764" s="302">
        <v>45044.291666666664</v>
      </c>
      <c r="L1764" s="182" t="s">
        <v>2674</v>
      </c>
      <c r="M1764" s="50">
        <v>45045.088067129633</v>
      </c>
      <c r="N1764" s="48" t="s">
        <v>407</v>
      </c>
      <c r="O1764" s="48" t="s">
        <v>419</v>
      </c>
    </row>
    <row r="1765" spans="1:15" ht="38.25" hidden="1" outlineLevel="1">
      <c r="B1765" s="301">
        <v>2023</v>
      </c>
      <c r="C1765" s="301">
        <v>10</v>
      </c>
      <c r="D1765" s="175" t="s">
        <v>5</v>
      </c>
      <c r="E1765" s="175" t="s">
        <v>6</v>
      </c>
      <c r="F1765" s="175" t="s">
        <v>2662</v>
      </c>
      <c r="G1765" s="302">
        <v>45043.291666666664</v>
      </c>
      <c r="H1765" s="175" t="s">
        <v>12</v>
      </c>
      <c r="I1765" s="48" t="str">
        <f>VLOOKUP(H1765,'[4]Source Codes'!$A$6:$B$89,2,FALSE)</f>
        <v>AR Direct Cash Journal</v>
      </c>
      <c r="J1765" s="356">
        <v>4294341.28</v>
      </c>
      <c r="K1765" s="302">
        <v>45044.291666666664</v>
      </c>
      <c r="L1765" s="182" t="s">
        <v>2676</v>
      </c>
      <c r="M1765" s="50">
        <v>45045.044502314813</v>
      </c>
      <c r="N1765" s="48" t="s">
        <v>407</v>
      </c>
      <c r="O1765" s="48" t="s">
        <v>419</v>
      </c>
    </row>
    <row r="1766" spans="1:15" ht="38.25" hidden="1" outlineLevel="1">
      <c r="B1766" s="301">
        <v>2023</v>
      </c>
      <c r="C1766" s="301">
        <v>11</v>
      </c>
      <c r="D1766" s="175" t="s">
        <v>5</v>
      </c>
      <c r="E1766" s="175" t="s">
        <v>6</v>
      </c>
      <c r="F1766" s="175" t="s">
        <v>2663</v>
      </c>
      <c r="G1766" s="302">
        <v>45047.291666666664</v>
      </c>
      <c r="H1766" s="175" t="s">
        <v>11</v>
      </c>
      <c r="I1766" s="48" t="str">
        <f>VLOOKUP(H1766,'[4]Source Codes'!$A$6:$B$89,2,FALSE)</f>
        <v>AR Payments</v>
      </c>
      <c r="J1766" s="356">
        <v>2978770.45</v>
      </c>
      <c r="K1766" s="302">
        <v>45044.291666666664</v>
      </c>
      <c r="L1766" s="51" t="s">
        <v>2675</v>
      </c>
      <c r="M1766" s="50">
        <v>45045.044502314813</v>
      </c>
      <c r="N1766" s="48" t="s">
        <v>407</v>
      </c>
      <c r="O1766" s="48" t="s">
        <v>408</v>
      </c>
    </row>
    <row r="1767" spans="1:15" ht="25.5" hidden="1" outlineLevel="1">
      <c r="B1767" s="301">
        <v>2023</v>
      </c>
      <c r="C1767" s="301">
        <v>10</v>
      </c>
      <c r="D1767" s="175" t="s">
        <v>5</v>
      </c>
      <c r="E1767" s="175" t="s">
        <v>6</v>
      </c>
      <c r="F1767" s="175" t="s">
        <v>2664</v>
      </c>
      <c r="G1767" s="302">
        <v>45044.291666666664</v>
      </c>
      <c r="H1767" s="175" t="s">
        <v>9</v>
      </c>
      <c r="I1767" s="48" t="str">
        <f>VLOOKUP(H1767,'[4]Source Codes'!$A$6:$B$89,2,FALSE)</f>
        <v>On Line Journal Entries</v>
      </c>
      <c r="J1767" s="356">
        <v>20976360.079999998</v>
      </c>
      <c r="K1767" s="302">
        <v>45044.291666666664</v>
      </c>
      <c r="L1767" s="182" t="s">
        <v>2670</v>
      </c>
      <c r="M1767" s="50">
        <v>45045.165636574071</v>
      </c>
      <c r="N1767" s="48" t="s">
        <v>407</v>
      </c>
      <c r="O1767" s="48" t="s">
        <v>422</v>
      </c>
    </row>
    <row r="1768" spans="1:15" ht="25.5" hidden="1" outlineLevel="1">
      <c r="B1768" s="301">
        <v>2023</v>
      </c>
      <c r="C1768" s="301">
        <v>10</v>
      </c>
      <c r="D1768" s="175" t="s">
        <v>5</v>
      </c>
      <c r="E1768" s="175" t="s">
        <v>6</v>
      </c>
      <c r="F1768" s="175" t="s">
        <v>2665</v>
      </c>
      <c r="G1768" s="302">
        <v>45042.291666666664</v>
      </c>
      <c r="H1768" s="175" t="s">
        <v>9</v>
      </c>
      <c r="I1768" s="48" t="str">
        <f>VLOOKUP(H1768,'[4]Source Codes'!$A$6:$B$89,2,FALSE)</f>
        <v>On Line Journal Entries</v>
      </c>
      <c r="J1768" s="356">
        <v>15194347</v>
      </c>
      <c r="K1768" s="302">
        <v>45044.291666666664</v>
      </c>
      <c r="L1768" s="182" t="s">
        <v>351</v>
      </c>
      <c r="M1768" s="50">
        <v>45045.165636574071</v>
      </c>
      <c r="N1768" s="48" t="s">
        <v>407</v>
      </c>
      <c r="O1768" s="48" t="s">
        <v>415</v>
      </c>
    </row>
    <row r="1769" spans="1:15" ht="25.5" hidden="1" outlineLevel="1">
      <c r="B1769" s="301">
        <v>2023</v>
      </c>
      <c r="C1769" s="301">
        <v>10</v>
      </c>
      <c r="D1769" s="175" t="s">
        <v>5</v>
      </c>
      <c r="E1769" s="175" t="s">
        <v>6</v>
      </c>
      <c r="F1769" s="175" t="s">
        <v>2666</v>
      </c>
      <c r="G1769" s="302">
        <v>45043.291666666664</v>
      </c>
      <c r="H1769" s="175" t="s">
        <v>9</v>
      </c>
      <c r="I1769" s="48" t="str">
        <f>VLOOKUP(H1769,'[4]Source Codes'!$A$6:$B$89,2,FALSE)</f>
        <v>On Line Journal Entries</v>
      </c>
      <c r="J1769" s="356">
        <v>12111859</v>
      </c>
      <c r="K1769" s="302">
        <v>45044.291666666664</v>
      </c>
      <c r="L1769" s="182" t="s">
        <v>2672</v>
      </c>
      <c r="M1769" s="50">
        <v>45045.165636574071</v>
      </c>
      <c r="N1769" s="48" t="s">
        <v>423</v>
      </c>
      <c r="O1769" s="48" t="s">
        <v>408</v>
      </c>
    </row>
    <row r="1770" spans="1:15" ht="63.75" hidden="1" outlineLevel="1">
      <c r="B1770" s="301">
        <v>2023</v>
      </c>
      <c r="C1770" s="301">
        <v>10</v>
      </c>
      <c r="D1770" s="175" t="s">
        <v>5</v>
      </c>
      <c r="E1770" s="175" t="s">
        <v>6</v>
      </c>
      <c r="F1770" s="175" t="s">
        <v>2667</v>
      </c>
      <c r="G1770" s="302">
        <v>45042.291666666664</v>
      </c>
      <c r="H1770" s="175" t="s">
        <v>9</v>
      </c>
      <c r="I1770" s="48" t="str">
        <f>VLOOKUP(H1770,'[4]Source Codes'!$A$6:$B$89,2,FALSE)</f>
        <v>On Line Journal Entries</v>
      </c>
      <c r="J1770" s="356">
        <v>8426355.4100000001</v>
      </c>
      <c r="K1770" s="302">
        <v>45044.291666666664</v>
      </c>
      <c r="L1770" s="182" t="s">
        <v>2671</v>
      </c>
      <c r="M1770" s="50">
        <v>45045.165636574071</v>
      </c>
      <c r="N1770" s="48" t="s">
        <v>407</v>
      </c>
      <c r="O1770" s="48" t="s">
        <v>415</v>
      </c>
    </row>
    <row r="1771" spans="1:15" hidden="1" outlineLevel="1">
      <c r="B1771" s="301">
        <v>2023</v>
      </c>
      <c r="C1771" s="301">
        <v>10</v>
      </c>
      <c r="D1771" s="175" t="s">
        <v>5</v>
      </c>
      <c r="E1771" s="175" t="s">
        <v>6</v>
      </c>
      <c r="F1771" s="175" t="s">
        <v>2668</v>
      </c>
      <c r="G1771" s="302">
        <v>45044.291666666664</v>
      </c>
      <c r="H1771" s="175" t="s">
        <v>110</v>
      </c>
      <c r="I1771" s="48" t="str">
        <f>VLOOKUP(H1771,'[4]Source Codes'!$A$6:$B$89,2,FALSE)</f>
        <v>Treasurers Interest Apportion</v>
      </c>
      <c r="J1771" s="356">
        <v>2503298.66</v>
      </c>
      <c r="K1771" s="302">
        <v>45044.291666666664</v>
      </c>
      <c r="L1771" s="182" t="s">
        <v>2673</v>
      </c>
      <c r="M1771" s="50">
        <v>45044.931238425925</v>
      </c>
      <c r="N1771" s="48" t="s">
        <v>423</v>
      </c>
      <c r="O1771" s="48" t="s">
        <v>422</v>
      </c>
    </row>
    <row r="1772" spans="1:15" ht="89.25" hidden="1" outlineLevel="1">
      <c r="B1772" s="301">
        <v>2023</v>
      </c>
      <c r="C1772" s="301">
        <v>10</v>
      </c>
      <c r="D1772" s="175" t="s">
        <v>5</v>
      </c>
      <c r="E1772" s="175" t="s">
        <v>6</v>
      </c>
      <c r="F1772" s="175" t="s">
        <v>2669</v>
      </c>
      <c r="G1772" s="302">
        <v>45042.291666666664</v>
      </c>
      <c r="H1772" s="175" t="s">
        <v>9</v>
      </c>
      <c r="I1772" s="48" t="str">
        <f>VLOOKUP(H1772,'[4]Source Codes'!$A$6:$B$89,2,FALSE)</f>
        <v>On Line Journal Entries</v>
      </c>
      <c r="J1772" s="356">
        <v>1527222</v>
      </c>
      <c r="K1772" s="302">
        <v>45044.291666666664</v>
      </c>
      <c r="L1772" s="182" t="s">
        <v>342</v>
      </c>
      <c r="M1772" s="50">
        <v>45045.165636574071</v>
      </c>
      <c r="N1772" s="48" t="s">
        <v>407</v>
      </c>
      <c r="O1772" s="48" t="s">
        <v>415</v>
      </c>
    </row>
    <row r="1773" spans="1:15" ht="12.75" customHeight="1" collapsed="1">
      <c r="J1773" s="145">
        <f>SUM(J1764:J1772)</f>
        <v>66906457.780000001</v>
      </c>
    </row>
    <row r="1776" spans="1:15" ht="12.75" customHeight="1">
      <c r="A1776" s="63" t="s">
        <v>2695</v>
      </c>
    </row>
    <row r="1777" spans="1:15" ht="38.25" hidden="1" outlineLevel="1">
      <c r="B1777" s="301">
        <v>2023</v>
      </c>
      <c r="C1777" s="301">
        <v>10</v>
      </c>
      <c r="D1777" s="175" t="s">
        <v>5</v>
      </c>
      <c r="E1777" s="175" t="s">
        <v>6</v>
      </c>
      <c r="F1777" s="175" t="s">
        <v>2678</v>
      </c>
      <c r="G1777" s="302">
        <v>45043.291666666664</v>
      </c>
      <c r="H1777" s="175" t="s">
        <v>9</v>
      </c>
      <c r="I1777" s="48" t="str">
        <f>VLOOKUP(H1777,'[4]Source Codes'!$A$6:$B$89,2,FALSE)</f>
        <v>On Line Journal Entries</v>
      </c>
      <c r="J1777" s="356">
        <v>9181178.9600000009</v>
      </c>
      <c r="K1777" s="302">
        <v>45047.291666666664</v>
      </c>
      <c r="L1777" s="182" t="s">
        <v>2681</v>
      </c>
      <c r="M1777" s="50">
        <v>45047.622685185182</v>
      </c>
      <c r="N1777" s="48" t="s">
        <v>407</v>
      </c>
      <c r="O1777" s="48" t="s">
        <v>422</v>
      </c>
    </row>
    <row r="1778" spans="1:15" ht="51" hidden="1" outlineLevel="1">
      <c r="B1778" s="301">
        <v>2023</v>
      </c>
      <c r="C1778" s="301">
        <v>10</v>
      </c>
      <c r="D1778" s="175" t="s">
        <v>5</v>
      </c>
      <c r="E1778" s="175" t="s">
        <v>6</v>
      </c>
      <c r="F1778" s="175" t="s">
        <v>2679</v>
      </c>
      <c r="G1778" s="302">
        <v>45043.291666666664</v>
      </c>
      <c r="H1778" s="175" t="s">
        <v>9</v>
      </c>
      <c r="I1778" s="48" t="str">
        <f>VLOOKUP(H1778,'[4]Source Codes'!$A$6:$B$89,2,FALSE)</f>
        <v>On Line Journal Entries</v>
      </c>
      <c r="J1778" s="356">
        <v>3348859.09</v>
      </c>
      <c r="K1778" s="302">
        <v>45047.291666666664</v>
      </c>
      <c r="L1778" s="182" t="s">
        <v>2682</v>
      </c>
      <c r="M1778" s="50">
        <v>45047.623969907407</v>
      </c>
      <c r="N1778" s="48" t="s">
        <v>407</v>
      </c>
      <c r="O1778" s="48" t="s">
        <v>422</v>
      </c>
    </row>
    <row r="1779" spans="1:15" hidden="1" outlineLevel="1">
      <c r="B1779" s="301">
        <v>2023</v>
      </c>
      <c r="C1779" s="301">
        <v>10</v>
      </c>
      <c r="D1779" s="175" t="s">
        <v>5</v>
      </c>
      <c r="E1779" s="175" t="s">
        <v>6</v>
      </c>
      <c r="F1779" s="175" t="s">
        <v>2680</v>
      </c>
      <c r="G1779" s="302">
        <v>45043.291666666664</v>
      </c>
      <c r="H1779" s="175" t="s">
        <v>9</v>
      </c>
      <c r="I1779" s="48" t="str">
        <f>VLOOKUP(H1779,'[4]Source Codes'!$A$6:$B$89,2,FALSE)</f>
        <v>On Line Journal Entries</v>
      </c>
      <c r="J1779" s="356">
        <v>1412538.95</v>
      </c>
      <c r="K1779" s="302">
        <v>45047.291666666664</v>
      </c>
      <c r="L1779" s="182" t="s">
        <v>2683</v>
      </c>
      <c r="M1779" s="50">
        <v>45047.624872685185</v>
      </c>
      <c r="N1779" s="48" t="s">
        <v>407</v>
      </c>
      <c r="O1779" s="48" t="s">
        <v>422</v>
      </c>
    </row>
    <row r="1780" spans="1:15" ht="38.25" hidden="1" outlineLevel="1">
      <c r="B1780" s="301">
        <v>2023</v>
      </c>
      <c r="C1780" s="301">
        <v>10</v>
      </c>
      <c r="D1780" s="175" t="s">
        <v>5</v>
      </c>
      <c r="E1780" s="175" t="s">
        <v>6</v>
      </c>
      <c r="F1780" s="175" t="s">
        <v>2684</v>
      </c>
      <c r="G1780" s="302">
        <v>45043.291666666664</v>
      </c>
      <c r="H1780" s="175" t="s">
        <v>9</v>
      </c>
      <c r="I1780" s="48" t="str">
        <f>VLOOKUP(H1780,'[4]Source Codes'!$A$6:$B$89,2,FALSE)</f>
        <v>On Line Journal Entries</v>
      </c>
      <c r="J1780" s="356">
        <v>-1065067.68</v>
      </c>
      <c r="K1780" s="302">
        <v>45047.291666666664</v>
      </c>
      <c r="L1780" s="182" t="s">
        <v>2685</v>
      </c>
      <c r="M1780" s="50">
        <v>45048.165983796294</v>
      </c>
      <c r="N1780" s="48" t="s">
        <v>407</v>
      </c>
      <c r="O1780" s="48" t="s">
        <v>422</v>
      </c>
    </row>
    <row r="1781" spans="1:15" ht="12.75" customHeight="1" collapsed="1">
      <c r="J1781" s="145">
        <f>SUM(J1777:J1780)</f>
        <v>12877509.32</v>
      </c>
    </row>
    <row r="1784" spans="1:15" ht="12.75" customHeight="1">
      <c r="A1784" s="63" t="s">
        <v>2696</v>
      </c>
    </row>
    <row r="1785" spans="1:15" ht="25.5" hidden="1" outlineLevel="1">
      <c r="B1785" s="301">
        <v>2023</v>
      </c>
      <c r="C1785" s="301">
        <v>11</v>
      </c>
      <c r="D1785" s="175" t="s">
        <v>5</v>
      </c>
      <c r="E1785" s="175" t="s">
        <v>6</v>
      </c>
      <c r="F1785" s="175" t="s">
        <v>2690</v>
      </c>
      <c r="G1785" s="302">
        <v>45050.291666666664</v>
      </c>
      <c r="H1785" s="175" t="s">
        <v>14</v>
      </c>
      <c r="I1785" s="48" t="str">
        <f>VLOOKUP(H1785,'[4]Source Codes'!$A$6:$B$89,2,FALSE)</f>
        <v>AP Warrant Issuance</v>
      </c>
      <c r="J1785" s="356">
        <v>-2163050.06</v>
      </c>
      <c r="K1785" s="302">
        <v>45048.291666666664</v>
      </c>
      <c r="L1785" s="182" t="s">
        <v>2692</v>
      </c>
      <c r="M1785" s="50">
        <v>45049.088784722226</v>
      </c>
      <c r="N1785" s="48" t="s">
        <v>407</v>
      </c>
      <c r="O1785" s="48" t="s">
        <v>419</v>
      </c>
    </row>
    <row r="1786" spans="1:15" ht="25.5" hidden="1" outlineLevel="1">
      <c r="B1786" s="301">
        <v>2023</v>
      </c>
      <c r="C1786" s="301">
        <v>11</v>
      </c>
      <c r="D1786" s="175" t="s">
        <v>5</v>
      </c>
      <c r="E1786" s="175" t="s">
        <v>6</v>
      </c>
      <c r="F1786" s="175" t="s">
        <v>2691</v>
      </c>
      <c r="G1786" s="302">
        <v>45048.291666666664</v>
      </c>
      <c r="H1786" s="175" t="s">
        <v>14</v>
      </c>
      <c r="I1786" s="48" t="str">
        <f>VLOOKUP(H1786,'[4]Source Codes'!$A$6:$B$89,2,FALSE)</f>
        <v>AP Warrant Issuance</v>
      </c>
      <c r="J1786" s="356">
        <v>-1292323.27</v>
      </c>
      <c r="K1786" s="302">
        <v>45048.291666666664</v>
      </c>
      <c r="L1786" s="182" t="s">
        <v>2693</v>
      </c>
      <c r="M1786" s="50">
        <v>45049.088784722226</v>
      </c>
      <c r="N1786" s="48" t="s">
        <v>407</v>
      </c>
      <c r="O1786" s="48" t="s">
        <v>419</v>
      </c>
    </row>
    <row r="1787" spans="1:15" ht="12.75" customHeight="1" collapsed="1">
      <c r="J1787" s="145">
        <f>SUM(J1785:J1786)</f>
        <v>-3455373.33</v>
      </c>
    </row>
    <row r="1790" spans="1:15" ht="12.75" customHeight="1">
      <c r="A1790" s="63" t="s">
        <v>2697</v>
      </c>
    </row>
    <row r="1791" spans="1:15" ht="25.5" hidden="1" outlineLevel="1">
      <c r="B1791" s="301">
        <v>2023</v>
      </c>
      <c r="C1791" s="301">
        <v>11</v>
      </c>
      <c r="D1791" s="175" t="s">
        <v>5</v>
      </c>
      <c r="E1791" s="175" t="s">
        <v>6</v>
      </c>
      <c r="F1791" s="175" t="s">
        <v>2698</v>
      </c>
      <c r="G1791" s="302">
        <v>45051.291666666664</v>
      </c>
      <c r="H1791" s="175" t="s">
        <v>14</v>
      </c>
      <c r="I1791" s="48" t="str">
        <f>VLOOKUP(H1791,'[4]Source Codes'!$A$6:$B$89,2,FALSE)</f>
        <v>AP Warrant Issuance</v>
      </c>
      <c r="J1791" s="356">
        <v>-1244276.8799999999</v>
      </c>
      <c r="K1791" s="302">
        <v>45049.291666666664</v>
      </c>
      <c r="L1791" s="182" t="s">
        <v>2699</v>
      </c>
      <c r="M1791" s="50">
        <v>45050.088229166664</v>
      </c>
      <c r="N1791" s="48" t="s">
        <v>407</v>
      </c>
      <c r="O1791" s="48" t="s">
        <v>419</v>
      </c>
    </row>
    <row r="1792" spans="1:15" ht="12.75" customHeight="1" collapsed="1">
      <c r="J1792" s="145">
        <f>SUM(J1791)</f>
        <v>-1244276.8799999999</v>
      </c>
    </row>
    <row r="1794" spans="1:15" ht="12.75" customHeight="1">
      <c r="A1794" s="63" t="s">
        <v>2702</v>
      </c>
    </row>
    <row r="1795" spans="1:15" hidden="1" outlineLevel="1">
      <c r="B1795" s="301">
        <v>2023</v>
      </c>
      <c r="C1795" s="301">
        <v>11</v>
      </c>
      <c r="D1795" s="175" t="s">
        <v>5</v>
      </c>
      <c r="E1795" s="175" t="s">
        <v>6</v>
      </c>
      <c r="F1795" s="175" t="s">
        <v>2703</v>
      </c>
      <c r="G1795" s="302">
        <v>45049.291666666664</v>
      </c>
      <c r="H1795" s="175" t="s">
        <v>16</v>
      </c>
      <c r="I1795" s="48" t="str">
        <f>VLOOKUP(H1795,'[4]Source Codes'!$A$6:$B$89,2,FALSE)</f>
        <v>Property Tax Interface</v>
      </c>
      <c r="J1795" s="356">
        <v>7937855</v>
      </c>
      <c r="K1795" s="302">
        <v>45050.291666666664</v>
      </c>
      <c r="L1795" s="182" t="s">
        <v>2701</v>
      </c>
      <c r="M1795" s="50">
        <v>45051.019062500003</v>
      </c>
      <c r="N1795" s="48" t="s">
        <v>412</v>
      </c>
      <c r="O1795" s="48" t="s">
        <v>422</v>
      </c>
    </row>
    <row r="1796" spans="1:15" ht="12.75" customHeight="1" collapsed="1">
      <c r="J1796" s="145">
        <f>SUM(J1795)</f>
        <v>7937855</v>
      </c>
    </row>
    <row r="1798" spans="1:15" ht="12.75" customHeight="1">
      <c r="A1798" s="63" t="s">
        <v>2705</v>
      </c>
    </row>
    <row r="1799" spans="1:15" ht="12.75" hidden="1" customHeight="1" outlineLevel="1">
      <c r="B1799" s="301">
        <v>2023</v>
      </c>
      <c r="C1799" s="301">
        <v>11</v>
      </c>
      <c r="D1799" s="175" t="s">
        <v>5</v>
      </c>
      <c r="E1799" s="175" t="s">
        <v>6</v>
      </c>
      <c r="F1799" s="175" t="s">
        <v>2706</v>
      </c>
      <c r="G1799" s="302">
        <v>45049.291666666664</v>
      </c>
      <c r="H1799" s="175" t="s">
        <v>12</v>
      </c>
      <c r="I1799" s="48" t="str">
        <f>VLOOKUP(H1799,'[4]Source Codes'!$A$6:$B$89,2,FALSE)</f>
        <v>AR Direct Cash Journal</v>
      </c>
      <c r="J1799" s="356">
        <v>1870583.75</v>
      </c>
      <c r="K1799" s="302">
        <v>45051.291666666664</v>
      </c>
      <c r="L1799" s="182" t="s">
        <v>731</v>
      </c>
      <c r="M1799" s="50">
        <v>45052.044768518521</v>
      </c>
      <c r="N1799" s="48" t="s">
        <v>407</v>
      </c>
      <c r="O1799" s="48" t="s">
        <v>471</v>
      </c>
    </row>
    <row r="1800" spans="1:15" ht="12.75" customHeight="1" collapsed="1">
      <c r="J1800" s="145">
        <f>SUM(J1799)</f>
        <v>1870583.75</v>
      </c>
    </row>
    <row r="1802" spans="1:15" ht="12.75" customHeight="1">
      <c r="A1802" s="63" t="s">
        <v>2710</v>
      </c>
    </row>
    <row r="1803" spans="1:15" ht="25.5" hidden="1" outlineLevel="1">
      <c r="B1803" s="301">
        <v>2023</v>
      </c>
      <c r="C1803" s="301">
        <v>11</v>
      </c>
      <c r="D1803" s="175" t="s">
        <v>5</v>
      </c>
      <c r="E1803" s="175" t="s">
        <v>6</v>
      </c>
      <c r="F1803" s="175" t="s">
        <v>2711</v>
      </c>
      <c r="G1803" s="302">
        <v>45048.291666666664</v>
      </c>
      <c r="H1803" s="175" t="s">
        <v>9</v>
      </c>
      <c r="I1803" s="48" t="str">
        <f>VLOOKUP(H1803,'[4]Source Codes'!$A$6:$B$89,2,FALSE)</f>
        <v>On Line Journal Entries</v>
      </c>
      <c r="J1803" s="356">
        <v>27289479</v>
      </c>
      <c r="K1803" s="302">
        <v>45054.291666666664</v>
      </c>
      <c r="L1803" s="182" t="s">
        <v>10</v>
      </c>
      <c r="M1803" s="50">
        <v>45055.165914351855</v>
      </c>
      <c r="N1803" s="48" t="s">
        <v>407</v>
      </c>
      <c r="O1803" s="48" t="s">
        <v>415</v>
      </c>
    </row>
    <row r="1804" spans="1:15" ht="25.5" hidden="1" outlineLevel="1">
      <c r="B1804" s="301">
        <v>2023</v>
      </c>
      <c r="C1804" s="301">
        <v>11</v>
      </c>
      <c r="D1804" s="175" t="s">
        <v>5</v>
      </c>
      <c r="E1804" s="175" t="s">
        <v>6</v>
      </c>
      <c r="F1804" s="175" t="s">
        <v>2712</v>
      </c>
      <c r="G1804" s="302">
        <v>45049.291666666664</v>
      </c>
      <c r="H1804" s="175" t="s">
        <v>9</v>
      </c>
      <c r="I1804" s="48" t="str">
        <f>VLOOKUP(H1804,'[4]Source Codes'!$A$6:$B$89,2,FALSE)</f>
        <v>On Line Journal Entries</v>
      </c>
      <c r="J1804" s="356">
        <v>27289479</v>
      </c>
      <c r="K1804" s="302">
        <v>45054.291666666664</v>
      </c>
      <c r="L1804" s="182" t="s">
        <v>10</v>
      </c>
      <c r="M1804" s="50">
        <v>45055.165914351855</v>
      </c>
      <c r="N1804" s="48" t="s">
        <v>407</v>
      </c>
      <c r="O1804" s="48" t="s">
        <v>415</v>
      </c>
    </row>
    <row r="1805" spans="1:15" hidden="1" outlineLevel="1">
      <c r="B1805" s="301">
        <v>2023</v>
      </c>
      <c r="C1805" s="301">
        <v>11</v>
      </c>
      <c r="D1805" s="175" t="s">
        <v>5</v>
      </c>
      <c r="E1805" s="175" t="s">
        <v>6</v>
      </c>
      <c r="F1805" s="175" t="s">
        <v>2713</v>
      </c>
      <c r="G1805" s="302">
        <v>45050.291666666664</v>
      </c>
      <c r="H1805" s="175" t="s">
        <v>16</v>
      </c>
      <c r="I1805" s="48" t="str">
        <f>VLOOKUP(H1805,'[4]Source Codes'!$A$6:$B$89,2,FALSE)</f>
        <v>Property Tax Interface</v>
      </c>
      <c r="J1805" s="356">
        <v>6279141.4900000002</v>
      </c>
      <c r="K1805" s="302">
        <v>45054.291666666664</v>
      </c>
      <c r="L1805" s="182" t="s">
        <v>2715</v>
      </c>
      <c r="M1805" s="50">
        <v>45054.697395833333</v>
      </c>
      <c r="N1805" s="48" t="s">
        <v>412</v>
      </c>
      <c r="O1805" s="48" t="s">
        <v>471</v>
      </c>
    </row>
    <row r="1806" spans="1:15" hidden="1" outlineLevel="1">
      <c r="B1806" s="301">
        <v>2023</v>
      </c>
      <c r="C1806" s="301">
        <v>11</v>
      </c>
      <c r="D1806" s="175" t="s">
        <v>5</v>
      </c>
      <c r="E1806" s="175" t="s">
        <v>6</v>
      </c>
      <c r="F1806" s="175" t="s">
        <v>2714</v>
      </c>
      <c r="G1806" s="302">
        <v>45048.291666666664</v>
      </c>
      <c r="H1806" s="175" t="s">
        <v>9</v>
      </c>
      <c r="I1806" s="48" t="str">
        <f>VLOOKUP(H1806,'[4]Source Codes'!$A$6:$B$89,2,FALSE)</f>
        <v>On Line Journal Entries</v>
      </c>
      <c r="J1806" s="356">
        <v>2546761.96</v>
      </c>
      <c r="K1806" s="302">
        <v>45054.291666666664</v>
      </c>
      <c r="L1806" s="182" t="s">
        <v>2716</v>
      </c>
      <c r="M1806" s="50">
        <v>45055.165914351855</v>
      </c>
      <c r="N1806" s="48" t="s">
        <v>407</v>
      </c>
      <c r="O1806" s="48" t="s">
        <v>419</v>
      </c>
    </row>
    <row r="1807" spans="1:15" ht="12.75" customHeight="1" collapsed="1">
      <c r="J1807" s="145">
        <f>SUM(J1803:J1806)</f>
        <v>63404861.450000003</v>
      </c>
    </row>
    <row r="1809" spans="1:15" ht="12.75" customHeight="1">
      <c r="A1809" s="63" t="s">
        <v>2718</v>
      </c>
    </row>
    <row r="1810" spans="1:15" ht="63.75" hidden="1" outlineLevel="1">
      <c r="B1810" s="301">
        <v>2023</v>
      </c>
      <c r="C1810" s="301">
        <v>11</v>
      </c>
      <c r="D1810" s="175" t="s">
        <v>5</v>
      </c>
      <c r="E1810" s="175" t="s">
        <v>6</v>
      </c>
      <c r="F1810" s="175" t="s">
        <v>2719</v>
      </c>
      <c r="G1810" s="302">
        <v>45055.291666666664</v>
      </c>
      <c r="H1810" s="175" t="s">
        <v>14</v>
      </c>
      <c r="I1810" s="48" t="str">
        <f>VLOOKUP(H1810,'[4]Source Codes'!$A$6:$B$89,2,FALSE)</f>
        <v>AP Warrant Issuance</v>
      </c>
      <c r="J1810" s="356">
        <v>-57434624.649999999</v>
      </c>
      <c r="K1810" s="302">
        <v>45055.291666666664</v>
      </c>
      <c r="L1810" s="182" t="s">
        <v>2724</v>
      </c>
      <c r="M1810" s="50">
        <v>45056.088101851848</v>
      </c>
      <c r="N1810" s="48" t="s">
        <v>412</v>
      </c>
      <c r="O1810" s="48" t="s">
        <v>421</v>
      </c>
    </row>
    <row r="1811" spans="1:15" ht="63.75" hidden="1" outlineLevel="1">
      <c r="B1811" s="301">
        <v>2023</v>
      </c>
      <c r="C1811" s="301">
        <v>11</v>
      </c>
      <c r="D1811" s="175" t="s">
        <v>5</v>
      </c>
      <c r="E1811" s="175" t="s">
        <v>6</v>
      </c>
      <c r="F1811" s="175" t="s">
        <v>2720</v>
      </c>
      <c r="G1811" s="302">
        <v>45055.291666666664</v>
      </c>
      <c r="H1811" s="175" t="s">
        <v>14</v>
      </c>
      <c r="I1811" s="48" t="str">
        <f>VLOOKUP(H1811,'[4]Source Codes'!$A$6:$B$89,2,FALSE)</f>
        <v>AP Warrant Issuance</v>
      </c>
      <c r="J1811" s="356">
        <v>-7189804.1100000003</v>
      </c>
      <c r="K1811" s="302">
        <v>45055.291666666664</v>
      </c>
      <c r="L1811" s="182" t="s">
        <v>2725</v>
      </c>
      <c r="M1811" s="50">
        <v>45056.088101851848</v>
      </c>
      <c r="N1811" s="48" t="s">
        <v>407</v>
      </c>
      <c r="O1811" s="48" t="s">
        <v>415</v>
      </c>
    </row>
    <row r="1812" spans="1:15" ht="51" hidden="1" outlineLevel="1">
      <c r="B1812" s="301">
        <v>2023</v>
      </c>
      <c r="C1812" s="301">
        <v>11</v>
      </c>
      <c r="D1812" s="175" t="s">
        <v>5</v>
      </c>
      <c r="E1812" s="175" t="s">
        <v>6</v>
      </c>
      <c r="F1812" s="175" t="s">
        <v>2721</v>
      </c>
      <c r="G1812" s="302">
        <v>45057.291666666664</v>
      </c>
      <c r="H1812" s="175" t="s">
        <v>14</v>
      </c>
      <c r="I1812" s="48" t="str">
        <f>VLOOKUP(H1812,'[4]Source Codes'!$A$6:$B$89,2,FALSE)</f>
        <v>AP Warrant Issuance</v>
      </c>
      <c r="J1812" s="356">
        <v>-4181119.68</v>
      </c>
      <c r="K1812" s="302">
        <v>45055.291666666664</v>
      </c>
      <c r="L1812" s="182" t="s">
        <v>2726</v>
      </c>
      <c r="M1812" s="50">
        <v>45056.088101851848</v>
      </c>
      <c r="N1812" s="48" t="s">
        <v>407</v>
      </c>
      <c r="O1812" s="48" t="s">
        <v>415</v>
      </c>
    </row>
    <row r="1813" spans="1:15" ht="25.5" hidden="1" outlineLevel="1">
      <c r="B1813" s="301">
        <v>2023</v>
      </c>
      <c r="C1813" s="301">
        <v>11</v>
      </c>
      <c r="D1813" s="175" t="s">
        <v>5</v>
      </c>
      <c r="E1813" s="175" t="s">
        <v>6</v>
      </c>
      <c r="F1813" s="175" t="s">
        <v>2722</v>
      </c>
      <c r="G1813" s="302">
        <v>45055.291666666664</v>
      </c>
      <c r="H1813" s="175" t="s">
        <v>12</v>
      </c>
      <c r="I1813" s="48" t="str">
        <f>VLOOKUP(H1813,'[4]Source Codes'!$A$6:$B$89,2,FALSE)</f>
        <v>AR Direct Cash Journal</v>
      </c>
      <c r="J1813" s="356">
        <v>4175517</v>
      </c>
      <c r="K1813" s="302">
        <v>45055.291666666664</v>
      </c>
      <c r="L1813" s="182" t="s">
        <v>2727</v>
      </c>
      <c r="M1813" s="50">
        <v>45056.044687499998</v>
      </c>
      <c r="N1813" s="48" t="s">
        <v>407</v>
      </c>
      <c r="O1813" s="48" t="s">
        <v>420</v>
      </c>
    </row>
    <row r="1814" spans="1:15" ht="25.5" hidden="1" outlineLevel="1">
      <c r="B1814" s="301">
        <v>2023</v>
      </c>
      <c r="C1814" s="301">
        <v>11</v>
      </c>
      <c r="D1814" s="175" t="s">
        <v>5</v>
      </c>
      <c r="E1814" s="175" t="s">
        <v>6</v>
      </c>
      <c r="F1814" s="175" t="s">
        <v>2723</v>
      </c>
      <c r="G1814" s="302">
        <v>45054.291666666664</v>
      </c>
      <c r="H1814" s="175" t="s">
        <v>12</v>
      </c>
      <c r="I1814" s="48" t="str">
        <f>VLOOKUP(H1814,'[4]Source Codes'!$A$6:$B$89,2,FALSE)</f>
        <v>AR Direct Cash Journal</v>
      </c>
      <c r="J1814" s="356">
        <v>1779464.36</v>
      </c>
      <c r="K1814" s="302">
        <v>45055.291666666664</v>
      </c>
      <c r="L1814" s="182" t="s">
        <v>2728</v>
      </c>
      <c r="M1814" s="50">
        <v>45056.044687499998</v>
      </c>
      <c r="N1814" s="48" t="s">
        <v>407</v>
      </c>
      <c r="O1814" s="48" t="s">
        <v>421</v>
      </c>
    </row>
    <row r="1815" spans="1:15" ht="12.75" customHeight="1" collapsed="1">
      <c r="J1815" s="145">
        <f>SUM(J1810:J1814)</f>
        <v>-62850567.079999998</v>
      </c>
    </row>
    <row r="1817" spans="1:15" ht="12.75" customHeight="1">
      <c r="A1817" s="63" t="s">
        <v>2730</v>
      </c>
    </row>
    <row r="1818" spans="1:15" ht="12.75" hidden="1" customHeight="1" outlineLevel="1">
      <c r="B1818" s="301">
        <v>2023</v>
      </c>
      <c r="C1818" s="301">
        <v>11</v>
      </c>
      <c r="D1818" s="175" t="s">
        <v>5</v>
      </c>
      <c r="E1818" s="175" t="s">
        <v>6</v>
      </c>
      <c r="F1818" s="175" t="s">
        <v>2731</v>
      </c>
      <c r="G1818" s="302">
        <v>45055.291666666664</v>
      </c>
      <c r="H1818" s="175" t="s">
        <v>12</v>
      </c>
      <c r="I1818" s="48" t="str">
        <f>VLOOKUP(H1818,'[4]Source Codes'!$A$6:$B$89,2,FALSE)</f>
        <v>AR Direct Cash Journal</v>
      </c>
      <c r="J1818" s="356">
        <v>1588975.48</v>
      </c>
      <c r="K1818" s="302">
        <v>45056.291666666664</v>
      </c>
      <c r="L1818" s="182" t="s">
        <v>2742</v>
      </c>
      <c r="M1818" s="50">
        <v>45057.044479166667</v>
      </c>
      <c r="N1818" s="48" t="s">
        <v>407</v>
      </c>
      <c r="O1818" s="48" t="s">
        <v>413</v>
      </c>
    </row>
    <row r="1819" spans="1:15" hidden="1" outlineLevel="1">
      <c r="B1819" s="301">
        <v>2023</v>
      </c>
      <c r="C1819" s="301">
        <v>11</v>
      </c>
      <c r="D1819" s="175" t="s">
        <v>5</v>
      </c>
      <c r="E1819" s="175" t="s">
        <v>6</v>
      </c>
      <c r="F1819" s="175" t="s">
        <v>2732</v>
      </c>
      <c r="G1819" s="302">
        <v>45056.291666666664</v>
      </c>
      <c r="H1819" s="175" t="s">
        <v>12</v>
      </c>
      <c r="I1819" s="48" t="str">
        <f>VLOOKUP(H1819,'[4]Source Codes'!$A$6:$B$89,2,FALSE)</f>
        <v>AR Direct Cash Journal</v>
      </c>
      <c r="J1819" s="356">
        <v>1322638.33</v>
      </c>
      <c r="K1819" s="302">
        <v>45056.291666666664</v>
      </c>
      <c r="L1819" s="182" t="s">
        <v>2744</v>
      </c>
      <c r="M1819" s="50">
        <v>45057.044479166667</v>
      </c>
      <c r="N1819" s="48" t="s">
        <v>518</v>
      </c>
      <c r="O1819" s="48" t="s">
        <v>634</v>
      </c>
    </row>
    <row r="1820" spans="1:15" ht="25.5" hidden="1" outlineLevel="1">
      <c r="B1820" s="301">
        <v>2023</v>
      </c>
      <c r="C1820" s="301">
        <v>11</v>
      </c>
      <c r="D1820" s="175" t="s">
        <v>5</v>
      </c>
      <c r="E1820" s="175" t="s">
        <v>6</v>
      </c>
      <c r="F1820" s="175" t="s">
        <v>2733</v>
      </c>
      <c r="G1820" s="302">
        <v>45051.291666666664</v>
      </c>
      <c r="H1820" s="175" t="s">
        <v>9</v>
      </c>
      <c r="I1820" s="48" t="str">
        <f>VLOOKUP(H1820,'[4]Source Codes'!$A$6:$B$89,2,FALSE)</f>
        <v>On Line Journal Entries</v>
      </c>
      <c r="J1820" s="356">
        <v>8121636.2199999997</v>
      </c>
      <c r="K1820" s="302">
        <v>45056.291666666664</v>
      </c>
      <c r="L1820" s="182" t="s">
        <v>351</v>
      </c>
      <c r="M1820" s="50">
        <v>45057.166215277779</v>
      </c>
      <c r="N1820" s="48" t="s">
        <v>407</v>
      </c>
      <c r="O1820" s="48" t="s">
        <v>415</v>
      </c>
    </row>
    <row r="1821" spans="1:15" ht="25.5" hidden="1" outlineLevel="1">
      <c r="B1821" s="301">
        <v>2023</v>
      </c>
      <c r="C1821" s="301">
        <v>11</v>
      </c>
      <c r="D1821" s="175" t="s">
        <v>5</v>
      </c>
      <c r="E1821" s="175" t="s">
        <v>6</v>
      </c>
      <c r="F1821" s="175" t="s">
        <v>2734</v>
      </c>
      <c r="G1821" s="302">
        <v>45051.291666666664</v>
      </c>
      <c r="H1821" s="175" t="s">
        <v>9</v>
      </c>
      <c r="I1821" s="48" t="str">
        <f>VLOOKUP(H1821,'[4]Source Codes'!$A$6:$B$89,2,FALSE)</f>
        <v>On Line Journal Entries</v>
      </c>
      <c r="J1821" s="356">
        <v>7785661</v>
      </c>
      <c r="K1821" s="302">
        <v>45056.291666666664</v>
      </c>
      <c r="L1821" s="182" t="s">
        <v>351</v>
      </c>
      <c r="M1821" s="50">
        <v>45057.166215277779</v>
      </c>
      <c r="N1821" s="48" t="s">
        <v>407</v>
      </c>
      <c r="O1821" s="48" t="s">
        <v>415</v>
      </c>
    </row>
    <row r="1822" spans="1:15" hidden="1" outlineLevel="1">
      <c r="B1822" s="301">
        <v>2023</v>
      </c>
      <c r="C1822" s="301">
        <v>11</v>
      </c>
      <c r="D1822" s="175" t="s">
        <v>5</v>
      </c>
      <c r="E1822" s="175" t="s">
        <v>6</v>
      </c>
      <c r="F1822" s="175" t="s">
        <v>2735</v>
      </c>
      <c r="G1822" s="302">
        <v>45055.291666666664</v>
      </c>
      <c r="H1822" s="175" t="s">
        <v>9</v>
      </c>
      <c r="I1822" s="48" t="str">
        <f>VLOOKUP(H1822,'[4]Source Codes'!$A$6:$B$89,2,FALSE)</f>
        <v>On Line Journal Entries</v>
      </c>
      <c r="J1822" s="356">
        <v>7626183.3399999999</v>
      </c>
      <c r="K1822" s="302">
        <v>45056.291666666664</v>
      </c>
      <c r="L1822" s="182" t="s">
        <v>2741</v>
      </c>
      <c r="M1822" s="50">
        <v>45056.968263888892</v>
      </c>
      <c r="N1822" s="48" t="s">
        <v>412</v>
      </c>
      <c r="O1822" s="48" t="s">
        <v>421</v>
      </c>
    </row>
    <row r="1823" spans="1:15" ht="51" hidden="1" outlineLevel="1">
      <c r="B1823" s="301">
        <v>2023</v>
      </c>
      <c r="C1823" s="301">
        <v>11</v>
      </c>
      <c r="D1823" s="175" t="s">
        <v>5</v>
      </c>
      <c r="E1823" s="175" t="s">
        <v>6</v>
      </c>
      <c r="F1823" s="175" t="s">
        <v>2736</v>
      </c>
      <c r="G1823" s="302">
        <v>45047.291666666664</v>
      </c>
      <c r="H1823" s="175" t="s">
        <v>9</v>
      </c>
      <c r="I1823" s="48" t="str">
        <f>VLOOKUP(H1823,'[4]Source Codes'!$A$6:$B$89,2,FALSE)</f>
        <v>On Line Journal Entries</v>
      </c>
      <c r="J1823" s="356">
        <v>4855930</v>
      </c>
      <c r="K1823" s="302">
        <v>45056.291666666664</v>
      </c>
      <c r="L1823" s="182" t="s">
        <v>1082</v>
      </c>
      <c r="M1823" s="50">
        <v>45057.166215277779</v>
      </c>
      <c r="N1823" s="48" t="s">
        <v>407</v>
      </c>
      <c r="O1823" s="48" t="s">
        <v>415</v>
      </c>
    </row>
    <row r="1824" spans="1:15" ht="38.25" hidden="1" outlineLevel="1">
      <c r="B1824" s="301">
        <v>2023</v>
      </c>
      <c r="C1824" s="301">
        <v>11</v>
      </c>
      <c r="D1824" s="175" t="s">
        <v>5</v>
      </c>
      <c r="E1824" s="175" t="s">
        <v>6</v>
      </c>
      <c r="F1824" s="175" t="s">
        <v>2737</v>
      </c>
      <c r="G1824" s="302">
        <v>45050.291666666664</v>
      </c>
      <c r="H1824" s="175" t="s">
        <v>9</v>
      </c>
      <c r="I1824" s="48" t="str">
        <f>VLOOKUP(H1824,'[4]Source Codes'!$A$6:$B$89,2,FALSE)</f>
        <v>On Line Journal Entries</v>
      </c>
      <c r="J1824" s="356">
        <v>2526287</v>
      </c>
      <c r="K1824" s="302">
        <v>45056.291666666664</v>
      </c>
      <c r="L1824" s="182" t="s">
        <v>349</v>
      </c>
      <c r="M1824" s="50">
        <v>45057.166215277779</v>
      </c>
      <c r="N1824" s="48" t="s">
        <v>407</v>
      </c>
      <c r="O1824" s="48" t="s">
        <v>415</v>
      </c>
    </row>
    <row r="1825" spans="1:15" ht="25.5" hidden="1" outlineLevel="1">
      <c r="B1825" s="301">
        <v>2023</v>
      </c>
      <c r="C1825" s="301">
        <v>11</v>
      </c>
      <c r="D1825" s="175" t="s">
        <v>5</v>
      </c>
      <c r="E1825" s="175" t="s">
        <v>6</v>
      </c>
      <c r="F1825" s="175" t="s">
        <v>2738</v>
      </c>
      <c r="G1825" s="302">
        <v>45054.291666666664</v>
      </c>
      <c r="H1825" s="175" t="s">
        <v>9</v>
      </c>
      <c r="I1825" s="48" t="str">
        <f>VLOOKUP(H1825,'[4]Source Codes'!$A$6:$B$89,2,FALSE)</f>
        <v>On Line Journal Entries</v>
      </c>
      <c r="J1825" s="356">
        <v>2208382</v>
      </c>
      <c r="K1825" s="302">
        <v>45056.291666666664</v>
      </c>
      <c r="L1825" s="182" t="s">
        <v>351</v>
      </c>
      <c r="M1825" s="50">
        <v>45057.166215277779</v>
      </c>
      <c r="N1825" s="48" t="s">
        <v>407</v>
      </c>
      <c r="O1825" s="48" t="s">
        <v>415</v>
      </c>
    </row>
    <row r="1826" spans="1:15" hidden="1" outlineLevel="1">
      <c r="B1826" s="301">
        <v>2023</v>
      </c>
      <c r="C1826" s="301">
        <v>11</v>
      </c>
      <c r="D1826" s="175" t="s">
        <v>5</v>
      </c>
      <c r="E1826" s="175" t="s">
        <v>6</v>
      </c>
      <c r="F1826" s="175" t="s">
        <v>2739</v>
      </c>
      <c r="G1826" s="302">
        <v>45051.291666666664</v>
      </c>
      <c r="H1826" s="175" t="s">
        <v>360</v>
      </c>
      <c r="I1826" s="48" t="s">
        <v>346</v>
      </c>
      <c r="J1826" s="356">
        <v>1940909.24</v>
      </c>
      <c r="K1826" s="302">
        <v>45056.291666666664</v>
      </c>
      <c r="L1826" s="182" t="s">
        <v>2740</v>
      </c>
      <c r="M1826" s="50">
        <v>45057.166273148148</v>
      </c>
      <c r="N1826" s="48" t="s">
        <v>434</v>
      </c>
      <c r="O1826" s="48" t="s">
        <v>448</v>
      </c>
    </row>
    <row r="1827" spans="1:15" ht="12.75" customHeight="1" collapsed="1">
      <c r="J1827" s="145">
        <f>SUM(J1818:J1826)</f>
        <v>37976602.610000007</v>
      </c>
    </row>
    <row r="1829" spans="1:15" ht="12.75" customHeight="1">
      <c r="A1829" s="63" t="s">
        <v>2745</v>
      </c>
    </row>
    <row r="1830" spans="1:15" ht="63.75" hidden="1" outlineLevel="1">
      <c r="B1830" s="301">
        <v>2023</v>
      </c>
      <c r="C1830" s="301">
        <v>11</v>
      </c>
      <c r="D1830" s="175" t="s">
        <v>5</v>
      </c>
      <c r="E1830" s="175" t="s">
        <v>6</v>
      </c>
      <c r="F1830" s="175" t="s">
        <v>2746</v>
      </c>
      <c r="G1830" s="302">
        <v>45056.291666666664</v>
      </c>
      <c r="H1830" s="175" t="s">
        <v>12</v>
      </c>
      <c r="I1830" s="48" t="str">
        <f>VLOOKUP(H1830,'[4]Source Codes'!$A$6:$B$89,2,FALSE)</f>
        <v>AR Direct Cash Journal</v>
      </c>
      <c r="J1830" s="356">
        <v>2147126.9300000002</v>
      </c>
      <c r="K1830" s="302">
        <v>45057.291666666664</v>
      </c>
      <c r="L1830" s="182" t="s">
        <v>2752</v>
      </c>
      <c r="M1830" s="50">
        <v>45058.045266203706</v>
      </c>
      <c r="N1830" s="48" t="s">
        <v>407</v>
      </c>
      <c r="O1830" s="48" t="s">
        <v>421</v>
      </c>
    </row>
    <row r="1831" spans="1:15" ht="12.75" hidden="1" customHeight="1" outlineLevel="1">
      <c r="B1831" s="301">
        <v>2023</v>
      </c>
      <c r="C1831" s="301">
        <v>11</v>
      </c>
      <c r="D1831" s="175" t="s">
        <v>5</v>
      </c>
      <c r="E1831" s="175" t="s">
        <v>6</v>
      </c>
      <c r="F1831" s="175" t="s">
        <v>2747</v>
      </c>
      <c r="G1831" s="302">
        <v>45049.291666666664</v>
      </c>
      <c r="H1831" s="175" t="s">
        <v>7</v>
      </c>
      <c r="I1831" s="48" t="str">
        <f>VLOOKUP(H1831,'[4]Source Codes'!$A$6:$B$89,2,FALSE)</f>
        <v>HRMS Interface Journals</v>
      </c>
      <c r="J1831" s="356">
        <v>-2156212.86</v>
      </c>
      <c r="K1831" s="302">
        <v>45057.291666666664</v>
      </c>
      <c r="L1831" s="182" t="s">
        <v>357</v>
      </c>
      <c r="M1831" s="50">
        <v>45057.630497685182</v>
      </c>
      <c r="N1831" s="48" t="s">
        <v>438</v>
      </c>
      <c r="O1831" s="48" t="s">
        <v>439</v>
      </c>
    </row>
    <row r="1832" spans="1:15" ht="12.75" hidden="1" customHeight="1" outlineLevel="1">
      <c r="B1832" s="301">
        <v>2023</v>
      </c>
      <c r="C1832" s="301">
        <v>11</v>
      </c>
      <c r="D1832" s="175" t="s">
        <v>5</v>
      </c>
      <c r="E1832" s="175" t="s">
        <v>6</v>
      </c>
      <c r="F1832" s="175" t="s">
        <v>2748</v>
      </c>
      <c r="G1832" s="302">
        <v>45049.291666666664</v>
      </c>
      <c r="H1832" s="175" t="s">
        <v>7</v>
      </c>
      <c r="I1832" s="48" t="str">
        <f>VLOOKUP(H1832,'[4]Source Codes'!$A$6:$B$89,2,FALSE)</f>
        <v>HRMS Interface Journals</v>
      </c>
      <c r="J1832" s="356">
        <v>-13154275.4</v>
      </c>
      <c r="K1832" s="302">
        <v>45057.291666666664</v>
      </c>
      <c r="L1832" s="182" t="s">
        <v>356</v>
      </c>
      <c r="M1832" s="50">
        <v>45057.62604166667</v>
      </c>
      <c r="N1832" s="48" t="s">
        <v>438</v>
      </c>
      <c r="O1832" s="48" t="s">
        <v>439</v>
      </c>
    </row>
    <row r="1833" spans="1:15" ht="12.75" hidden="1" customHeight="1" outlineLevel="1">
      <c r="B1833" s="301">
        <v>2023</v>
      </c>
      <c r="C1833" s="301">
        <v>11</v>
      </c>
      <c r="D1833" s="175" t="s">
        <v>5</v>
      </c>
      <c r="E1833" s="175" t="s">
        <v>6</v>
      </c>
      <c r="F1833" s="175" t="s">
        <v>2749</v>
      </c>
      <c r="G1833" s="302">
        <v>45049.291666666664</v>
      </c>
      <c r="H1833" s="175" t="s">
        <v>7</v>
      </c>
      <c r="I1833" s="48" t="str">
        <f>VLOOKUP(H1833,'[4]Source Codes'!$A$6:$B$89,2,FALSE)</f>
        <v>HRMS Interface Journals</v>
      </c>
      <c r="J1833" s="356">
        <v>-60974755.850000001</v>
      </c>
      <c r="K1833" s="302">
        <v>45057.291666666664</v>
      </c>
      <c r="L1833" s="182" t="s">
        <v>1986</v>
      </c>
      <c r="M1833" s="50">
        <v>45057.628761574073</v>
      </c>
      <c r="N1833" s="48" t="s">
        <v>438</v>
      </c>
      <c r="O1833" s="48" t="s">
        <v>439</v>
      </c>
    </row>
    <row r="1834" spans="1:15" ht="12.75" customHeight="1" collapsed="1">
      <c r="J1834" s="145">
        <f>SUM(J1830:J1833)</f>
        <v>-74138117.180000007</v>
      </c>
    </row>
    <row r="1836" spans="1:15" ht="12.75" customHeight="1">
      <c r="A1836" s="63" t="s">
        <v>2756</v>
      </c>
    </row>
    <row r="1837" spans="1:15" ht="25.5" hidden="1" outlineLevel="1">
      <c r="B1837" s="301">
        <v>2023</v>
      </c>
      <c r="C1837" s="301">
        <v>11</v>
      </c>
      <c r="D1837" s="175" t="s">
        <v>5</v>
      </c>
      <c r="E1837" s="175" t="s">
        <v>6</v>
      </c>
      <c r="F1837" s="175" t="s">
        <v>2757</v>
      </c>
      <c r="G1837" s="302">
        <v>45058.291666666664</v>
      </c>
      <c r="H1837" s="175" t="s">
        <v>9</v>
      </c>
      <c r="I1837" s="48" t="str">
        <f>VLOOKUP(H1837,'[4]Source Codes'!$A$6:$B$89,2,FALSE)</f>
        <v>On Line Journal Entries</v>
      </c>
      <c r="J1837" s="356">
        <v>9243463.0299999993</v>
      </c>
      <c r="K1837" s="302">
        <v>45061.291666666664</v>
      </c>
      <c r="L1837" s="182" t="s">
        <v>2760</v>
      </c>
      <c r="M1837" s="50">
        <v>45062.165520833332</v>
      </c>
      <c r="N1837" s="48" t="s">
        <v>434</v>
      </c>
      <c r="O1837" s="48" t="s">
        <v>419</v>
      </c>
    </row>
    <row r="1838" spans="1:15" ht="12.75" hidden="1" customHeight="1" outlineLevel="1">
      <c r="B1838" s="301">
        <v>2023</v>
      </c>
      <c r="C1838" s="301">
        <v>11</v>
      </c>
      <c r="D1838" s="175" t="s">
        <v>5</v>
      </c>
      <c r="E1838" s="175" t="s">
        <v>6</v>
      </c>
      <c r="F1838" s="175" t="s">
        <v>2758</v>
      </c>
      <c r="G1838" s="302">
        <v>45049.291666666664</v>
      </c>
      <c r="H1838" s="175" t="s">
        <v>9</v>
      </c>
      <c r="I1838" s="48" t="str">
        <f>VLOOKUP(H1838,'[4]Source Codes'!$A$6:$B$89,2,FALSE)</f>
        <v>On Line Journal Entries</v>
      </c>
      <c r="J1838" s="356">
        <v>-1542083</v>
      </c>
      <c r="K1838" s="302">
        <v>45061.291666666664</v>
      </c>
      <c r="L1838" s="182" t="s">
        <v>2759</v>
      </c>
      <c r="M1838" s="50">
        <v>45062.165520833332</v>
      </c>
      <c r="N1838" s="48" t="s">
        <v>407</v>
      </c>
      <c r="O1838" s="48" t="s">
        <v>419</v>
      </c>
    </row>
    <row r="1839" spans="1:15" ht="12.75" customHeight="1" collapsed="1">
      <c r="J1839" s="145">
        <f>SUM(J1837:J1838)</f>
        <v>7701380.0299999993</v>
      </c>
    </row>
    <row r="1841" spans="1:15" ht="12.75" customHeight="1">
      <c r="A1841" s="63" t="s">
        <v>2764</v>
      </c>
    </row>
    <row r="1842" spans="1:15" ht="25.5" hidden="1" outlineLevel="1">
      <c r="B1842" s="301">
        <v>2023</v>
      </c>
      <c r="C1842" s="301">
        <v>11</v>
      </c>
      <c r="D1842" s="175" t="s">
        <v>5</v>
      </c>
      <c r="E1842" s="175" t="s">
        <v>6</v>
      </c>
      <c r="F1842" s="175" t="s">
        <v>2762</v>
      </c>
      <c r="G1842" s="302">
        <v>45062.291666666664</v>
      </c>
      <c r="H1842" s="175" t="s">
        <v>14</v>
      </c>
      <c r="I1842" s="48" t="str">
        <f>VLOOKUP(H1842,'[4]Source Codes'!$A$6:$B$89,2,FALSE)</f>
        <v>AP Warrant Issuance</v>
      </c>
      <c r="J1842" s="356">
        <v>-1817244.44</v>
      </c>
      <c r="K1842" s="302">
        <v>45062.291666666664</v>
      </c>
      <c r="L1842" s="182" t="s">
        <v>2774</v>
      </c>
      <c r="M1842" s="50">
        <v>45063.088425925926</v>
      </c>
      <c r="N1842" s="48" t="s">
        <v>407</v>
      </c>
      <c r="O1842" s="48" t="s">
        <v>419</v>
      </c>
    </row>
    <row r="1843" spans="1:15" ht="25.5" hidden="1" outlineLevel="1">
      <c r="B1843" s="301">
        <v>2023</v>
      </c>
      <c r="C1843" s="301">
        <v>11</v>
      </c>
      <c r="D1843" s="175" t="s">
        <v>5</v>
      </c>
      <c r="E1843" s="175" t="s">
        <v>6</v>
      </c>
      <c r="F1843" s="175" t="s">
        <v>2763</v>
      </c>
      <c r="G1843" s="302">
        <v>45064.291666666664</v>
      </c>
      <c r="H1843" s="175" t="s">
        <v>14</v>
      </c>
      <c r="I1843" s="48" t="str">
        <f>VLOOKUP(H1843,'[4]Source Codes'!$A$6:$B$89,2,FALSE)</f>
        <v>AP Warrant Issuance</v>
      </c>
      <c r="J1843" s="356">
        <v>-1439965.2</v>
      </c>
      <c r="K1843" s="302">
        <v>45062.291666666664</v>
      </c>
      <c r="L1843" s="182" t="s">
        <v>2775</v>
      </c>
      <c r="M1843" s="50">
        <v>45063.088425925926</v>
      </c>
      <c r="N1843" s="48" t="s">
        <v>407</v>
      </c>
      <c r="O1843" s="48" t="s">
        <v>419</v>
      </c>
    </row>
    <row r="1844" spans="1:15" ht="51" hidden="1" outlineLevel="1">
      <c r="B1844" s="301">
        <v>2023</v>
      </c>
      <c r="C1844" s="301">
        <v>11</v>
      </c>
      <c r="D1844" s="175" t="s">
        <v>5</v>
      </c>
      <c r="E1844" s="175" t="s">
        <v>6</v>
      </c>
      <c r="F1844" s="175" t="s">
        <v>2765</v>
      </c>
      <c r="G1844" s="302">
        <v>45058.291666666664</v>
      </c>
      <c r="H1844" s="175" t="s">
        <v>12</v>
      </c>
      <c r="I1844" s="48" t="str">
        <f>VLOOKUP(H1844,'[4]Source Codes'!$A$6:$B$89,2,FALSE)</f>
        <v>AR Direct Cash Journal</v>
      </c>
      <c r="J1844" s="356">
        <v>11366355.640000001</v>
      </c>
      <c r="K1844" s="302">
        <v>45062.291666666664</v>
      </c>
      <c r="L1844" s="182" t="s">
        <v>2776</v>
      </c>
      <c r="M1844" s="50">
        <v>45063.04446759259</v>
      </c>
      <c r="N1844" s="48" t="s">
        <v>407</v>
      </c>
      <c r="O1844" s="48" t="s">
        <v>421</v>
      </c>
    </row>
    <row r="1845" spans="1:15" ht="12.75" hidden="1" customHeight="1" outlineLevel="1">
      <c r="B1845" s="301">
        <v>2023</v>
      </c>
      <c r="C1845" s="301">
        <v>11</v>
      </c>
      <c r="D1845" s="175" t="s">
        <v>5</v>
      </c>
      <c r="E1845" s="175" t="s">
        <v>6</v>
      </c>
      <c r="F1845" s="175" t="s">
        <v>2766</v>
      </c>
      <c r="G1845" s="302">
        <v>45057.291666666664</v>
      </c>
      <c r="H1845" s="175" t="s">
        <v>9</v>
      </c>
      <c r="I1845" s="48" t="str">
        <f>VLOOKUP(H1845,'[4]Source Codes'!$A$6:$B$89,2,FALSE)</f>
        <v>On Line Journal Entries</v>
      </c>
      <c r="J1845" s="356">
        <v>-4175517</v>
      </c>
      <c r="K1845" s="302">
        <v>45062.291666666664</v>
      </c>
      <c r="L1845" s="182" t="s">
        <v>2773</v>
      </c>
      <c r="M1845" s="50">
        <v>45062.905763888892</v>
      </c>
      <c r="N1845" s="48" t="s">
        <v>434</v>
      </c>
      <c r="O1845" s="48" t="s">
        <v>420</v>
      </c>
    </row>
    <row r="1846" spans="1:15" ht="25.5" hidden="1" outlineLevel="1">
      <c r="B1846" s="301">
        <v>2023</v>
      </c>
      <c r="C1846" s="301">
        <v>11</v>
      </c>
      <c r="D1846" s="175" t="s">
        <v>5</v>
      </c>
      <c r="E1846" s="175" t="s">
        <v>6</v>
      </c>
      <c r="F1846" s="175" t="s">
        <v>2767</v>
      </c>
      <c r="G1846" s="302">
        <v>45047.291666666664</v>
      </c>
      <c r="H1846" s="175" t="s">
        <v>9</v>
      </c>
      <c r="I1846" s="48" t="str">
        <f>VLOOKUP(H1846,'[4]Source Codes'!$A$6:$B$89,2,FALSE)</f>
        <v>On Line Journal Entries</v>
      </c>
      <c r="J1846" s="356">
        <v>-4626569.1100000003</v>
      </c>
      <c r="K1846" s="302">
        <v>45062.291666666664</v>
      </c>
      <c r="L1846" s="182" t="s">
        <v>2771</v>
      </c>
      <c r="M1846" s="50">
        <v>45063.165914351855</v>
      </c>
      <c r="N1846" s="48" t="s">
        <v>407</v>
      </c>
      <c r="O1846" s="48" t="s">
        <v>425</v>
      </c>
    </row>
    <row r="1847" spans="1:15" ht="51" hidden="1" outlineLevel="1">
      <c r="B1847" s="301">
        <v>2023</v>
      </c>
      <c r="C1847" s="301">
        <v>11</v>
      </c>
      <c r="D1847" s="175" t="s">
        <v>5</v>
      </c>
      <c r="E1847" s="175" t="s">
        <v>6</v>
      </c>
      <c r="F1847" s="175" t="s">
        <v>2768</v>
      </c>
      <c r="G1847" s="302">
        <v>45057.291666666664</v>
      </c>
      <c r="H1847" s="175" t="s">
        <v>9</v>
      </c>
      <c r="I1847" s="48" t="str">
        <f>VLOOKUP(H1847,'[4]Source Codes'!$A$6:$B$89,2,FALSE)</f>
        <v>On Line Journal Entries</v>
      </c>
      <c r="J1847" s="356">
        <v>-6000000</v>
      </c>
      <c r="K1847" s="302">
        <v>45062.291666666664</v>
      </c>
      <c r="L1847" s="182" t="s">
        <v>2770</v>
      </c>
      <c r="M1847" s="50">
        <v>45063.165914351855</v>
      </c>
      <c r="N1847" s="48" t="s">
        <v>434</v>
      </c>
      <c r="O1847" s="48" t="s">
        <v>409</v>
      </c>
    </row>
    <row r="1848" spans="1:15" ht="38.25" hidden="1" outlineLevel="1">
      <c r="B1848" s="301">
        <v>2023</v>
      </c>
      <c r="C1848" s="301">
        <v>11</v>
      </c>
      <c r="D1848" s="175" t="s">
        <v>5</v>
      </c>
      <c r="E1848" s="175" t="s">
        <v>6</v>
      </c>
      <c r="F1848" s="175" t="s">
        <v>2769</v>
      </c>
      <c r="G1848" s="302">
        <v>45050.291666666664</v>
      </c>
      <c r="H1848" s="175" t="s">
        <v>9</v>
      </c>
      <c r="I1848" s="48" t="str">
        <f>VLOOKUP(H1848,'[4]Source Codes'!$A$6:$B$89,2,FALSE)</f>
        <v>On Line Journal Entries</v>
      </c>
      <c r="J1848" s="356">
        <v>-11331970.710000001</v>
      </c>
      <c r="K1848" s="302">
        <v>45062.291666666664</v>
      </c>
      <c r="L1848" s="182" t="s">
        <v>2772</v>
      </c>
      <c r="M1848" s="50">
        <v>45062.78392361111</v>
      </c>
      <c r="N1848" s="48" t="s">
        <v>430</v>
      </c>
      <c r="O1848" s="48" t="s">
        <v>409</v>
      </c>
    </row>
    <row r="1849" spans="1:15" ht="12.75" customHeight="1" collapsed="1">
      <c r="J1849" s="145">
        <f>SUM(J1842:J1848)</f>
        <v>-18024910.82</v>
      </c>
    </row>
    <row r="1851" spans="1:15" ht="12.75" customHeight="1">
      <c r="A1851" s="63" t="s">
        <v>2781</v>
      </c>
    </row>
    <row r="1852" spans="1:15" ht="25.5" hidden="1" outlineLevel="1">
      <c r="B1852" s="301">
        <v>2023</v>
      </c>
      <c r="C1852" s="301">
        <v>11</v>
      </c>
      <c r="D1852" s="175" t="s">
        <v>5</v>
      </c>
      <c r="E1852" s="175" t="s">
        <v>6</v>
      </c>
      <c r="F1852" s="175" t="s">
        <v>2782</v>
      </c>
      <c r="G1852" s="302">
        <v>45065.291666666664</v>
      </c>
      <c r="H1852" s="175" t="s">
        <v>14</v>
      </c>
      <c r="I1852" s="48" t="str">
        <f>VLOOKUP(H1852,'[4]Source Codes'!$A$6:$B$89,2,FALSE)</f>
        <v>AP Warrant Issuance</v>
      </c>
      <c r="J1852" s="356">
        <v>-3727178.88</v>
      </c>
      <c r="K1852" s="302">
        <v>45063.291666666664</v>
      </c>
      <c r="L1852" s="182" t="s">
        <v>2788</v>
      </c>
      <c r="M1852" s="50">
        <v>45064.087962962964</v>
      </c>
      <c r="N1852" s="48" t="s">
        <v>407</v>
      </c>
      <c r="O1852" s="48" t="s">
        <v>419</v>
      </c>
    </row>
    <row r="1853" spans="1:15" ht="25.5" hidden="1" outlineLevel="1">
      <c r="B1853" s="301">
        <v>2023</v>
      </c>
      <c r="C1853" s="301">
        <v>11</v>
      </c>
      <c r="D1853" s="175" t="s">
        <v>5</v>
      </c>
      <c r="E1853" s="175" t="s">
        <v>6</v>
      </c>
      <c r="F1853" s="175" t="s">
        <v>2783</v>
      </c>
      <c r="G1853" s="302">
        <v>45063.291666666664</v>
      </c>
      <c r="H1853" s="175" t="s">
        <v>14</v>
      </c>
      <c r="I1853" s="48" t="str">
        <f>VLOOKUP(H1853,'[4]Source Codes'!$A$6:$B$89,2,FALSE)</f>
        <v>AP Warrant Issuance</v>
      </c>
      <c r="J1853" s="356">
        <v>-1113946.49</v>
      </c>
      <c r="K1853" s="302">
        <v>45063.291666666664</v>
      </c>
      <c r="L1853" s="182" t="s">
        <v>2789</v>
      </c>
      <c r="M1853" s="50">
        <v>45064.087962962964</v>
      </c>
      <c r="N1853" s="48" t="s">
        <v>407</v>
      </c>
      <c r="O1853" s="48" t="s">
        <v>419</v>
      </c>
    </row>
    <row r="1854" spans="1:15" ht="25.5" hidden="1" outlineLevel="1">
      <c r="B1854" s="301">
        <v>2023</v>
      </c>
      <c r="C1854" s="301">
        <v>11</v>
      </c>
      <c r="D1854" s="175" t="s">
        <v>5</v>
      </c>
      <c r="E1854" s="175" t="s">
        <v>6</v>
      </c>
      <c r="F1854" s="175" t="s">
        <v>2784</v>
      </c>
      <c r="G1854" s="302">
        <v>45049.291666666664</v>
      </c>
      <c r="H1854" s="175" t="s">
        <v>12</v>
      </c>
      <c r="I1854" s="48" t="str">
        <f>VLOOKUP(H1854,'[4]Source Codes'!$A$6:$B$89,2,FALSE)</f>
        <v>AR Direct Cash Journal</v>
      </c>
      <c r="J1854" s="356">
        <v>3362322.41</v>
      </c>
      <c r="K1854" s="302">
        <v>45063.291666666664</v>
      </c>
      <c r="L1854" s="182" t="s">
        <v>2330</v>
      </c>
      <c r="M1854" s="50">
        <v>45064.044363425928</v>
      </c>
      <c r="N1854" s="48" t="s">
        <v>434</v>
      </c>
      <c r="O1854" s="48" t="s">
        <v>500</v>
      </c>
    </row>
    <row r="1855" spans="1:15" ht="12.75" hidden="1" customHeight="1" outlineLevel="1">
      <c r="B1855" s="301">
        <v>2023</v>
      </c>
      <c r="C1855" s="301">
        <v>11</v>
      </c>
      <c r="D1855" s="175" t="s">
        <v>5</v>
      </c>
      <c r="E1855" s="175" t="s">
        <v>6</v>
      </c>
      <c r="F1855" s="175" t="s">
        <v>2785</v>
      </c>
      <c r="G1855" s="302">
        <v>45047.291666666664</v>
      </c>
      <c r="H1855" s="175" t="s">
        <v>340</v>
      </c>
      <c r="I1855" s="48" t="str">
        <f>VLOOKUP(H1855,'[4]Source Codes'!$A$6:$B$89,2,FALSE)</f>
        <v>Facilities Mngmnt Intfc Jrnls</v>
      </c>
      <c r="J1855" s="356">
        <v>-1569757.47</v>
      </c>
      <c r="K1855" s="302">
        <v>45063.291666666664</v>
      </c>
      <c r="L1855" s="182" t="s">
        <v>2787</v>
      </c>
      <c r="M1855" s="50">
        <v>45063.947662037041</v>
      </c>
      <c r="N1855" s="48" t="s">
        <v>407</v>
      </c>
      <c r="O1855" s="48" t="s">
        <v>418</v>
      </c>
    </row>
    <row r="1856" spans="1:15" ht="12.75" hidden="1" customHeight="1" outlineLevel="1">
      <c r="B1856" s="301">
        <v>2023</v>
      </c>
      <c r="C1856" s="301">
        <v>11</v>
      </c>
      <c r="D1856" s="175" t="s">
        <v>5</v>
      </c>
      <c r="E1856" s="175" t="s">
        <v>6</v>
      </c>
      <c r="F1856" s="175" t="s">
        <v>2786</v>
      </c>
      <c r="G1856" s="302">
        <v>45047.291666666664</v>
      </c>
      <c r="H1856" s="175" t="s">
        <v>13</v>
      </c>
      <c r="I1856" s="48" t="str">
        <f>VLOOKUP(H1856,'[4]Source Codes'!$A$6:$B$89,2,FALSE)</f>
        <v>C-IV Voucher/Payments/EBT</v>
      </c>
      <c r="J1856" s="356">
        <v>-8990668.5199999996</v>
      </c>
      <c r="K1856" s="302">
        <v>45063.291666666664</v>
      </c>
      <c r="L1856" s="182" t="s">
        <v>2144</v>
      </c>
      <c r="M1856" s="50">
        <v>45064.165937500002</v>
      </c>
      <c r="N1856" s="48" t="s">
        <v>407</v>
      </c>
      <c r="O1856" s="48" t="s">
        <v>415</v>
      </c>
    </row>
    <row r="1857" spans="1:15" ht="12.75" customHeight="1" collapsed="1">
      <c r="B1857" s="301"/>
      <c r="C1857" s="301"/>
      <c r="D1857" s="175"/>
      <c r="E1857" s="175"/>
      <c r="F1857" s="175"/>
      <c r="G1857" s="302"/>
      <c r="H1857" s="175"/>
      <c r="I1857" s="48"/>
      <c r="J1857" s="145">
        <f>SUM(J1852:J1856)</f>
        <v>-12039228.949999999</v>
      </c>
      <c r="K1857" s="302"/>
      <c r="L1857" s="182"/>
      <c r="M1857" s="50"/>
      <c r="N1857" s="48"/>
      <c r="O1857" s="48"/>
    </row>
    <row r="1859" spans="1:15" ht="12.75" customHeight="1">
      <c r="A1859" s="63" t="s">
        <v>2818</v>
      </c>
    </row>
    <row r="1860" spans="1:15" hidden="1" outlineLevel="1">
      <c r="B1860" s="301">
        <v>2023</v>
      </c>
      <c r="C1860" s="301">
        <v>11</v>
      </c>
      <c r="D1860" s="175" t="s">
        <v>5</v>
      </c>
      <c r="E1860" s="175" t="s">
        <v>6</v>
      </c>
      <c r="F1860" s="175" t="s">
        <v>2794</v>
      </c>
      <c r="G1860" s="302">
        <v>45064.291666666664</v>
      </c>
      <c r="H1860" s="175" t="s">
        <v>12</v>
      </c>
      <c r="I1860" s="48" t="str">
        <f>VLOOKUP(H1860,'[4]Source Codes'!$A$6:$B$89,2,FALSE)</f>
        <v>AR Direct Cash Journal</v>
      </c>
      <c r="J1860" s="356">
        <v>1283632.7</v>
      </c>
      <c r="K1860" s="302">
        <v>45064.291666666664</v>
      </c>
      <c r="L1860" s="182" t="s">
        <v>2809</v>
      </c>
      <c r="M1860" s="50">
        <v>45065.044699074075</v>
      </c>
      <c r="N1860" s="48" t="s">
        <v>518</v>
      </c>
      <c r="O1860" s="48" t="s">
        <v>426</v>
      </c>
    </row>
    <row r="1861" spans="1:15" ht="25.5" hidden="1" outlineLevel="1">
      <c r="B1861" s="301">
        <v>2023</v>
      </c>
      <c r="C1861" s="301">
        <v>11</v>
      </c>
      <c r="D1861" s="175" t="s">
        <v>5</v>
      </c>
      <c r="E1861" s="175" t="s">
        <v>6</v>
      </c>
      <c r="F1861" s="175" t="s">
        <v>2795</v>
      </c>
      <c r="G1861" s="302">
        <v>45062.291666666664</v>
      </c>
      <c r="H1861" s="175" t="s">
        <v>12</v>
      </c>
      <c r="I1861" s="48" t="str">
        <f>VLOOKUP(H1861,'[4]Source Codes'!$A$6:$B$89,2,FALSE)</f>
        <v>AR Direct Cash Journal</v>
      </c>
      <c r="J1861" s="356">
        <v>1331391.8899999999</v>
      </c>
      <c r="K1861" s="302">
        <v>45064.291666666664</v>
      </c>
      <c r="L1861" s="182" t="s">
        <v>2810</v>
      </c>
      <c r="M1861" s="50">
        <v>45065.044699074075</v>
      </c>
      <c r="N1861" s="48" t="s">
        <v>412</v>
      </c>
      <c r="O1861" s="48" t="s">
        <v>421</v>
      </c>
    </row>
    <row r="1862" spans="1:15" hidden="1" outlineLevel="1">
      <c r="B1862" s="301">
        <v>2023</v>
      </c>
      <c r="C1862" s="301">
        <v>11</v>
      </c>
      <c r="D1862" s="175" t="s">
        <v>5</v>
      </c>
      <c r="E1862" s="175" t="s">
        <v>6</v>
      </c>
      <c r="F1862" s="175" t="s">
        <v>2796</v>
      </c>
      <c r="G1862" s="302">
        <v>45049.291666666664</v>
      </c>
      <c r="H1862" s="175" t="s">
        <v>12</v>
      </c>
      <c r="I1862" s="48" t="str">
        <f>VLOOKUP(H1862,'[4]Source Codes'!$A$6:$B$89,2,FALSE)</f>
        <v>AR Direct Cash Journal</v>
      </c>
      <c r="J1862" s="356">
        <v>3724480.47</v>
      </c>
      <c r="K1862" s="302">
        <v>45064.291666666664</v>
      </c>
      <c r="L1862" s="182" t="s">
        <v>2811</v>
      </c>
      <c r="M1862" s="50">
        <v>45065.044699074075</v>
      </c>
      <c r="N1862" s="48" t="s">
        <v>407</v>
      </c>
      <c r="O1862" s="48" t="s">
        <v>419</v>
      </c>
    </row>
    <row r="1863" spans="1:15" ht="25.5" hidden="1" outlineLevel="1">
      <c r="B1863" s="301">
        <v>2023</v>
      </c>
      <c r="C1863" s="301">
        <v>11</v>
      </c>
      <c r="D1863" s="175" t="s">
        <v>5</v>
      </c>
      <c r="E1863" s="175" t="s">
        <v>6</v>
      </c>
      <c r="F1863" s="175" t="s">
        <v>2797</v>
      </c>
      <c r="G1863" s="302">
        <v>45063.291666666664</v>
      </c>
      <c r="H1863" s="175" t="s">
        <v>12</v>
      </c>
      <c r="I1863" s="48" t="str">
        <f>VLOOKUP(H1863,'[4]Source Codes'!$A$6:$B$89,2,FALSE)</f>
        <v>AR Direct Cash Journal</v>
      </c>
      <c r="J1863" s="356">
        <v>3724612.92</v>
      </c>
      <c r="K1863" s="302">
        <v>45064.291666666664</v>
      </c>
      <c r="L1863" s="182" t="s">
        <v>2812</v>
      </c>
      <c r="M1863" s="50">
        <v>45065.044699074075</v>
      </c>
      <c r="N1863" s="48" t="s">
        <v>412</v>
      </c>
      <c r="O1863" s="48" t="s">
        <v>421</v>
      </c>
    </row>
    <row r="1864" spans="1:15" hidden="1" outlineLevel="1">
      <c r="B1864" s="301">
        <v>2023</v>
      </c>
      <c r="C1864" s="301">
        <v>11</v>
      </c>
      <c r="D1864" s="175" t="s">
        <v>5</v>
      </c>
      <c r="E1864" s="175" t="s">
        <v>6</v>
      </c>
      <c r="F1864" s="175" t="s">
        <v>2798</v>
      </c>
      <c r="G1864" s="302">
        <v>45048.291666666664</v>
      </c>
      <c r="H1864" s="175" t="s">
        <v>12</v>
      </c>
      <c r="I1864" s="48" t="str">
        <f>VLOOKUP(H1864,'[4]Source Codes'!$A$6:$B$89,2,FALSE)</f>
        <v>AR Direct Cash Journal</v>
      </c>
      <c r="J1864" s="356">
        <v>5203483.57</v>
      </c>
      <c r="K1864" s="302">
        <v>45064.291666666664</v>
      </c>
      <c r="L1864" s="182" t="s">
        <v>2811</v>
      </c>
      <c r="M1864" s="50">
        <v>45065.044699074075</v>
      </c>
      <c r="N1864" s="48" t="s">
        <v>407</v>
      </c>
      <c r="O1864" s="48" t="s">
        <v>419</v>
      </c>
    </row>
    <row r="1865" spans="1:15" hidden="1" outlineLevel="1">
      <c r="B1865" s="301">
        <v>2023</v>
      </c>
      <c r="C1865" s="301">
        <v>11</v>
      </c>
      <c r="D1865" s="175" t="s">
        <v>5</v>
      </c>
      <c r="E1865" s="175" t="s">
        <v>6</v>
      </c>
      <c r="F1865" s="175" t="s">
        <v>2799</v>
      </c>
      <c r="G1865" s="302">
        <v>45062.291666666664</v>
      </c>
      <c r="H1865" s="175" t="s">
        <v>9</v>
      </c>
      <c r="I1865" s="48" t="str">
        <f>VLOOKUP(H1865,'[4]Source Codes'!$A$6:$B$89,2,FALSE)</f>
        <v>On Line Journal Entries</v>
      </c>
      <c r="J1865" s="356">
        <v>-4000000</v>
      </c>
      <c r="K1865" s="302">
        <v>45064.291666666664</v>
      </c>
      <c r="L1865" s="182" t="s">
        <v>2779</v>
      </c>
      <c r="M1865" s="50">
        <v>45064.868877314817</v>
      </c>
      <c r="N1865" s="48" t="s">
        <v>430</v>
      </c>
      <c r="O1865" s="48" t="s">
        <v>409</v>
      </c>
    </row>
    <row r="1866" spans="1:15" ht="25.5" hidden="1" outlineLevel="1">
      <c r="B1866" s="301">
        <v>2023</v>
      </c>
      <c r="C1866" s="301">
        <v>11</v>
      </c>
      <c r="D1866" s="175" t="s">
        <v>5</v>
      </c>
      <c r="E1866" s="175" t="s">
        <v>6</v>
      </c>
      <c r="F1866" s="175" t="s">
        <v>2800</v>
      </c>
      <c r="G1866" s="302">
        <v>45062.291666666664</v>
      </c>
      <c r="H1866" s="175" t="s">
        <v>9</v>
      </c>
      <c r="I1866" s="48" t="str">
        <f>VLOOKUP(H1866,'[4]Source Codes'!$A$6:$B$89,2,FALSE)</f>
        <v>On Line Journal Entries</v>
      </c>
      <c r="J1866" s="356">
        <v>-1645000</v>
      </c>
      <c r="K1866" s="302">
        <v>45064.291666666664</v>
      </c>
      <c r="L1866" s="182" t="s">
        <v>2801</v>
      </c>
      <c r="M1866" s="50">
        <v>45064.868310185186</v>
      </c>
      <c r="N1866" s="48"/>
      <c r="O1866" s="48"/>
    </row>
    <row r="1867" spans="1:15" hidden="1" outlineLevel="1">
      <c r="B1867" s="301">
        <v>2023</v>
      </c>
      <c r="C1867" s="301">
        <v>11</v>
      </c>
      <c r="D1867" s="175" t="s">
        <v>5</v>
      </c>
      <c r="E1867" s="175" t="s">
        <v>6</v>
      </c>
      <c r="F1867" s="175" t="s">
        <v>2802</v>
      </c>
      <c r="G1867" s="302">
        <v>45064.291666666664</v>
      </c>
      <c r="H1867" s="175" t="s">
        <v>9</v>
      </c>
      <c r="I1867" s="48" t="str">
        <f>VLOOKUP(H1867,'[4]Source Codes'!$A$6:$B$89,2,FALSE)</f>
        <v>On Line Journal Entries</v>
      </c>
      <c r="J1867" s="356">
        <v>4175517</v>
      </c>
      <c r="K1867" s="302">
        <v>45064.291666666664</v>
      </c>
      <c r="L1867" s="182" t="s">
        <v>2807</v>
      </c>
      <c r="M1867" s="50">
        <v>45065.166388888887</v>
      </c>
      <c r="N1867" s="48" t="s">
        <v>407</v>
      </c>
      <c r="O1867" s="48" t="s">
        <v>415</v>
      </c>
    </row>
    <row r="1868" spans="1:15" ht="38.25" hidden="1" outlineLevel="1">
      <c r="B1868" s="301">
        <v>2023</v>
      </c>
      <c r="C1868" s="301">
        <v>11</v>
      </c>
      <c r="D1868" s="175" t="s">
        <v>5</v>
      </c>
      <c r="E1868" s="175" t="s">
        <v>6</v>
      </c>
      <c r="F1868" s="175" t="s">
        <v>2803</v>
      </c>
      <c r="G1868" s="302">
        <v>45050.291666666664</v>
      </c>
      <c r="H1868" s="175" t="s">
        <v>9</v>
      </c>
      <c r="I1868" s="48" t="str">
        <f>VLOOKUP(H1868,'[4]Source Codes'!$A$6:$B$89,2,FALSE)</f>
        <v>On Line Journal Entries</v>
      </c>
      <c r="J1868" s="356">
        <v>4287389</v>
      </c>
      <c r="K1868" s="302">
        <v>45064.291666666664</v>
      </c>
      <c r="L1868" s="182" t="s">
        <v>337</v>
      </c>
      <c r="M1868" s="50">
        <v>45065.166388888887</v>
      </c>
      <c r="N1868" s="48" t="s">
        <v>407</v>
      </c>
      <c r="O1868" s="48" t="s">
        <v>415</v>
      </c>
    </row>
    <row r="1869" spans="1:15" ht="38.25" hidden="1" outlineLevel="1">
      <c r="B1869" s="301">
        <v>2023</v>
      </c>
      <c r="C1869" s="301">
        <v>11</v>
      </c>
      <c r="D1869" s="175" t="s">
        <v>5</v>
      </c>
      <c r="E1869" s="175" t="s">
        <v>6</v>
      </c>
      <c r="F1869" s="175" t="s">
        <v>2804</v>
      </c>
      <c r="G1869" s="302">
        <v>45056.291666666664</v>
      </c>
      <c r="H1869" s="175" t="s">
        <v>9</v>
      </c>
      <c r="I1869" s="48" t="str">
        <f>VLOOKUP(H1869,'[4]Source Codes'!$A$6:$B$89,2,FALSE)</f>
        <v>On Line Journal Entries</v>
      </c>
      <c r="J1869" s="356">
        <v>4339538</v>
      </c>
      <c r="K1869" s="302">
        <v>45064.291666666664</v>
      </c>
      <c r="L1869" s="182" t="s">
        <v>337</v>
      </c>
      <c r="M1869" s="50">
        <v>45065.166388888887</v>
      </c>
      <c r="N1869" s="48" t="s">
        <v>407</v>
      </c>
      <c r="O1869" s="48" t="s">
        <v>415</v>
      </c>
    </row>
    <row r="1870" spans="1:15" ht="51" hidden="1" outlineLevel="1">
      <c r="B1870" s="301">
        <v>2023</v>
      </c>
      <c r="C1870" s="301">
        <v>11</v>
      </c>
      <c r="D1870" s="175" t="s">
        <v>5</v>
      </c>
      <c r="E1870" s="175" t="s">
        <v>6</v>
      </c>
      <c r="F1870" s="175" t="s">
        <v>2805</v>
      </c>
      <c r="G1870" s="302">
        <v>45049.291666666664</v>
      </c>
      <c r="H1870" s="175" t="s">
        <v>9</v>
      </c>
      <c r="I1870" s="48" t="str">
        <f>VLOOKUP(H1870,'[4]Source Codes'!$A$6:$B$89,2,FALSE)</f>
        <v>On Line Journal Entries</v>
      </c>
      <c r="J1870" s="356">
        <v>4396642.83</v>
      </c>
      <c r="K1870" s="302">
        <v>45064.291666666664</v>
      </c>
      <c r="L1870" s="182" t="s">
        <v>354</v>
      </c>
      <c r="M1870" s="50">
        <v>45065.166388888887</v>
      </c>
      <c r="N1870" s="48" t="s">
        <v>407</v>
      </c>
      <c r="O1870" s="48" t="s">
        <v>415</v>
      </c>
    </row>
    <row r="1871" spans="1:15" ht="25.5" hidden="1" outlineLevel="1">
      <c r="B1871" s="301">
        <v>2023</v>
      </c>
      <c r="C1871" s="301">
        <v>11</v>
      </c>
      <c r="D1871" s="175" t="s">
        <v>5</v>
      </c>
      <c r="E1871" s="175" t="s">
        <v>6</v>
      </c>
      <c r="F1871" s="175" t="s">
        <v>2806</v>
      </c>
      <c r="G1871" s="302">
        <v>45064.291666666664</v>
      </c>
      <c r="H1871" s="175" t="s">
        <v>9</v>
      </c>
      <c r="I1871" s="48" t="str">
        <f>VLOOKUP(H1871,'[4]Source Codes'!$A$6:$B$89,2,FALSE)</f>
        <v>On Line Journal Entries</v>
      </c>
      <c r="J1871" s="356">
        <v>19487079.93</v>
      </c>
      <c r="K1871" s="302">
        <v>45064.291666666664</v>
      </c>
      <c r="L1871" s="182" t="s">
        <v>2808</v>
      </c>
      <c r="M1871" s="50">
        <v>45065.166388888887</v>
      </c>
      <c r="N1871" s="48" t="s">
        <v>518</v>
      </c>
      <c r="O1871" s="48" t="s">
        <v>409</v>
      </c>
    </row>
    <row r="1872" spans="1:15" ht="12.75" customHeight="1" collapsed="1">
      <c r="B1872" s="301"/>
      <c r="C1872" s="301"/>
      <c r="D1872" s="175"/>
      <c r="E1872" s="175"/>
      <c r="F1872" s="175"/>
      <c r="G1872" s="302"/>
      <c r="H1872" s="175"/>
      <c r="I1872" s="48"/>
      <c r="J1872" s="145">
        <f>SUM(J1860:J1871)</f>
        <v>46308768.310000002</v>
      </c>
      <c r="K1872" s="302"/>
      <c r="L1872" s="182"/>
      <c r="M1872" s="50"/>
      <c r="N1872" s="48"/>
      <c r="O1872" s="48"/>
    </row>
    <row r="1874" spans="1:15" ht="12.75" customHeight="1">
      <c r="A1874" s="63" t="s">
        <v>2820</v>
      </c>
    </row>
    <row r="1875" spans="1:15" ht="12.75" hidden="1" customHeight="1" outlineLevel="1">
      <c r="B1875" s="301">
        <v>2023</v>
      </c>
      <c r="C1875" s="301">
        <v>11</v>
      </c>
      <c r="D1875" s="175" t="s">
        <v>5</v>
      </c>
      <c r="E1875" s="175" t="s">
        <v>6</v>
      </c>
      <c r="F1875" s="175" t="s">
        <v>2824</v>
      </c>
      <c r="G1875" s="302">
        <v>45064.291666666664</v>
      </c>
      <c r="H1875" s="175" t="s">
        <v>8</v>
      </c>
      <c r="I1875" s="48" t="str">
        <f>VLOOKUP(H1875,'[4]Source Codes'!$A$6:$B$89,2,FALSE)</f>
        <v>Prch,Cntrl Mail,Flt,Prntg,Sply</v>
      </c>
      <c r="J1875" s="356">
        <v>-2693932.11</v>
      </c>
      <c r="K1875" s="302">
        <v>45065.291666666664</v>
      </c>
      <c r="L1875" s="182" t="s">
        <v>2825</v>
      </c>
      <c r="M1875" s="50">
        <v>45065.843692129631</v>
      </c>
      <c r="N1875" s="48" t="s">
        <v>407</v>
      </c>
      <c r="O1875" s="48" t="s">
        <v>455</v>
      </c>
    </row>
    <row r="1876" spans="1:15" ht="12.75" customHeight="1" collapsed="1">
      <c r="J1876" s="145">
        <f>SUM(J1875)</f>
        <v>-2693932.11</v>
      </c>
    </row>
    <row r="1878" spans="1:15" ht="12.75" customHeight="1">
      <c r="A1878" s="63" t="s">
        <v>2826</v>
      </c>
    </row>
    <row r="1879" spans="1:15" ht="63.75" hidden="1" outlineLevel="1">
      <c r="B1879" s="301">
        <v>2023</v>
      </c>
      <c r="C1879" s="301">
        <v>11</v>
      </c>
      <c r="D1879" s="175" t="s">
        <v>5</v>
      </c>
      <c r="E1879" s="175" t="s">
        <v>6</v>
      </c>
      <c r="F1879" s="175" t="s">
        <v>2827</v>
      </c>
      <c r="G1879" s="302">
        <v>45051.291666666664</v>
      </c>
      <c r="H1879" s="175" t="s">
        <v>12</v>
      </c>
      <c r="I1879" s="48" t="str">
        <f>VLOOKUP(H1879,'[4]Source Codes'!$A$6:$B$89,2,FALSE)</f>
        <v>AR Direct Cash Journal</v>
      </c>
      <c r="J1879" s="356">
        <v>4085670.73</v>
      </c>
      <c r="K1879" s="302">
        <v>45068.291666666664</v>
      </c>
      <c r="L1879" s="182" t="s">
        <v>2836</v>
      </c>
      <c r="M1879" s="50">
        <v>45069.044710648152</v>
      </c>
      <c r="N1879" s="48" t="s">
        <v>407</v>
      </c>
      <c r="O1879" s="48" t="s">
        <v>419</v>
      </c>
    </row>
    <row r="1880" spans="1:15" ht="12.75" hidden="1" customHeight="1" outlineLevel="1">
      <c r="B1880" s="301">
        <v>2023</v>
      </c>
      <c r="C1880" s="301">
        <v>11</v>
      </c>
      <c r="D1880" s="175" t="s">
        <v>5</v>
      </c>
      <c r="E1880" s="175" t="s">
        <v>6</v>
      </c>
      <c r="F1880" s="175" t="s">
        <v>2828</v>
      </c>
      <c r="G1880" s="302">
        <v>45065.291666666664</v>
      </c>
      <c r="H1880" s="175" t="s">
        <v>16</v>
      </c>
      <c r="I1880" s="48" t="str">
        <f>VLOOKUP(H1880,'[4]Source Codes'!$A$6:$B$89,2,FALSE)</f>
        <v>Property Tax Interface</v>
      </c>
      <c r="J1880" s="356">
        <v>139258609.56</v>
      </c>
      <c r="K1880" s="302">
        <v>45068.291666666664</v>
      </c>
      <c r="L1880" s="182" t="s">
        <v>2835</v>
      </c>
      <c r="M1880" s="50">
        <v>45068.786180555559</v>
      </c>
      <c r="N1880" s="48" t="s">
        <v>430</v>
      </c>
      <c r="O1880" s="48" t="s">
        <v>471</v>
      </c>
    </row>
    <row r="1881" spans="1:15" ht="12.75" hidden="1" customHeight="1" outlineLevel="1">
      <c r="B1881" s="301">
        <v>2023</v>
      </c>
      <c r="C1881" s="301">
        <v>11</v>
      </c>
      <c r="D1881" s="175" t="s">
        <v>5</v>
      </c>
      <c r="E1881" s="175" t="s">
        <v>6</v>
      </c>
      <c r="F1881" s="175" t="s">
        <v>2829</v>
      </c>
      <c r="G1881" s="302">
        <v>45063.291666666664</v>
      </c>
      <c r="H1881" s="175" t="s">
        <v>16</v>
      </c>
      <c r="I1881" s="48" t="str">
        <f>VLOOKUP(H1881,'[4]Source Codes'!$A$6:$B$89,2,FALSE)</f>
        <v>Property Tax Interface</v>
      </c>
      <c r="J1881" s="356">
        <v>92672642.950000003</v>
      </c>
      <c r="K1881" s="302">
        <v>45068.291666666664</v>
      </c>
      <c r="L1881" s="182" t="s">
        <v>2834</v>
      </c>
      <c r="M1881" s="50">
        <v>45068.837268518517</v>
      </c>
      <c r="N1881" s="48" t="s">
        <v>412</v>
      </c>
      <c r="O1881" s="48" t="s">
        <v>471</v>
      </c>
    </row>
    <row r="1882" spans="1:15" ht="25.5" hidden="1" outlineLevel="1">
      <c r="B1882" s="301">
        <v>2023</v>
      </c>
      <c r="C1882" s="301">
        <v>11</v>
      </c>
      <c r="D1882" s="175" t="s">
        <v>5</v>
      </c>
      <c r="E1882" s="175" t="s">
        <v>6</v>
      </c>
      <c r="F1882" s="175" t="s">
        <v>2830</v>
      </c>
      <c r="G1882" s="302">
        <v>45064.291666666664</v>
      </c>
      <c r="H1882" s="175" t="s">
        <v>9</v>
      </c>
      <c r="I1882" s="48" t="str">
        <f>VLOOKUP(H1882,'[4]Source Codes'!$A$6:$B$89,2,FALSE)</f>
        <v>On Line Journal Entries</v>
      </c>
      <c r="J1882" s="356">
        <v>1009756.61</v>
      </c>
      <c r="K1882" s="302">
        <v>45068.291666666664</v>
      </c>
      <c r="L1882" s="182" t="s">
        <v>2849</v>
      </c>
      <c r="M1882" s="50">
        <v>45069.166203703702</v>
      </c>
      <c r="N1882" s="48" t="s">
        <v>412</v>
      </c>
      <c r="O1882" s="48" t="s">
        <v>2833</v>
      </c>
    </row>
    <row r="1883" spans="1:15" ht="12.75" hidden="1" customHeight="1" outlineLevel="1">
      <c r="B1883" s="301">
        <v>2023</v>
      </c>
      <c r="C1883" s="301">
        <v>11</v>
      </c>
      <c r="D1883" s="175" t="s">
        <v>5</v>
      </c>
      <c r="E1883" s="175" t="s">
        <v>6</v>
      </c>
      <c r="F1883" s="175" t="s">
        <v>2831</v>
      </c>
      <c r="G1883" s="302">
        <v>45063.291666666664</v>
      </c>
      <c r="H1883" s="175" t="s">
        <v>340</v>
      </c>
      <c r="I1883" s="48" t="str">
        <f>VLOOKUP(H1883,'[4]Source Codes'!$A$6:$B$89,2,FALSE)</f>
        <v>Facilities Mngmnt Intfc Jrnls</v>
      </c>
      <c r="J1883" s="356">
        <v>-1303592.3600000001</v>
      </c>
      <c r="K1883" s="302">
        <v>45068.291666666664</v>
      </c>
      <c r="L1883" s="182" t="s">
        <v>2832</v>
      </c>
      <c r="M1883" s="50">
        <v>45069.166261574072</v>
      </c>
      <c r="N1883" s="48" t="s">
        <v>407</v>
      </c>
      <c r="O1883" s="48" t="s">
        <v>418</v>
      </c>
    </row>
    <row r="1884" spans="1:15" ht="12.75" customHeight="1" collapsed="1">
      <c r="J1884" s="145">
        <f>SUM(J1879:J1883)</f>
        <v>235723087.49000001</v>
      </c>
    </row>
    <row r="1886" spans="1:15" ht="12.75" customHeight="1">
      <c r="A1886" s="63" t="s">
        <v>2850</v>
      </c>
    </row>
    <row r="1887" spans="1:15" ht="25.5" hidden="1" outlineLevel="1">
      <c r="B1887" s="301">
        <v>2023</v>
      </c>
      <c r="C1887" s="301">
        <v>11</v>
      </c>
      <c r="D1887" s="175" t="s">
        <v>5</v>
      </c>
      <c r="E1887" s="175" t="s">
        <v>6</v>
      </c>
      <c r="F1887" s="175" t="s">
        <v>2851</v>
      </c>
      <c r="G1887" s="302">
        <v>45064.291666666664</v>
      </c>
      <c r="H1887" s="175" t="s">
        <v>12</v>
      </c>
      <c r="I1887" s="48" t="str">
        <f>VLOOKUP(H1887,'[4]Source Codes'!$A$6:$B$89,2,FALSE)</f>
        <v>AR Direct Cash Journal</v>
      </c>
      <c r="J1887" s="356">
        <v>1236121</v>
      </c>
      <c r="K1887" s="302">
        <v>45069.291666666664</v>
      </c>
      <c r="L1887" s="182" t="s">
        <v>2867</v>
      </c>
      <c r="M1887" s="50">
        <v>45070.044571759259</v>
      </c>
      <c r="N1887" s="48" t="s">
        <v>2574</v>
      </c>
      <c r="O1887" s="48" t="s">
        <v>409</v>
      </c>
    </row>
    <row r="1888" spans="1:15" ht="25.5" hidden="1" outlineLevel="1">
      <c r="B1888" s="301">
        <v>2023</v>
      </c>
      <c r="C1888" s="301">
        <v>11</v>
      </c>
      <c r="D1888" s="175" t="s">
        <v>5</v>
      </c>
      <c r="E1888" s="175" t="s">
        <v>6</v>
      </c>
      <c r="F1888" s="175" t="s">
        <v>2852</v>
      </c>
      <c r="G1888" s="302">
        <v>45068.291666666664</v>
      </c>
      <c r="H1888" s="175" t="s">
        <v>12</v>
      </c>
      <c r="I1888" s="48" t="str">
        <f>VLOOKUP(H1888,'[4]Source Codes'!$A$6:$B$89,2,FALSE)</f>
        <v>AR Direct Cash Journal</v>
      </c>
      <c r="J1888" s="356">
        <v>1554528.2</v>
      </c>
      <c r="K1888" s="302">
        <v>45069.291666666664</v>
      </c>
      <c r="L1888" s="182" t="s">
        <v>2861</v>
      </c>
      <c r="M1888" s="50">
        <v>45070.044571759259</v>
      </c>
      <c r="N1888" s="48" t="s">
        <v>407</v>
      </c>
      <c r="O1888" s="48" t="s">
        <v>421</v>
      </c>
    </row>
    <row r="1889" spans="1:15" ht="38.25" hidden="1" outlineLevel="1">
      <c r="B1889" s="301">
        <v>2023</v>
      </c>
      <c r="C1889" s="301">
        <v>11</v>
      </c>
      <c r="D1889" s="175" t="s">
        <v>5</v>
      </c>
      <c r="E1889" s="175" t="s">
        <v>6</v>
      </c>
      <c r="F1889" s="175" t="s">
        <v>2853</v>
      </c>
      <c r="G1889" s="302">
        <v>45064.291666666664</v>
      </c>
      <c r="H1889" s="175" t="s">
        <v>9</v>
      </c>
      <c r="I1889" s="48" t="str">
        <f>VLOOKUP(H1889,'[4]Source Codes'!$A$6:$B$89,2,FALSE)</f>
        <v>On Line Journal Entries</v>
      </c>
      <c r="J1889" s="356">
        <v>-26949904.84</v>
      </c>
      <c r="K1889" s="302">
        <v>45069.291666666664</v>
      </c>
      <c r="L1889" s="182" t="s">
        <v>2872</v>
      </c>
      <c r="M1889" s="50">
        <v>45070.167164351849</v>
      </c>
      <c r="N1889" s="48" t="s">
        <v>430</v>
      </c>
      <c r="O1889" s="48" t="s">
        <v>471</v>
      </c>
    </row>
    <row r="1890" spans="1:15" ht="12.75" hidden="1" customHeight="1" outlineLevel="1">
      <c r="B1890" s="301">
        <v>2023</v>
      </c>
      <c r="C1890" s="301">
        <v>11</v>
      </c>
      <c r="D1890" s="175" t="s">
        <v>5</v>
      </c>
      <c r="E1890" s="175" t="s">
        <v>6</v>
      </c>
      <c r="F1890" s="175" t="s">
        <v>2854</v>
      </c>
      <c r="G1890" s="302">
        <v>45047.291666666664</v>
      </c>
      <c r="H1890" s="175" t="s">
        <v>13</v>
      </c>
      <c r="I1890" s="48" t="str">
        <f>VLOOKUP(H1890,'[4]Source Codes'!$A$6:$B$89,2,FALSE)</f>
        <v>C-IV Voucher/Payments/EBT</v>
      </c>
      <c r="J1890" s="356">
        <v>-15202255.890000001</v>
      </c>
      <c r="K1890" s="302">
        <v>45069.291666666664</v>
      </c>
      <c r="L1890" s="182" t="s">
        <v>2862</v>
      </c>
      <c r="M1890" s="50">
        <v>45070.167175925926</v>
      </c>
      <c r="N1890" s="48" t="s">
        <v>407</v>
      </c>
      <c r="O1890" s="48" t="s">
        <v>415</v>
      </c>
    </row>
    <row r="1891" spans="1:15" ht="12.75" hidden="1" customHeight="1" outlineLevel="1">
      <c r="B1891" s="301">
        <v>2023</v>
      </c>
      <c r="C1891" s="301">
        <v>11</v>
      </c>
      <c r="D1891" s="175" t="s">
        <v>5</v>
      </c>
      <c r="E1891" s="175" t="s">
        <v>6</v>
      </c>
      <c r="F1891" s="175" t="s">
        <v>2855</v>
      </c>
      <c r="G1891" s="302">
        <v>45047.291666666664</v>
      </c>
      <c r="H1891" s="175" t="s">
        <v>13</v>
      </c>
      <c r="I1891" s="48" t="str">
        <f>VLOOKUP(H1891,'[4]Source Codes'!$A$6:$B$89,2,FALSE)</f>
        <v>C-IV Voucher/Payments/EBT</v>
      </c>
      <c r="J1891" s="356">
        <v>-10371834.6</v>
      </c>
      <c r="K1891" s="302">
        <v>45069.291666666664</v>
      </c>
      <c r="L1891" s="182" t="s">
        <v>2863</v>
      </c>
      <c r="M1891" s="50">
        <v>45070.167175925926</v>
      </c>
      <c r="N1891" s="48" t="s">
        <v>407</v>
      </c>
      <c r="O1891" s="48" t="s">
        <v>415</v>
      </c>
    </row>
    <row r="1892" spans="1:15" ht="12.75" hidden="1" customHeight="1" outlineLevel="1">
      <c r="B1892" s="301">
        <v>2023</v>
      </c>
      <c r="C1892" s="301">
        <v>11</v>
      </c>
      <c r="D1892" s="175" t="s">
        <v>5</v>
      </c>
      <c r="E1892" s="175" t="s">
        <v>6</v>
      </c>
      <c r="F1892" s="175" t="s">
        <v>2856</v>
      </c>
      <c r="G1892" s="302">
        <v>45064.291666666664</v>
      </c>
      <c r="H1892" s="175" t="s">
        <v>340</v>
      </c>
      <c r="I1892" s="48" t="str">
        <f>VLOOKUP(H1892,'[4]Source Codes'!$A$6:$B$89,2,FALSE)</f>
        <v>Facilities Mngmnt Intfc Jrnls</v>
      </c>
      <c r="J1892" s="356">
        <v>-3974850.09</v>
      </c>
      <c r="K1892" s="302">
        <v>45069.291666666664</v>
      </c>
      <c r="L1892" s="182" t="s">
        <v>2864</v>
      </c>
      <c r="M1892" s="50">
        <v>45070.167210648149</v>
      </c>
      <c r="N1892" s="56" t="s">
        <v>407</v>
      </c>
      <c r="O1892" s="56" t="s">
        <v>418</v>
      </c>
    </row>
    <row r="1893" spans="1:15" ht="12.75" hidden="1" customHeight="1" outlineLevel="1">
      <c r="B1893" s="301">
        <v>2023</v>
      </c>
      <c r="C1893" s="301">
        <v>11</v>
      </c>
      <c r="D1893" s="175" t="s">
        <v>5</v>
      </c>
      <c r="E1893" s="175" t="s">
        <v>6</v>
      </c>
      <c r="F1893" s="175" t="s">
        <v>2857</v>
      </c>
      <c r="G1893" s="302">
        <v>45063.291666666664</v>
      </c>
      <c r="H1893" s="175" t="s">
        <v>7</v>
      </c>
      <c r="I1893" s="48" t="str">
        <f>VLOOKUP(H1893,'[4]Source Codes'!$A$6:$B$89,2,FALSE)</f>
        <v>HRMS Interface Journals</v>
      </c>
      <c r="J1893" s="356">
        <v>-2360407.79</v>
      </c>
      <c r="K1893" s="302">
        <v>45069.291666666664</v>
      </c>
      <c r="L1893" s="182" t="s">
        <v>357</v>
      </c>
      <c r="M1893" s="50">
        <v>45069.861087962963</v>
      </c>
      <c r="N1893" s="48" t="s">
        <v>438</v>
      </c>
      <c r="O1893" s="48" t="s">
        <v>439</v>
      </c>
    </row>
    <row r="1894" spans="1:15" hidden="1" outlineLevel="1">
      <c r="B1894" s="301">
        <v>2023</v>
      </c>
      <c r="C1894" s="301">
        <v>11</v>
      </c>
      <c r="D1894" s="175" t="s">
        <v>5</v>
      </c>
      <c r="E1894" s="175" t="s">
        <v>6</v>
      </c>
      <c r="F1894" s="175" t="s">
        <v>2858</v>
      </c>
      <c r="G1894" s="302">
        <v>45058.291666666664</v>
      </c>
      <c r="H1894" s="175" t="s">
        <v>9</v>
      </c>
      <c r="I1894" s="48" t="str">
        <f>VLOOKUP(H1894,'[4]Source Codes'!$A$6:$B$89,2,FALSE)</f>
        <v>On Line Journal Entries</v>
      </c>
      <c r="J1894" s="356">
        <v>2211675.9300000002</v>
      </c>
      <c r="K1894" s="302">
        <v>45069.291666666664</v>
      </c>
      <c r="L1894" s="182" t="s">
        <v>2865</v>
      </c>
      <c r="M1894" s="50">
        <v>45069.891053240739</v>
      </c>
      <c r="N1894" s="48" t="s">
        <v>434</v>
      </c>
      <c r="O1894" s="48" t="s">
        <v>409</v>
      </c>
    </row>
    <row r="1895" spans="1:15" ht="25.5" hidden="1" outlineLevel="1">
      <c r="B1895" s="301">
        <v>2023</v>
      </c>
      <c r="C1895" s="301">
        <v>11</v>
      </c>
      <c r="D1895" s="175" t="s">
        <v>5</v>
      </c>
      <c r="E1895" s="175" t="s">
        <v>6</v>
      </c>
      <c r="F1895" s="175" t="s">
        <v>2859</v>
      </c>
      <c r="G1895" s="302">
        <v>45069.291666666664</v>
      </c>
      <c r="H1895" s="175" t="s">
        <v>9</v>
      </c>
      <c r="I1895" s="48" t="str">
        <f>VLOOKUP(H1895,'[4]Source Codes'!$A$6:$B$89,2,FALSE)</f>
        <v>On Line Journal Entries</v>
      </c>
      <c r="J1895" s="356">
        <v>2253373.3199999998</v>
      </c>
      <c r="K1895" s="302">
        <v>45069.291666666664</v>
      </c>
      <c r="L1895" s="182" t="s">
        <v>2137</v>
      </c>
      <c r="M1895" s="50">
        <v>45070.167164351849</v>
      </c>
      <c r="N1895" s="48" t="s">
        <v>518</v>
      </c>
      <c r="O1895" s="48" t="s">
        <v>409</v>
      </c>
    </row>
    <row r="1896" spans="1:15" ht="25.5" hidden="1" outlineLevel="1">
      <c r="B1896" s="301">
        <v>2023</v>
      </c>
      <c r="C1896" s="301">
        <v>11</v>
      </c>
      <c r="D1896" s="175" t="s">
        <v>5</v>
      </c>
      <c r="E1896" s="175" t="s">
        <v>6</v>
      </c>
      <c r="F1896" s="175" t="s">
        <v>2860</v>
      </c>
      <c r="G1896" s="302">
        <v>45065.291666666664</v>
      </c>
      <c r="H1896" s="175" t="s">
        <v>9</v>
      </c>
      <c r="I1896" s="48" t="str">
        <f>VLOOKUP(H1896,'[4]Source Codes'!$A$6:$B$89,2,FALSE)</f>
        <v>On Line Journal Entries</v>
      </c>
      <c r="J1896" s="356">
        <v>6747100</v>
      </c>
      <c r="K1896" s="302">
        <v>45069.291666666664</v>
      </c>
      <c r="L1896" s="182" t="s">
        <v>351</v>
      </c>
      <c r="M1896" s="50">
        <v>45070.167164351849</v>
      </c>
      <c r="N1896" s="48" t="s">
        <v>407</v>
      </c>
      <c r="O1896" s="48" t="s">
        <v>415</v>
      </c>
    </row>
    <row r="1897" spans="1:15" ht="12.75" customHeight="1" collapsed="1">
      <c r="J1897" s="145">
        <f>SUM(J1887:J1896)</f>
        <v>-44856454.759999998</v>
      </c>
    </row>
    <row r="1899" spans="1:15" ht="12.75" customHeight="1">
      <c r="A1899" s="63" t="s">
        <v>2873</v>
      </c>
    </row>
    <row r="1900" spans="1:15" ht="25.5" hidden="1" outlineLevel="1">
      <c r="B1900" s="301">
        <v>2023</v>
      </c>
      <c r="C1900" s="301">
        <v>11</v>
      </c>
      <c r="D1900" s="175" t="s">
        <v>5</v>
      </c>
      <c r="E1900" s="175" t="s">
        <v>6</v>
      </c>
      <c r="F1900" s="175" t="s">
        <v>2874</v>
      </c>
      <c r="G1900" s="302">
        <v>45070.291666666664</v>
      </c>
      <c r="H1900" s="175" t="s">
        <v>12</v>
      </c>
      <c r="I1900" s="48" t="str">
        <f>VLOOKUP(H1900,'[4]Source Codes'!$A$6:$B$89,2,FALSE)</f>
        <v>AR Direct Cash Journal</v>
      </c>
      <c r="J1900" s="356">
        <v>1258878.74</v>
      </c>
      <c r="K1900" s="302">
        <v>45070.291666666664</v>
      </c>
      <c r="L1900" s="49" t="s">
        <v>635</v>
      </c>
      <c r="M1900" s="50">
        <v>45071.044328703705</v>
      </c>
      <c r="N1900" s="48" t="s">
        <v>434</v>
      </c>
      <c r="O1900" s="48" t="s">
        <v>634</v>
      </c>
    </row>
    <row r="1901" spans="1:15" ht="25.5" hidden="1" outlineLevel="1">
      <c r="B1901" s="301">
        <v>2023</v>
      </c>
      <c r="C1901" s="301">
        <v>11</v>
      </c>
      <c r="D1901" s="175" t="s">
        <v>5</v>
      </c>
      <c r="E1901" s="175" t="s">
        <v>6</v>
      </c>
      <c r="F1901" s="175" t="s">
        <v>2875</v>
      </c>
      <c r="G1901" s="302">
        <v>45070.291666666664</v>
      </c>
      <c r="H1901" s="175" t="s">
        <v>12</v>
      </c>
      <c r="I1901" s="48" t="str">
        <f>VLOOKUP(H1901,'[4]Source Codes'!$A$6:$B$89,2,FALSE)</f>
        <v>AR Direct Cash Journal</v>
      </c>
      <c r="J1901" s="356">
        <v>2995391.51</v>
      </c>
      <c r="K1901" s="302">
        <v>45070.291666666664</v>
      </c>
      <c r="L1901" s="182" t="s">
        <v>2885</v>
      </c>
      <c r="M1901" s="50">
        <v>45071.044328703705</v>
      </c>
      <c r="N1901" s="48" t="s">
        <v>407</v>
      </c>
      <c r="O1901" s="48" t="s">
        <v>421</v>
      </c>
    </row>
    <row r="1902" spans="1:15" ht="12.75" hidden="1" customHeight="1" outlineLevel="1">
      <c r="B1902" s="301">
        <v>2023</v>
      </c>
      <c r="C1902" s="301">
        <v>11</v>
      </c>
      <c r="D1902" s="175" t="s">
        <v>5</v>
      </c>
      <c r="E1902" s="175" t="s">
        <v>6</v>
      </c>
      <c r="F1902" s="175" t="s">
        <v>2876</v>
      </c>
      <c r="G1902" s="302">
        <v>45070.291666666664</v>
      </c>
      <c r="H1902" s="175" t="s">
        <v>12</v>
      </c>
      <c r="I1902" s="48" t="str">
        <f>VLOOKUP(H1902,'[4]Source Codes'!$A$6:$B$89,2,FALSE)</f>
        <v>AR Direct Cash Journal</v>
      </c>
      <c r="J1902" s="356">
        <v>1536250.44</v>
      </c>
      <c r="K1902" s="302">
        <v>45070.291666666664</v>
      </c>
      <c r="L1902" s="182" t="s">
        <v>2809</v>
      </c>
      <c r="M1902" s="50">
        <v>45071.044328703705</v>
      </c>
      <c r="N1902" s="48" t="s">
        <v>518</v>
      </c>
      <c r="O1902" s="48" t="s">
        <v>426</v>
      </c>
    </row>
    <row r="1903" spans="1:15" ht="12.75" hidden="1" customHeight="1" outlineLevel="1">
      <c r="B1903" s="301">
        <v>2023</v>
      </c>
      <c r="C1903" s="301">
        <v>11</v>
      </c>
      <c r="D1903" s="175" t="s">
        <v>5</v>
      </c>
      <c r="E1903" s="175" t="s">
        <v>6</v>
      </c>
      <c r="F1903" s="175" t="s">
        <v>2877</v>
      </c>
      <c r="G1903" s="302">
        <v>45063.291666666664</v>
      </c>
      <c r="H1903" s="175" t="s">
        <v>7</v>
      </c>
      <c r="I1903" s="48" t="str">
        <f>VLOOKUP(H1903,'[4]Source Codes'!$A$6:$B$89,2,FALSE)</f>
        <v>HRMS Interface Journals</v>
      </c>
      <c r="J1903" s="356">
        <v>-65808777.359999999</v>
      </c>
      <c r="K1903" s="302">
        <v>45070.291666666664</v>
      </c>
      <c r="L1903" s="182" t="s">
        <v>355</v>
      </c>
      <c r="M1903" s="50">
        <v>45070.615324074075</v>
      </c>
      <c r="N1903" s="48" t="s">
        <v>438</v>
      </c>
      <c r="O1903" s="48" t="s">
        <v>439</v>
      </c>
    </row>
    <row r="1904" spans="1:15" ht="12.75" hidden="1" customHeight="1" outlineLevel="1">
      <c r="B1904" s="301">
        <v>2023</v>
      </c>
      <c r="C1904" s="301">
        <v>11</v>
      </c>
      <c r="D1904" s="175" t="s">
        <v>5</v>
      </c>
      <c r="E1904" s="175" t="s">
        <v>6</v>
      </c>
      <c r="F1904" s="175" t="s">
        <v>2878</v>
      </c>
      <c r="G1904" s="302">
        <v>45063.291666666664</v>
      </c>
      <c r="H1904" s="175" t="s">
        <v>7</v>
      </c>
      <c r="I1904" s="48" t="str">
        <f>VLOOKUP(H1904,'[4]Source Codes'!$A$6:$B$89,2,FALSE)</f>
        <v>HRMS Interface Journals</v>
      </c>
      <c r="J1904" s="356">
        <v>-13228362.380000001</v>
      </c>
      <c r="K1904" s="302">
        <v>45070.291666666664</v>
      </c>
      <c r="L1904" s="182" t="s">
        <v>356</v>
      </c>
      <c r="M1904" s="50">
        <v>45070.613437499997</v>
      </c>
      <c r="N1904" s="48" t="s">
        <v>438</v>
      </c>
      <c r="O1904" s="48" t="s">
        <v>439</v>
      </c>
    </row>
    <row r="1905" spans="1:15" ht="76.5" hidden="1" outlineLevel="1">
      <c r="B1905" s="301">
        <v>2023</v>
      </c>
      <c r="C1905" s="301">
        <v>11</v>
      </c>
      <c r="D1905" s="175" t="s">
        <v>5</v>
      </c>
      <c r="E1905" s="175" t="s">
        <v>6</v>
      </c>
      <c r="F1905" s="175" t="s">
        <v>2879</v>
      </c>
      <c r="G1905" s="302">
        <v>45069.291666666664</v>
      </c>
      <c r="H1905" s="175" t="s">
        <v>9</v>
      </c>
      <c r="I1905" s="48" t="str">
        <f>VLOOKUP(H1905,'[4]Source Codes'!$A$6:$B$89,2,FALSE)</f>
        <v>On Line Journal Entries</v>
      </c>
      <c r="J1905" s="356">
        <v>1585104.77</v>
      </c>
      <c r="K1905" s="302">
        <v>45070.291666666664</v>
      </c>
      <c r="L1905" s="182" t="s">
        <v>2884</v>
      </c>
      <c r="M1905" s="50">
        <v>45070.895995370367</v>
      </c>
      <c r="N1905" s="48" t="s">
        <v>434</v>
      </c>
      <c r="O1905" s="48" t="s">
        <v>448</v>
      </c>
    </row>
    <row r="1906" spans="1:15" ht="38.25" hidden="1" outlineLevel="1">
      <c r="B1906" s="301">
        <v>2023</v>
      </c>
      <c r="C1906" s="301">
        <v>11</v>
      </c>
      <c r="D1906" s="175" t="s">
        <v>5</v>
      </c>
      <c r="E1906" s="175" t="s">
        <v>6</v>
      </c>
      <c r="F1906" s="175" t="s">
        <v>2880</v>
      </c>
      <c r="G1906" s="302">
        <v>45068.291666666664</v>
      </c>
      <c r="H1906" s="175" t="s">
        <v>9</v>
      </c>
      <c r="I1906" s="48" t="str">
        <f>VLOOKUP(H1906,'[4]Source Codes'!$A$6:$B$89,2,FALSE)</f>
        <v>On Line Journal Entries</v>
      </c>
      <c r="J1906" s="356">
        <v>4310409</v>
      </c>
      <c r="K1906" s="302">
        <v>45070.291666666664</v>
      </c>
      <c r="L1906" s="182" t="s">
        <v>337</v>
      </c>
      <c r="M1906" s="50">
        <v>45070.761423611111</v>
      </c>
      <c r="N1906" s="48" t="s">
        <v>407</v>
      </c>
      <c r="O1906" s="48" t="s">
        <v>415</v>
      </c>
    </row>
    <row r="1907" spans="1:15" ht="25.5" hidden="1" outlineLevel="1">
      <c r="B1907" s="301">
        <v>2023</v>
      </c>
      <c r="C1907" s="301">
        <v>11</v>
      </c>
      <c r="D1907" s="175" t="s">
        <v>5</v>
      </c>
      <c r="E1907" s="175" t="s">
        <v>6</v>
      </c>
      <c r="F1907" s="175" t="s">
        <v>2881</v>
      </c>
      <c r="G1907" s="302">
        <v>45064.291666666664</v>
      </c>
      <c r="H1907" s="175" t="s">
        <v>9</v>
      </c>
      <c r="I1907" s="48" t="str">
        <f>VLOOKUP(H1907,'[4]Source Codes'!$A$6:$B$89,2,FALSE)</f>
        <v>On Line Journal Entries</v>
      </c>
      <c r="J1907" s="356">
        <v>8383600</v>
      </c>
      <c r="K1907" s="302">
        <v>45070.291666666664</v>
      </c>
      <c r="L1907" s="182" t="s">
        <v>351</v>
      </c>
      <c r="M1907" s="50">
        <v>45070.772337962961</v>
      </c>
      <c r="N1907" s="48" t="s">
        <v>407</v>
      </c>
      <c r="O1907" s="48" t="s">
        <v>415</v>
      </c>
    </row>
    <row r="1908" spans="1:15" ht="25.5" hidden="1" outlineLevel="1">
      <c r="B1908" s="301">
        <v>2023</v>
      </c>
      <c r="C1908" s="301">
        <v>11</v>
      </c>
      <c r="D1908" s="175" t="s">
        <v>5</v>
      </c>
      <c r="E1908" s="175" t="s">
        <v>6</v>
      </c>
      <c r="F1908" s="175" t="s">
        <v>2882</v>
      </c>
      <c r="G1908" s="302">
        <v>45064.291666666664</v>
      </c>
      <c r="H1908" s="175" t="s">
        <v>9</v>
      </c>
      <c r="I1908" s="48" t="str">
        <f>VLOOKUP(H1908,'[4]Source Codes'!$A$6:$B$89,2,FALSE)</f>
        <v>On Line Journal Entries</v>
      </c>
      <c r="J1908" s="356">
        <v>10754648</v>
      </c>
      <c r="K1908" s="302">
        <v>45070.291666666664</v>
      </c>
      <c r="L1908" s="182" t="s">
        <v>351</v>
      </c>
      <c r="M1908" s="50">
        <v>45070.771770833337</v>
      </c>
      <c r="N1908" s="48" t="s">
        <v>407</v>
      </c>
      <c r="O1908" s="48" t="s">
        <v>415</v>
      </c>
    </row>
    <row r="1909" spans="1:15" ht="25.5" hidden="1" outlineLevel="1">
      <c r="B1909" s="301">
        <v>2023</v>
      </c>
      <c r="C1909" s="301">
        <v>11</v>
      </c>
      <c r="D1909" s="175" t="s">
        <v>5</v>
      </c>
      <c r="E1909" s="175" t="s">
        <v>6</v>
      </c>
      <c r="F1909" s="175" t="s">
        <v>2883</v>
      </c>
      <c r="G1909" s="302">
        <v>45065.291666666664</v>
      </c>
      <c r="H1909" s="175" t="s">
        <v>9</v>
      </c>
      <c r="I1909" s="48" t="str">
        <f>VLOOKUP(H1909,'[4]Source Codes'!$A$6:$B$89,2,FALSE)</f>
        <v>On Line Journal Entries</v>
      </c>
      <c r="J1909" s="356">
        <v>10794834</v>
      </c>
      <c r="K1909" s="302">
        <v>45070.291666666664</v>
      </c>
      <c r="L1909" s="182" t="s">
        <v>351</v>
      </c>
      <c r="M1909" s="50">
        <v>45070.913171296299</v>
      </c>
      <c r="N1909" s="48" t="s">
        <v>407</v>
      </c>
      <c r="O1909" s="48" t="s">
        <v>415</v>
      </c>
    </row>
    <row r="1910" spans="1:15" ht="12.75" customHeight="1" collapsed="1">
      <c r="J1910" s="145">
        <f>SUM(J1900:J1909)</f>
        <v>-37418023.280000001</v>
      </c>
    </row>
    <row r="1912" spans="1:15" ht="12.75" customHeight="1">
      <c r="A1912" s="63" t="s">
        <v>2897</v>
      </c>
    </row>
    <row r="1913" spans="1:15" ht="51" hidden="1" outlineLevel="1">
      <c r="B1913" s="301">
        <v>2023</v>
      </c>
      <c r="C1913" s="301">
        <v>11</v>
      </c>
      <c r="D1913" s="175" t="s">
        <v>5</v>
      </c>
      <c r="E1913" s="175" t="s">
        <v>6</v>
      </c>
      <c r="F1913" s="175" t="s">
        <v>2899</v>
      </c>
      <c r="G1913" s="302">
        <v>45071.291666666664</v>
      </c>
      <c r="H1913" s="175" t="s">
        <v>14</v>
      </c>
      <c r="I1913" s="48" t="str">
        <f>VLOOKUP(H1913,'[4]Source Codes'!$A$6:$B$89,2,FALSE)</f>
        <v>AP Warrant Issuance</v>
      </c>
      <c r="J1913" s="356">
        <v>-5895604.2800000003</v>
      </c>
      <c r="K1913" s="302">
        <v>45071.291666666664</v>
      </c>
      <c r="L1913" s="49" t="s">
        <v>2905</v>
      </c>
      <c r="M1913" s="50">
        <v>45072.087870370371</v>
      </c>
      <c r="N1913" s="48" t="s">
        <v>434</v>
      </c>
      <c r="O1913" s="48" t="s">
        <v>426</v>
      </c>
    </row>
    <row r="1914" spans="1:15" ht="12.75" hidden="1" customHeight="1" outlineLevel="1">
      <c r="B1914" s="301">
        <v>2023</v>
      </c>
      <c r="C1914" s="301">
        <v>11</v>
      </c>
      <c r="D1914" s="175" t="s">
        <v>5</v>
      </c>
      <c r="E1914" s="175" t="s">
        <v>6</v>
      </c>
      <c r="F1914" s="175" t="s">
        <v>2900</v>
      </c>
      <c r="G1914" s="302">
        <v>45070.291666666664</v>
      </c>
      <c r="H1914" s="175" t="s">
        <v>12</v>
      </c>
      <c r="I1914" s="48" t="str">
        <f>VLOOKUP(H1914,'[4]Source Codes'!$A$6:$B$89,2,FALSE)</f>
        <v>AR Direct Cash Journal</v>
      </c>
      <c r="J1914" s="356">
        <v>-151180000</v>
      </c>
      <c r="K1914" s="302">
        <v>45071.291666666664</v>
      </c>
      <c r="L1914" s="182" t="s">
        <v>2908</v>
      </c>
      <c r="M1914" s="50">
        <v>45072.044583333336</v>
      </c>
      <c r="N1914" s="56" t="s">
        <v>430</v>
      </c>
      <c r="O1914" s="48" t="s">
        <v>409</v>
      </c>
    </row>
    <row r="1915" spans="1:15" ht="38.25" hidden="1" outlineLevel="1">
      <c r="B1915" s="301">
        <v>2023</v>
      </c>
      <c r="C1915" s="301">
        <v>11</v>
      </c>
      <c r="D1915" s="175" t="s">
        <v>5</v>
      </c>
      <c r="E1915" s="175" t="s">
        <v>6</v>
      </c>
      <c r="F1915" s="175" t="s">
        <v>2901</v>
      </c>
      <c r="G1915" s="302">
        <v>45062.291666666664</v>
      </c>
      <c r="H1915" s="175" t="s">
        <v>12</v>
      </c>
      <c r="I1915" s="48" t="str">
        <f>VLOOKUP(H1915,'[4]Source Codes'!$A$6:$B$89,2,FALSE)</f>
        <v>AR Direct Cash Journal</v>
      </c>
      <c r="J1915" s="356">
        <v>2754994.01</v>
      </c>
      <c r="K1915" s="302">
        <v>45071.291666666664</v>
      </c>
      <c r="L1915" s="182" t="s">
        <v>2906</v>
      </c>
      <c r="M1915" s="50">
        <v>45072.044583333336</v>
      </c>
      <c r="N1915" s="48" t="s">
        <v>410</v>
      </c>
      <c r="O1915" s="48" t="s">
        <v>419</v>
      </c>
    </row>
    <row r="1916" spans="1:15" ht="38.25" hidden="1" outlineLevel="1">
      <c r="B1916" s="301">
        <v>2023</v>
      </c>
      <c r="C1916" s="301">
        <v>11</v>
      </c>
      <c r="D1916" s="175" t="s">
        <v>5</v>
      </c>
      <c r="E1916" s="175" t="s">
        <v>6</v>
      </c>
      <c r="F1916" s="175" t="s">
        <v>2902</v>
      </c>
      <c r="G1916" s="302">
        <v>45055.291666666664</v>
      </c>
      <c r="H1916" s="175" t="s">
        <v>12</v>
      </c>
      <c r="I1916" s="48" t="str">
        <f>VLOOKUP(H1916,'[4]Source Codes'!$A$6:$B$89,2,FALSE)</f>
        <v>AR Direct Cash Journal</v>
      </c>
      <c r="J1916" s="356">
        <v>7380106.0199999996</v>
      </c>
      <c r="K1916" s="302">
        <v>45071.291666666664</v>
      </c>
      <c r="L1916" s="182" t="s">
        <v>2907</v>
      </c>
      <c r="M1916" s="50">
        <v>45072.044583333336</v>
      </c>
      <c r="N1916" s="48" t="s">
        <v>410</v>
      </c>
      <c r="O1916" s="48" t="s">
        <v>419</v>
      </c>
    </row>
    <row r="1917" spans="1:15" ht="25.5" hidden="1" outlineLevel="1">
      <c r="B1917" s="301">
        <v>2023</v>
      </c>
      <c r="C1917" s="301">
        <v>11</v>
      </c>
      <c r="D1917" s="175" t="s">
        <v>5</v>
      </c>
      <c r="E1917" s="175" t="s">
        <v>6</v>
      </c>
      <c r="F1917" s="175" t="s">
        <v>2903</v>
      </c>
      <c r="G1917" s="302">
        <v>45071.291666666664</v>
      </c>
      <c r="H1917" s="175" t="s">
        <v>11</v>
      </c>
      <c r="I1917" s="48" t="str">
        <f>VLOOKUP(H1917,'[4]Source Codes'!$A$6:$B$89,2,FALSE)</f>
        <v>AR Payments</v>
      </c>
      <c r="J1917" s="356">
        <v>7468566.6299999999</v>
      </c>
      <c r="K1917" s="302">
        <v>45071.291666666664</v>
      </c>
      <c r="L1917" s="182" t="s">
        <v>1127</v>
      </c>
      <c r="M1917" s="50">
        <v>45072.044583333336</v>
      </c>
      <c r="N1917" s="48" t="s">
        <v>410</v>
      </c>
      <c r="O1917" s="48" t="s">
        <v>408</v>
      </c>
    </row>
    <row r="1918" spans="1:15" hidden="1" outlineLevel="1">
      <c r="B1918" s="301">
        <v>2023</v>
      </c>
      <c r="C1918" s="301">
        <v>11</v>
      </c>
      <c r="D1918" s="175" t="s">
        <v>5</v>
      </c>
      <c r="E1918" s="175" t="s">
        <v>6</v>
      </c>
      <c r="F1918" s="175" t="s">
        <v>2904</v>
      </c>
      <c r="G1918" s="302">
        <v>45062.291666666664</v>
      </c>
      <c r="H1918" s="175" t="s">
        <v>9</v>
      </c>
      <c r="I1918" s="48" t="str">
        <f>VLOOKUP(H1918,'[4]Source Codes'!$A$6:$B$89,2,FALSE)</f>
        <v>On Line Journal Entries</v>
      </c>
      <c r="J1918" s="356">
        <v>1105247.6000000001</v>
      </c>
      <c r="K1918" s="302">
        <v>45071.291666666664</v>
      </c>
      <c r="L1918" s="182" t="s">
        <v>2909</v>
      </c>
      <c r="M1918" s="50">
        <v>45071.943831018521</v>
      </c>
      <c r="N1918" s="48" t="s">
        <v>410</v>
      </c>
      <c r="O1918" s="48" t="s">
        <v>422</v>
      </c>
    </row>
    <row r="1919" spans="1:15" ht="12.75" customHeight="1" collapsed="1">
      <c r="J1919" s="145">
        <f>SUM(J1913:J1918)</f>
        <v>-138366690.02000001</v>
      </c>
    </row>
    <row r="1921" spans="1:15" ht="12.75" customHeight="1">
      <c r="A1921" s="63" t="s">
        <v>2925</v>
      </c>
    </row>
    <row r="1922" spans="1:15" ht="25.5" outlineLevel="1">
      <c r="A1922" s="63"/>
      <c r="B1922" s="301">
        <v>2023</v>
      </c>
      <c r="C1922" s="301">
        <v>12</v>
      </c>
      <c r="D1922" s="175" t="s">
        <v>5</v>
      </c>
      <c r="E1922" s="175" t="s">
        <v>6</v>
      </c>
      <c r="F1922" s="175" t="s">
        <v>2926</v>
      </c>
      <c r="G1922" s="302">
        <v>45078</v>
      </c>
      <c r="H1922" s="175" t="s">
        <v>14</v>
      </c>
      <c r="I1922" s="48" t="str">
        <f>VLOOKUP(H1922,'[4]Source Codes'!$A$6:$B$89,2,FALSE)</f>
        <v>AP Warrant Issuance</v>
      </c>
      <c r="J1922" s="356">
        <v>-1932258.24</v>
      </c>
      <c r="K1922" s="302">
        <v>45076</v>
      </c>
      <c r="L1922" s="182" t="s">
        <v>2928</v>
      </c>
      <c r="M1922" s="50">
        <v>45076.794722222221</v>
      </c>
      <c r="N1922" s="48" t="s">
        <v>410</v>
      </c>
      <c r="O1922" s="48" t="s">
        <v>419</v>
      </c>
    </row>
    <row r="1923" spans="1:15" ht="25.5" outlineLevel="1">
      <c r="B1923" s="301">
        <v>2023</v>
      </c>
      <c r="C1923" s="301">
        <v>11</v>
      </c>
      <c r="D1923" s="175" t="s">
        <v>5</v>
      </c>
      <c r="E1923" s="175" t="s">
        <v>6</v>
      </c>
      <c r="F1923" s="175" t="s">
        <v>2927</v>
      </c>
      <c r="G1923" s="302">
        <v>45076</v>
      </c>
      <c r="H1923" s="175" t="s">
        <v>12</v>
      </c>
      <c r="I1923" s="48" t="str">
        <f>VLOOKUP(H1923,'[4]Source Codes'!$A$6:$B$89,2,FALSE)</f>
        <v>AR Direct Cash Journal</v>
      </c>
      <c r="J1923" s="356">
        <v>2273075.42</v>
      </c>
      <c r="K1923" s="302">
        <v>45076</v>
      </c>
      <c r="L1923" s="182" t="s">
        <v>1458</v>
      </c>
      <c r="M1923" s="50">
        <v>45076.751481481479</v>
      </c>
      <c r="N1923" s="48" t="s">
        <v>410</v>
      </c>
      <c r="O1923" s="48" t="s">
        <v>422</v>
      </c>
    </row>
    <row r="1924" spans="1:15" ht="12.75" customHeight="1">
      <c r="J1924" s="145">
        <f>SUM(J1922:J1923)</f>
        <v>340817.17999999993</v>
      </c>
    </row>
  </sheetData>
  <sheetProtection algorithmName="SHA-512" hashValue="fIWccCkDH4wJQr2+O85RskKUC0XODHmKza3JAYKNOkBuAJoW1BxLAFizid0px2HebdCfjOdi9NvS3qC3obJYWg==" saltValue="NNQzWvjvbS2fHDIO85JEkA==" spinCount="100000" sheet="1" formatCells="0" formatColumns="0" formatRows="0" insertColumns="0" insertRows="0" insertHyperlinks="0" deleteColumns="0" deleteRows="0" sort="0" autoFilter="0" pivotTables="0"/>
  <phoneticPr fontId="99" type="noConversion"/>
  <pageMargins left="0.7" right="0.7" top="0.75" bottom="0.75" header="0.3" footer="0.3"/>
  <pageSetup orientation="portrait" r:id="rId1"/>
  <ignoredErrors>
    <ignoredError sqref="I359" unlocked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E3100-4AB3-40FE-8167-3A28AC55F2A7}">
  <dimension ref="A1:U141"/>
  <sheetViews>
    <sheetView workbookViewId="0">
      <selection activeCell="B4" sqref="B4"/>
    </sheetView>
  </sheetViews>
  <sheetFormatPr defaultColWidth="10.42578125" defaultRowHeight="15" outlineLevelRow="2"/>
  <cols>
    <col min="1" max="1" width="1.42578125" style="68" customWidth="1"/>
    <col min="2" max="2" width="42.5703125" style="72" customWidth="1"/>
    <col min="3" max="3" width="18" style="71" bestFit="1" customWidth="1"/>
    <col min="4" max="4" width="15.85546875" style="68" customWidth="1"/>
    <col min="5" max="5" width="12" style="68" customWidth="1"/>
    <col min="6" max="6" width="9.85546875" style="10" customWidth="1"/>
    <col min="7" max="7" width="20.140625" style="10" bestFit="1" customWidth="1"/>
    <col min="8" max="8" width="38.5703125" style="68" customWidth="1"/>
    <col min="9" max="9" width="23.85546875" style="70" customWidth="1"/>
    <col min="10" max="10" width="22.5703125" style="69" bestFit="1" customWidth="1"/>
    <col min="11" max="11" width="42.5703125" style="68" bestFit="1" customWidth="1"/>
    <col min="12" max="12" width="17.42578125" style="68" bestFit="1" customWidth="1"/>
    <col min="13" max="13" width="10.42578125" style="68"/>
    <col min="14" max="14" width="14.85546875" style="68" bestFit="1" customWidth="1"/>
    <col min="15" max="15" width="13.140625" style="68" bestFit="1" customWidth="1"/>
    <col min="16" max="16" width="16.140625" style="68" bestFit="1" customWidth="1"/>
    <col min="17" max="17" width="17.42578125" style="68" bestFit="1" customWidth="1"/>
    <col min="18" max="18" width="16.140625" style="68" bestFit="1" customWidth="1"/>
    <col min="19" max="16384" width="10.42578125" style="68"/>
  </cols>
  <sheetData>
    <row r="1" spans="1:11">
      <c r="A1" s="428" t="s">
        <v>2677</v>
      </c>
      <c r="B1" s="428"/>
      <c r="C1" s="428"/>
      <c r="D1" s="428"/>
      <c r="E1" s="428"/>
      <c r="F1" s="428"/>
      <c r="G1" s="428"/>
      <c r="H1" s="428"/>
      <c r="I1" s="428"/>
      <c r="J1" s="428"/>
      <c r="K1" s="428"/>
    </row>
    <row r="2" spans="1:11">
      <c r="A2" s="388"/>
      <c r="B2" s="137"/>
      <c r="C2" s="388"/>
      <c r="D2" s="388"/>
      <c r="E2" s="388"/>
      <c r="F2" s="9"/>
      <c r="G2" s="9"/>
      <c r="H2" s="388"/>
      <c r="I2" s="136"/>
      <c r="J2" s="135"/>
      <c r="K2" s="388"/>
    </row>
    <row r="3" spans="1:11">
      <c r="A3" s="429" t="s">
        <v>185</v>
      </c>
      <c r="B3" s="429"/>
      <c r="C3" s="429"/>
      <c r="D3" s="429"/>
      <c r="E3" s="429"/>
      <c r="F3" s="429"/>
      <c r="G3" s="429"/>
      <c r="H3" s="429"/>
      <c r="I3" s="429"/>
      <c r="J3" s="429"/>
      <c r="K3" s="131"/>
    </row>
    <row r="4" spans="1:11">
      <c r="A4" s="131"/>
      <c r="B4" s="131"/>
      <c r="C4" s="131"/>
      <c r="D4" s="131"/>
      <c r="E4" s="131"/>
      <c r="F4" s="131"/>
      <c r="G4" s="131"/>
      <c r="H4" s="131"/>
      <c r="I4" s="134"/>
      <c r="J4" s="125"/>
      <c r="K4" s="131"/>
    </row>
    <row r="5" spans="1:11">
      <c r="A5" s="430" t="s">
        <v>186</v>
      </c>
      <c r="B5" s="430"/>
      <c r="C5" s="430"/>
      <c r="D5" s="430"/>
      <c r="E5" s="430"/>
      <c r="F5" s="430"/>
      <c r="G5" s="430"/>
      <c r="H5" s="430"/>
      <c r="I5" s="430"/>
      <c r="J5" s="430"/>
      <c r="K5" s="430"/>
    </row>
    <row r="6" spans="1:11">
      <c r="A6" s="104"/>
      <c r="B6" s="107"/>
      <c r="C6" s="104"/>
      <c r="D6" s="104"/>
      <c r="E6" s="104"/>
      <c r="F6" s="387"/>
      <c r="G6" s="387"/>
      <c r="H6" s="104"/>
      <c r="I6" s="106"/>
      <c r="J6" s="105"/>
      <c r="K6" s="104"/>
    </row>
    <row r="7" spans="1:11">
      <c r="A7" s="108" t="s">
        <v>190</v>
      </c>
      <c r="B7" s="107"/>
      <c r="C7" s="104" t="s">
        <v>255</v>
      </c>
      <c r="D7" s="104" t="s">
        <v>21</v>
      </c>
      <c r="E7" s="427" t="s">
        <v>192</v>
      </c>
      <c r="F7" s="427"/>
      <c r="G7" s="427"/>
      <c r="H7" s="105" t="s">
        <v>191</v>
      </c>
      <c r="I7" s="106" t="s">
        <v>27</v>
      </c>
      <c r="J7" s="105" t="s">
        <v>256</v>
      </c>
      <c r="K7" s="104" t="s">
        <v>257</v>
      </c>
    </row>
    <row r="8" spans="1:11" hidden="1" outlineLevel="1">
      <c r="B8" s="72" t="s">
        <v>258</v>
      </c>
      <c r="C8" s="71">
        <v>1300100000</v>
      </c>
      <c r="D8" s="69">
        <v>700020</v>
      </c>
      <c r="E8" s="69"/>
      <c r="H8" s="69" t="s">
        <v>259</v>
      </c>
      <c r="I8" s="70">
        <f>-7856787.18-89727174.46</f>
        <v>-97583961.639999986</v>
      </c>
      <c r="J8" s="84" t="s">
        <v>2838</v>
      </c>
      <c r="K8" s="391" t="s">
        <v>2840</v>
      </c>
    </row>
    <row r="9" spans="1:11" hidden="1" outlineLevel="1">
      <c r="B9" s="72" t="s">
        <v>260</v>
      </c>
      <c r="C9" s="71">
        <v>1300100000</v>
      </c>
      <c r="D9" s="69">
        <v>701020</v>
      </c>
      <c r="E9" s="69"/>
      <c r="H9" s="69" t="s">
        <v>259</v>
      </c>
      <c r="J9" s="84"/>
      <c r="K9" s="391"/>
    </row>
    <row r="10" spans="1:11" hidden="1" outlineLevel="1">
      <c r="B10" s="72" t="s">
        <v>321</v>
      </c>
      <c r="C10" s="71">
        <v>1300100000</v>
      </c>
      <c r="D10" s="69">
        <v>702000</v>
      </c>
      <c r="E10" s="69"/>
      <c r="H10" s="69" t="s">
        <v>259</v>
      </c>
      <c r="J10" s="84"/>
      <c r="K10" s="96"/>
    </row>
    <row r="11" spans="1:11" hidden="1" outlineLevel="1">
      <c r="B11" s="72" t="s">
        <v>261</v>
      </c>
      <c r="C11" s="71">
        <v>1400100000</v>
      </c>
      <c r="D11" s="69">
        <v>703000</v>
      </c>
      <c r="E11" s="69"/>
      <c r="H11" s="69" t="s">
        <v>259</v>
      </c>
    </row>
    <row r="12" spans="1:11" hidden="1" outlineLevel="1">
      <c r="B12" s="72" t="s">
        <v>262</v>
      </c>
      <c r="C12" s="71">
        <v>1300100000</v>
      </c>
      <c r="D12" s="69">
        <v>704000</v>
      </c>
      <c r="E12" s="69"/>
      <c r="H12" s="69" t="s">
        <v>259</v>
      </c>
      <c r="I12" s="70">
        <v>-3114031.75</v>
      </c>
      <c r="J12" s="84">
        <v>45054</v>
      </c>
      <c r="K12" s="90" t="s">
        <v>2713</v>
      </c>
    </row>
    <row r="13" spans="1:11" hidden="1" outlineLevel="1">
      <c r="B13" s="72" t="s">
        <v>263</v>
      </c>
      <c r="C13" s="71">
        <v>1300100000</v>
      </c>
      <c r="D13" s="71">
        <v>705000</v>
      </c>
      <c r="E13" s="69"/>
      <c r="H13" s="69" t="s">
        <v>259</v>
      </c>
      <c r="J13" s="84"/>
      <c r="K13" s="102"/>
    </row>
    <row r="14" spans="1:11" collapsed="1">
      <c r="A14" s="86" t="s">
        <v>264</v>
      </c>
      <c r="C14" s="87" t="s">
        <v>203</v>
      </c>
      <c r="D14" s="113" t="s">
        <v>203</v>
      </c>
      <c r="E14" s="113"/>
      <c r="F14" s="11"/>
      <c r="G14" s="11">
        <v>-87210000</v>
      </c>
      <c r="H14" s="113" t="s">
        <v>259</v>
      </c>
      <c r="I14" s="70">
        <f>SUM(I8:I13)</f>
        <v>-100697993.38999999</v>
      </c>
      <c r="J14" s="84"/>
      <c r="K14" s="93"/>
    </row>
    <row r="15" spans="1:11">
      <c r="A15" s="114"/>
      <c r="B15" s="120"/>
      <c r="C15" s="118"/>
      <c r="D15" s="115"/>
      <c r="E15" s="115"/>
      <c r="F15" s="12"/>
      <c r="G15" s="12"/>
      <c r="H15" s="115"/>
      <c r="I15" s="116"/>
      <c r="J15" s="115"/>
      <c r="K15" s="114"/>
    </row>
    <row r="16" spans="1:11">
      <c r="A16" s="95" t="s">
        <v>265</v>
      </c>
      <c r="C16" s="87">
        <v>1300100000</v>
      </c>
      <c r="D16" s="113">
        <v>710020</v>
      </c>
      <c r="E16" s="113"/>
      <c r="F16" s="86"/>
      <c r="G16" s="11">
        <v>-3232000</v>
      </c>
      <c r="H16" s="128">
        <v>45058</v>
      </c>
      <c r="J16" s="84"/>
      <c r="K16" s="96"/>
    </row>
    <row r="17" spans="1:11">
      <c r="A17" s="114"/>
      <c r="B17" s="120"/>
      <c r="C17" s="118"/>
      <c r="D17" s="115"/>
      <c r="E17" s="115"/>
      <c r="F17" s="12"/>
      <c r="G17" s="12"/>
      <c r="H17" s="133"/>
      <c r="I17" s="116"/>
      <c r="J17" s="115"/>
      <c r="K17" s="114"/>
    </row>
    <row r="18" spans="1:11" hidden="1" outlineLevel="1">
      <c r="B18" s="72" t="s">
        <v>266</v>
      </c>
      <c r="C18" s="71">
        <v>1200200000</v>
      </c>
      <c r="D18" s="69">
        <v>712000</v>
      </c>
      <c r="E18" s="69"/>
      <c r="G18" s="13"/>
      <c r="H18" s="84" t="s">
        <v>195</v>
      </c>
      <c r="I18" s="20"/>
      <c r="J18" s="84"/>
      <c r="K18" s="85"/>
    </row>
    <row r="19" spans="1:11" hidden="1" outlineLevel="1">
      <c r="B19" s="72" t="s">
        <v>267</v>
      </c>
      <c r="C19" s="71">
        <v>1300100000</v>
      </c>
      <c r="D19" s="69">
        <v>714000</v>
      </c>
      <c r="E19" s="69"/>
      <c r="G19" s="13"/>
      <c r="H19" s="84" t="s">
        <v>195</v>
      </c>
      <c r="I19" s="20"/>
    </row>
    <row r="20" spans="1:11" hidden="1" outlineLevel="1">
      <c r="B20" s="72" t="s">
        <v>268</v>
      </c>
      <c r="C20" s="71">
        <v>1400100000</v>
      </c>
      <c r="D20" s="69">
        <v>713000</v>
      </c>
      <c r="E20" s="69"/>
      <c r="G20" s="13"/>
      <c r="H20" s="84" t="s">
        <v>195</v>
      </c>
      <c r="I20" s="20">
        <v>-1939819.93</v>
      </c>
      <c r="J20" s="84">
        <v>45056</v>
      </c>
      <c r="K20" s="90" t="s">
        <v>2739</v>
      </c>
    </row>
    <row r="21" spans="1:11" hidden="1" outlineLevel="1">
      <c r="B21" s="72" t="s">
        <v>269</v>
      </c>
      <c r="C21" s="71">
        <v>1400100000</v>
      </c>
      <c r="D21" s="69">
        <v>715040</v>
      </c>
      <c r="E21" s="69"/>
      <c r="G21" s="13"/>
      <c r="H21" s="84" t="s">
        <v>195</v>
      </c>
      <c r="I21" s="20"/>
      <c r="J21" s="84"/>
      <c r="K21" s="93"/>
    </row>
    <row r="22" spans="1:11" hidden="1" outlineLevel="1">
      <c r="B22" s="72" t="s">
        <v>320</v>
      </c>
      <c r="C22" s="71">
        <v>1300100000</v>
      </c>
      <c r="D22" s="69">
        <v>715070</v>
      </c>
      <c r="E22" s="69"/>
      <c r="G22" s="13"/>
      <c r="H22" s="84" t="s">
        <v>195</v>
      </c>
      <c r="I22" s="20">
        <v>-30963065.09</v>
      </c>
      <c r="J22" s="84">
        <v>45068</v>
      </c>
      <c r="K22" s="96" t="s">
        <v>2828</v>
      </c>
    </row>
    <row r="23" spans="1:11" collapsed="1">
      <c r="A23" s="86" t="s">
        <v>270</v>
      </c>
      <c r="C23" s="87" t="s">
        <v>203</v>
      </c>
      <c r="D23" s="113" t="s">
        <v>203</v>
      </c>
      <c r="E23" s="113"/>
      <c r="F23" s="14"/>
      <c r="G23" s="14">
        <v>-4516000</v>
      </c>
      <c r="H23" s="128" t="s">
        <v>195</v>
      </c>
      <c r="I23" s="20">
        <f>SUM(I18:I22)</f>
        <v>-32902885.02</v>
      </c>
    </row>
    <row r="24" spans="1:11">
      <c r="A24" s="114"/>
      <c r="B24" s="120"/>
      <c r="C24" s="118"/>
      <c r="D24" s="115"/>
      <c r="E24" s="115"/>
      <c r="F24" s="12"/>
      <c r="G24" s="12"/>
      <c r="H24" s="133"/>
      <c r="I24" s="116"/>
      <c r="J24" s="115"/>
      <c r="K24" s="114"/>
    </row>
    <row r="25" spans="1:11" hidden="1" outlineLevel="1">
      <c r="B25" s="72" t="s">
        <v>318</v>
      </c>
      <c r="C25" s="71">
        <v>1000100000</v>
      </c>
      <c r="D25" s="69">
        <v>725020</v>
      </c>
      <c r="E25" s="69"/>
      <c r="F25" s="13"/>
      <c r="G25" s="22"/>
      <c r="H25" s="84" t="s">
        <v>330</v>
      </c>
      <c r="I25" s="70">
        <v>-1585104.77</v>
      </c>
      <c r="J25" s="84">
        <v>45070</v>
      </c>
      <c r="K25" s="96" t="s">
        <v>2879</v>
      </c>
    </row>
    <row r="26" spans="1:11" hidden="1" outlineLevel="1">
      <c r="B26" s="72" t="s">
        <v>319</v>
      </c>
      <c r="C26" s="71" t="s">
        <v>203</v>
      </c>
      <c r="D26" s="69" t="s">
        <v>203</v>
      </c>
      <c r="E26" s="69"/>
      <c r="F26" s="13"/>
      <c r="G26" s="13"/>
      <c r="H26" s="84" t="s">
        <v>195</v>
      </c>
    </row>
    <row r="27" spans="1:11" collapsed="1">
      <c r="A27" s="86" t="s">
        <v>271</v>
      </c>
      <c r="C27" s="87" t="s">
        <v>203</v>
      </c>
      <c r="D27" s="113" t="s">
        <v>203</v>
      </c>
      <c r="E27" s="113"/>
      <c r="F27" s="14"/>
      <c r="G27" s="14">
        <v>-2282000</v>
      </c>
      <c r="H27" s="128" t="s">
        <v>195</v>
      </c>
      <c r="I27" s="70">
        <f>SUM(I25:I26)</f>
        <v>-1585104.77</v>
      </c>
    </row>
    <row r="28" spans="1:11">
      <c r="A28" s="114"/>
      <c r="B28" s="120"/>
      <c r="C28" s="118"/>
      <c r="D28" s="115"/>
      <c r="E28" s="115"/>
      <c r="F28" s="12"/>
      <c r="G28" s="12"/>
      <c r="H28" s="133"/>
      <c r="I28" s="116"/>
      <c r="J28" s="115"/>
      <c r="K28" s="114"/>
    </row>
    <row r="29" spans="1:11" hidden="1" outlineLevel="1">
      <c r="B29" s="72" t="s">
        <v>193</v>
      </c>
      <c r="C29" s="71">
        <v>1100900000</v>
      </c>
      <c r="D29" s="69" t="s">
        <v>194</v>
      </c>
      <c r="E29" s="69"/>
      <c r="H29" s="69" t="s">
        <v>272</v>
      </c>
      <c r="J29" s="84"/>
      <c r="K29" s="93"/>
    </row>
    <row r="30" spans="1:11" hidden="1" outlineLevel="1">
      <c r="B30" s="91" t="s">
        <v>196</v>
      </c>
      <c r="C30" s="71" t="s">
        <v>203</v>
      </c>
      <c r="D30" s="69" t="s">
        <v>197</v>
      </c>
      <c r="E30" s="69"/>
      <c r="H30" s="69" t="s">
        <v>195</v>
      </c>
      <c r="J30" s="84"/>
      <c r="K30" s="93"/>
    </row>
    <row r="31" spans="1:11" hidden="1" outlineLevel="1">
      <c r="B31" s="91" t="s">
        <v>198</v>
      </c>
      <c r="C31" s="71">
        <v>1100900000</v>
      </c>
      <c r="D31" s="125">
        <v>731200</v>
      </c>
      <c r="E31" s="125"/>
      <c r="F31" s="13"/>
      <c r="G31" s="132"/>
      <c r="H31" s="128">
        <v>45063</v>
      </c>
      <c r="J31" s="84"/>
      <c r="K31" s="96"/>
    </row>
    <row r="32" spans="1:11" hidden="1" outlineLevel="1">
      <c r="B32" s="91" t="s">
        <v>199</v>
      </c>
      <c r="C32" s="71" t="s">
        <v>203</v>
      </c>
      <c r="D32" s="125" t="s">
        <v>200</v>
      </c>
      <c r="E32" s="125"/>
      <c r="H32" s="69" t="s">
        <v>195</v>
      </c>
      <c r="I32" s="20">
        <v>-6671.62</v>
      </c>
      <c r="J32" s="84">
        <v>45068</v>
      </c>
      <c r="K32" s="96" t="s">
        <v>2829</v>
      </c>
    </row>
    <row r="33" spans="1:21" hidden="1" outlineLevel="1">
      <c r="B33" s="13" t="s">
        <v>273</v>
      </c>
      <c r="C33" s="71">
        <v>1400100000</v>
      </c>
      <c r="D33" s="125" t="s">
        <v>201</v>
      </c>
      <c r="E33" s="125"/>
      <c r="H33" s="69" t="s">
        <v>274</v>
      </c>
      <c r="I33" s="70">
        <f>-95.65-753292.98-323284.82</f>
        <v>-1076673.45</v>
      </c>
      <c r="J33" s="84" t="s">
        <v>2841</v>
      </c>
      <c r="K33" s="96" t="s">
        <v>2842</v>
      </c>
    </row>
    <row r="34" spans="1:21" hidden="1" outlineLevel="1">
      <c r="B34" s="91" t="s">
        <v>253</v>
      </c>
      <c r="C34" s="71">
        <v>1103800000</v>
      </c>
      <c r="D34" s="125">
        <v>733030</v>
      </c>
      <c r="E34" s="125"/>
      <c r="F34" s="20"/>
      <c r="H34" s="69" t="s">
        <v>275</v>
      </c>
      <c r="J34" s="84"/>
      <c r="K34" s="84"/>
      <c r="L34" s="84"/>
    </row>
    <row r="35" spans="1:21" collapsed="1">
      <c r="A35" s="95" t="s">
        <v>276</v>
      </c>
      <c r="B35" s="91"/>
      <c r="C35" s="87" t="s">
        <v>203</v>
      </c>
      <c r="D35" s="113" t="s">
        <v>203</v>
      </c>
      <c r="E35" s="113"/>
      <c r="F35" s="11"/>
      <c r="G35" s="11">
        <v>-14152000</v>
      </c>
      <c r="H35" s="128" t="s">
        <v>195</v>
      </c>
      <c r="I35" s="20">
        <f>SUM(I29:I34)</f>
        <v>-1083345.07</v>
      </c>
      <c r="J35" s="84"/>
      <c r="K35" s="90"/>
    </row>
    <row r="36" spans="1:21">
      <c r="A36" s="124"/>
      <c r="B36" s="130"/>
      <c r="C36" s="118"/>
      <c r="D36" s="129"/>
      <c r="E36" s="129"/>
      <c r="F36" s="12"/>
      <c r="G36" s="12"/>
      <c r="H36" s="115"/>
      <c r="I36" s="116"/>
      <c r="J36" s="115"/>
      <c r="K36" s="114"/>
    </row>
    <row r="37" spans="1:21" hidden="1" outlineLevel="1">
      <c r="B37" s="131" t="s">
        <v>277</v>
      </c>
      <c r="C37" s="71" t="s">
        <v>203</v>
      </c>
      <c r="D37" s="125" t="s">
        <v>203</v>
      </c>
      <c r="E37" s="125"/>
      <c r="F37" s="13"/>
      <c r="G37" s="13"/>
      <c r="H37" s="69" t="s">
        <v>195</v>
      </c>
      <c r="J37" s="84"/>
      <c r="K37" s="96"/>
      <c r="L37" s="84"/>
    </row>
    <row r="38" spans="1:21" hidden="1" outlineLevel="1">
      <c r="B38" s="131" t="s">
        <v>278</v>
      </c>
      <c r="C38" s="71" t="s">
        <v>203</v>
      </c>
      <c r="D38" s="125" t="s">
        <v>203</v>
      </c>
      <c r="E38" s="125"/>
      <c r="F38" s="13"/>
      <c r="G38" s="13"/>
      <c r="H38" s="69" t="s">
        <v>195</v>
      </c>
      <c r="J38" s="84"/>
      <c r="K38" s="96"/>
      <c r="M38" s="6"/>
      <c r="N38" s="24"/>
      <c r="O38" s="6"/>
      <c r="P38" s="6"/>
      <c r="Q38" s="6"/>
      <c r="R38" s="6"/>
      <c r="S38" s="6"/>
      <c r="T38" s="23"/>
      <c r="U38" s="21"/>
    </row>
    <row r="39" spans="1:21" collapsed="1">
      <c r="A39" s="95" t="s">
        <v>279</v>
      </c>
      <c r="B39" s="91"/>
      <c r="C39" s="87" t="s">
        <v>203</v>
      </c>
      <c r="D39" s="113" t="s">
        <v>203</v>
      </c>
      <c r="E39" s="113"/>
      <c r="F39" s="13"/>
      <c r="G39" s="14">
        <v>-501000</v>
      </c>
      <c r="H39" s="128" t="s">
        <v>195</v>
      </c>
      <c r="M39" s="6"/>
      <c r="N39" s="24"/>
      <c r="O39" s="6"/>
      <c r="P39" s="6"/>
      <c r="Q39" s="6"/>
      <c r="R39" s="6"/>
      <c r="S39" s="6"/>
      <c r="T39" s="23"/>
      <c r="U39" s="21"/>
    </row>
    <row r="40" spans="1:21">
      <c r="A40" s="124"/>
      <c r="B40" s="130"/>
      <c r="C40" s="118"/>
      <c r="D40" s="129"/>
      <c r="E40" s="129"/>
      <c r="F40" s="12"/>
      <c r="G40" s="12"/>
      <c r="H40" s="115"/>
      <c r="I40" s="116"/>
      <c r="J40" s="115"/>
      <c r="K40" s="114"/>
    </row>
    <row r="41" spans="1:21" hidden="1" outlineLevel="1">
      <c r="B41" s="91" t="s">
        <v>280</v>
      </c>
      <c r="C41" s="71">
        <v>1300100000</v>
      </c>
      <c r="D41" s="125">
        <v>750200</v>
      </c>
      <c r="G41" s="127"/>
      <c r="H41" s="69" t="s">
        <v>281</v>
      </c>
      <c r="J41" s="84"/>
      <c r="K41" s="102"/>
    </row>
    <row r="42" spans="1:21" hidden="1" outlineLevel="1">
      <c r="B42" s="91" t="s">
        <v>317</v>
      </c>
      <c r="C42" s="71" t="s">
        <v>203</v>
      </c>
      <c r="D42" s="125">
        <v>755120</v>
      </c>
      <c r="F42" s="13"/>
      <c r="G42" s="127"/>
      <c r="H42" s="128">
        <v>45072</v>
      </c>
      <c r="J42" s="84"/>
      <c r="K42" s="96"/>
    </row>
    <row r="43" spans="1:21" hidden="1" outlineLevel="1">
      <c r="B43" s="91" t="s">
        <v>202</v>
      </c>
      <c r="D43" s="125"/>
      <c r="E43" s="13"/>
      <c r="F43" s="13"/>
      <c r="G43" s="23"/>
      <c r="H43" s="69" t="s">
        <v>195</v>
      </c>
    </row>
    <row r="44" spans="1:21" hidden="1" outlineLevel="2">
      <c r="B44" s="91" t="s">
        <v>282</v>
      </c>
      <c r="D44" s="125">
        <v>751000</v>
      </c>
      <c r="E44" s="13"/>
      <c r="F44" s="13"/>
      <c r="G44" s="127"/>
      <c r="H44" s="69" t="s">
        <v>195</v>
      </c>
      <c r="J44" s="84"/>
      <c r="K44" s="43"/>
    </row>
    <row r="45" spans="1:21" hidden="1" outlineLevel="2">
      <c r="B45" s="91" t="s">
        <v>283</v>
      </c>
      <c r="D45" s="125">
        <v>750920</v>
      </c>
      <c r="E45" s="13"/>
      <c r="F45" s="13"/>
      <c r="G45" s="127"/>
      <c r="H45" s="69" t="s">
        <v>195</v>
      </c>
      <c r="J45" s="84"/>
      <c r="K45" s="96"/>
    </row>
    <row r="46" spans="1:21" hidden="1" outlineLevel="2">
      <c r="B46" s="91" t="s">
        <v>284</v>
      </c>
      <c r="D46" s="125">
        <v>751040</v>
      </c>
      <c r="E46" s="13"/>
      <c r="F46" s="13"/>
      <c r="G46" s="127"/>
      <c r="H46" s="128">
        <v>45059</v>
      </c>
      <c r="I46" s="70">
        <v>-9243463.0299999993</v>
      </c>
      <c r="J46" s="84">
        <v>45061</v>
      </c>
      <c r="K46" s="96" t="s">
        <v>2757</v>
      </c>
      <c r="N46" s="6"/>
      <c r="O46" s="19"/>
      <c r="P46" s="20"/>
      <c r="Q46" s="20"/>
      <c r="R46" s="20"/>
    </row>
    <row r="47" spans="1:21" hidden="1" outlineLevel="2">
      <c r="B47" s="91" t="s">
        <v>285</v>
      </c>
      <c r="D47" s="125">
        <v>751020</v>
      </c>
      <c r="E47" s="13"/>
      <c r="F47" s="13"/>
      <c r="G47" s="127"/>
      <c r="H47" s="69" t="s">
        <v>195</v>
      </c>
      <c r="K47" s="96"/>
      <c r="N47" s="6"/>
      <c r="O47" s="19"/>
      <c r="P47" s="20"/>
      <c r="Q47" s="20"/>
      <c r="R47" s="20"/>
    </row>
    <row r="48" spans="1:21" hidden="1" outlineLevel="2">
      <c r="B48" s="91" t="s">
        <v>286</v>
      </c>
      <c r="D48" s="125">
        <v>750960</v>
      </c>
      <c r="E48" s="13"/>
      <c r="F48" s="13"/>
      <c r="G48" s="127"/>
      <c r="H48" s="69" t="s">
        <v>195</v>
      </c>
      <c r="N48" s="6"/>
      <c r="O48" s="19"/>
      <c r="P48" s="20"/>
      <c r="Q48" s="20"/>
      <c r="R48" s="20"/>
    </row>
    <row r="49" spans="1:17" hidden="1" outlineLevel="2">
      <c r="B49" s="91" t="s">
        <v>287</v>
      </c>
      <c r="D49" s="125">
        <v>750980</v>
      </c>
      <c r="E49" s="13"/>
      <c r="F49" s="13"/>
      <c r="G49" s="127"/>
      <c r="H49" s="69" t="s">
        <v>195</v>
      </c>
      <c r="I49" s="70">
        <v>-345598.47</v>
      </c>
      <c r="J49" s="84">
        <v>45068</v>
      </c>
      <c r="K49" s="96" t="s">
        <v>2827</v>
      </c>
      <c r="P49" s="70"/>
      <c r="Q49" s="70"/>
    </row>
    <row r="50" spans="1:17" hidden="1" outlineLevel="1">
      <c r="B50" s="91" t="s">
        <v>204</v>
      </c>
      <c r="D50" s="125"/>
      <c r="E50" s="13"/>
      <c r="F50" s="13"/>
      <c r="G50" s="127"/>
      <c r="H50" s="128">
        <v>45063</v>
      </c>
      <c r="I50" s="70">
        <v>-1419676</v>
      </c>
      <c r="J50" s="84">
        <v>45065</v>
      </c>
      <c r="K50" s="90" t="s">
        <v>2802</v>
      </c>
    </row>
    <row r="51" spans="1:17" hidden="1" outlineLevel="2">
      <c r="B51" s="91" t="s">
        <v>288</v>
      </c>
      <c r="C51" s="71">
        <v>5100100000</v>
      </c>
      <c r="D51" s="125">
        <v>750300</v>
      </c>
      <c r="E51" s="13"/>
      <c r="F51" s="13"/>
      <c r="G51" s="127"/>
      <c r="H51" s="128">
        <v>45063</v>
      </c>
      <c r="J51" s="98"/>
      <c r="K51" s="96"/>
    </row>
    <row r="52" spans="1:17" hidden="1" outlineLevel="2">
      <c r="B52" s="91" t="s">
        <v>289</v>
      </c>
      <c r="C52" s="71">
        <v>5100100000</v>
      </c>
      <c r="D52" s="125">
        <v>750700</v>
      </c>
      <c r="E52" s="13"/>
      <c r="F52" s="13"/>
      <c r="G52" s="127"/>
      <c r="H52" s="128">
        <v>45063</v>
      </c>
      <c r="I52" s="70">
        <f>-4287389-4310409</f>
        <v>-8597798</v>
      </c>
      <c r="J52" s="98" t="s">
        <v>2894</v>
      </c>
      <c r="K52" s="96" t="s">
        <v>2895</v>
      </c>
    </row>
    <row r="53" spans="1:17" hidden="1" outlineLevel="2">
      <c r="B53" s="91" t="s">
        <v>290</v>
      </c>
      <c r="C53" s="71">
        <v>2300100000</v>
      </c>
      <c r="D53" s="125">
        <v>750320</v>
      </c>
      <c r="E53" s="13"/>
      <c r="F53" s="13"/>
      <c r="G53" s="127"/>
      <c r="H53" s="84" t="s">
        <v>331</v>
      </c>
      <c r="J53" s="98"/>
      <c r="K53" s="96"/>
    </row>
    <row r="54" spans="1:17" hidden="1" outlineLevel="1">
      <c r="B54" s="91" t="s">
        <v>205</v>
      </c>
      <c r="D54" s="125"/>
      <c r="E54" s="13"/>
      <c r="F54" s="13"/>
      <c r="G54" s="127"/>
      <c r="H54" s="84"/>
      <c r="J54" s="98"/>
      <c r="K54" s="90"/>
    </row>
    <row r="55" spans="1:17" hidden="1" outlineLevel="2">
      <c r="B55" s="91" t="s">
        <v>291</v>
      </c>
      <c r="D55" s="125">
        <v>755900</v>
      </c>
      <c r="E55" s="13"/>
      <c r="F55" s="13"/>
      <c r="G55" s="127"/>
      <c r="H55" s="69" t="s">
        <v>195</v>
      </c>
      <c r="I55" s="70">
        <f>-2546761.96-4855930-1010515-4396642.83</f>
        <v>-12809849.790000001</v>
      </c>
      <c r="J55" s="84" t="s">
        <v>2816</v>
      </c>
      <c r="K55" s="96" t="s">
        <v>2817</v>
      </c>
    </row>
    <row r="56" spans="1:17" hidden="1" outlineLevel="2">
      <c r="B56" s="91" t="s">
        <v>292</v>
      </c>
      <c r="D56" s="125">
        <v>750250</v>
      </c>
      <c r="E56" s="13"/>
      <c r="F56" s="13"/>
      <c r="G56" s="127"/>
      <c r="H56" s="128">
        <v>45072</v>
      </c>
      <c r="I56" s="70">
        <v>-2273075.42</v>
      </c>
      <c r="J56" s="84">
        <v>45076</v>
      </c>
      <c r="K56" s="102" t="s">
        <v>2927</v>
      </c>
    </row>
    <row r="57" spans="1:17" hidden="1" outlineLevel="2">
      <c r="B57" s="91" t="s">
        <v>293</v>
      </c>
      <c r="D57" s="125">
        <v>750740</v>
      </c>
      <c r="E57" s="13"/>
      <c r="F57" s="13"/>
      <c r="G57" s="127"/>
      <c r="H57" s="128">
        <v>45072</v>
      </c>
      <c r="I57" s="70">
        <v>-4339538</v>
      </c>
      <c r="J57" s="84">
        <v>45065</v>
      </c>
      <c r="K57" s="96" t="s">
        <v>2804</v>
      </c>
    </row>
    <row r="58" spans="1:17" hidden="1" outlineLevel="2">
      <c r="B58" s="91" t="s">
        <v>294</v>
      </c>
      <c r="D58" s="125">
        <v>751500</v>
      </c>
      <c r="E58" s="13"/>
      <c r="F58" s="13"/>
      <c r="G58" s="127"/>
      <c r="H58" s="128">
        <v>45072</v>
      </c>
      <c r="J58" s="84"/>
      <c r="K58" s="96"/>
    </row>
    <row r="59" spans="1:17" hidden="1" outlineLevel="2">
      <c r="B59" s="91" t="s">
        <v>295</v>
      </c>
      <c r="D59" s="125">
        <v>750900</v>
      </c>
      <c r="E59" s="13"/>
      <c r="F59" s="13"/>
      <c r="G59" s="127"/>
      <c r="H59" s="128">
        <v>45072</v>
      </c>
      <c r="J59" s="98"/>
      <c r="K59" s="96"/>
      <c r="L59" s="7"/>
    </row>
    <row r="60" spans="1:17" hidden="1" outlineLevel="1">
      <c r="B60" s="91" t="s">
        <v>206</v>
      </c>
      <c r="D60" s="71" t="s">
        <v>203</v>
      </c>
      <c r="F60" s="13"/>
      <c r="G60" s="127"/>
      <c r="H60" s="69" t="s">
        <v>195</v>
      </c>
      <c r="I60" s="70">
        <f>-1322638.33-1283632.7-1258878.74</f>
        <v>-3865149.7700000005</v>
      </c>
      <c r="J60" s="98" t="s">
        <v>2886</v>
      </c>
      <c r="K60" s="96" t="s">
        <v>2887</v>
      </c>
    </row>
    <row r="61" spans="1:17" collapsed="1">
      <c r="A61" s="95" t="s">
        <v>296</v>
      </c>
      <c r="C61" s="87" t="s">
        <v>203</v>
      </c>
      <c r="D61" s="113" t="s">
        <v>203</v>
      </c>
      <c r="E61" s="10"/>
      <c r="F61" s="68"/>
      <c r="G61" s="11">
        <v>-285478000</v>
      </c>
      <c r="H61" s="113"/>
      <c r="I61" s="70">
        <f>SUM(I41:I60)</f>
        <v>-42894148.480000004</v>
      </c>
      <c r="J61" s="98"/>
      <c r="K61" s="8"/>
    </row>
    <row r="62" spans="1:17">
      <c r="A62" s="114"/>
      <c r="B62" s="120"/>
      <c r="C62" s="118"/>
      <c r="D62" s="114"/>
      <c r="E62" s="114"/>
      <c r="F62" s="12"/>
      <c r="G62" s="12"/>
      <c r="H62" s="115"/>
      <c r="I62" s="116"/>
      <c r="J62" s="115"/>
      <c r="K62" s="114"/>
    </row>
    <row r="63" spans="1:17" hidden="1" outlineLevel="1">
      <c r="B63" s="91" t="s">
        <v>204</v>
      </c>
      <c r="D63" s="125"/>
      <c r="E63" s="125"/>
      <c r="H63" s="69"/>
    </row>
    <row r="64" spans="1:17" hidden="1" outlineLevel="2">
      <c r="B64" s="91" t="s">
        <v>297</v>
      </c>
      <c r="C64" s="71">
        <v>5100100000</v>
      </c>
      <c r="D64" s="125">
        <v>760000</v>
      </c>
      <c r="E64" s="13"/>
      <c r="F64" s="68"/>
      <c r="H64" s="128">
        <v>45063</v>
      </c>
      <c r="J64" s="84"/>
      <c r="L64" s="20"/>
      <c r="N64" s="127"/>
    </row>
    <row r="65" spans="1:14" hidden="1" outlineLevel="2">
      <c r="B65" s="91" t="s">
        <v>298</v>
      </c>
      <c r="C65" s="71">
        <v>5100100000</v>
      </c>
      <c r="D65" s="125">
        <v>761000</v>
      </c>
      <c r="E65" s="13"/>
      <c r="F65" s="68"/>
      <c r="H65" s="128">
        <v>45063</v>
      </c>
      <c r="I65" s="70">
        <f>-3724480.47-2755841</f>
        <v>-6480321.4700000007</v>
      </c>
      <c r="J65" s="84">
        <v>45065</v>
      </c>
      <c r="K65" s="68" t="s">
        <v>2815</v>
      </c>
      <c r="N65" s="127"/>
    </row>
    <row r="66" spans="1:14" hidden="1" outlineLevel="2">
      <c r="B66" s="91" t="s">
        <v>299</v>
      </c>
      <c r="C66" s="71">
        <v>2300100000</v>
      </c>
      <c r="D66" s="125">
        <v>761020</v>
      </c>
      <c r="E66" s="13"/>
      <c r="F66" s="68"/>
      <c r="G66" s="13"/>
      <c r="H66" s="84" t="s">
        <v>331</v>
      </c>
      <c r="J66" s="98"/>
      <c r="K66" s="96"/>
      <c r="L66" s="96"/>
    </row>
    <row r="67" spans="1:14" hidden="1" outlineLevel="2">
      <c r="B67" s="91" t="s">
        <v>300</v>
      </c>
      <c r="C67" s="71">
        <v>2300100000</v>
      </c>
      <c r="D67" s="125">
        <v>761040</v>
      </c>
      <c r="E67" s="10"/>
      <c r="F67" s="68"/>
      <c r="H67" s="84" t="s">
        <v>331</v>
      </c>
      <c r="J67" s="98"/>
      <c r="K67" s="96"/>
      <c r="L67" s="96"/>
    </row>
    <row r="68" spans="1:14" hidden="1" outlineLevel="1">
      <c r="B68" s="91" t="s">
        <v>207</v>
      </c>
      <c r="D68" s="125" t="s">
        <v>203</v>
      </c>
      <c r="E68" s="125"/>
      <c r="H68" s="126" t="s">
        <v>195</v>
      </c>
      <c r="I68" s="70">
        <f>-5203483.57-3653351.7-1236121-2754994.01-7380106.02</f>
        <v>-20228056.299999997</v>
      </c>
      <c r="J68" s="84" t="s">
        <v>2912</v>
      </c>
      <c r="K68" s="43" t="s">
        <v>2913</v>
      </c>
      <c r="L68" s="96"/>
    </row>
    <row r="69" spans="1:14" collapsed="1">
      <c r="A69" s="95" t="s">
        <v>301</v>
      </c>
      <c r="B69" s="91"/>
      <c r="C69" s="87" t="s">
        <v>203</v>
      </c>
      <c r="D69" s="113" t="s">
        <v>203</v>
      </c>
      <c r="E69" s="125"/>
      <c r="G69" s="11">
        <v>-77142000</v>
      </c>
      <c r="H69" s="113"/>
      <c r="I69" s="70">
        <f>SUM(I63:I68)</f>
        <v>-26708377.769999996</v>
      </c>
      <c r="L69" s="6"/>
      <c r="M69" s="7"/>
    </row>
    <row r="70" spans="1:14">
      <c r="A70" s="114"/>
      <c r="B70" s="120"/>
      <c r="C70" s="118"/>
      <c r="D70" s="114"/>
      <c r="E70" s="114"/>
      <c r="F70" s="12"/>
      <c r="G70" s="12"/>
      <c r="H70" s="115"/>
      <c r="I70" s="116"/>
      <c r="J70" s="115"/>
      <c r="K70" s="114"/>
    </row>
    <row r="71" spans="1:14">
      <c r="A71" s="95" t="s">
        <v>302</v>
      </c>
      <c r="B71" s="91"/>
      <c r="C71" s="71">
        <v>1300100000</v>
      </c>
      <c r="D71" s="125">
        <v>781000</v>
      </c>
      <c r="E71" s="125"/>
      <c r="G71" s="11">
        <v>0</v>
      </c>
      <c r="H71" s="113" t="s">
        <v>333</v>
      </c>
      <c r="I71" s="70">
        <f>-107926527.81+26949904.84</f>
        <v>-80976622.969999999</v>
      </c>
      <c r="J71" s="84" t="s">
        <v>2868</v>
      </c>
      <c r="K71" s="96" t="s">
        <v>2869</v>
      </c>
    </row>
    <row r="72" spans="1:14">
      <c r="A72" s="124"/>
      <c r="B72" s="120"/>
      <c r="C72" s="118"/>
      <c r="D72" s="114"/>
      <c r="E72" s="114"/>
      <c r="F72" s="12"/>
      <c r="G72" s="12"/>
      <c r="H72" s="115"/>
      <c r="I72" s="116"/>
      <c r="J72" s="115"/>
      <c r="K72" s="114"/>
    </row>
    <row r="73" spans="1:14" hidden="1" outlineLevel="1">
      <c r="B73" s="91" t="s">
        <v>208</v>
      </c>
      <c r="D73" s="125" t="s">
        <v>209</v>
      </c>
      <c r="E73" s="125"/>
      <c r="H73" s="69" t="s">
        <v>195</v>
      </c>
      <c r="I73" s="70">
        <f>-369016.66-885236.29-1536250.44</f>
        <v>-2790503.3899999997</v>
      </c>
      <c r="J73" s="84" t="s">
        <v>2890</v>
      </c>
      <c r="K73" s="96" t="s">
        <v>2891</v>
      </c>
    </row>
    <row r="74" spans="1:14" hidden="1" outlineLevel="1">
      <c r="B74" s="91" t="s">
        <v>210</v>
      </c>
      <c r="D74" s="125" t="s">
        <v>211</v>
      </c>
      <c r="E74" s="125"/>
      <c r="H74" s="69" t="s">
        <v>195</v>
      </c>
      <c r="I74" s="20">
        <f>-80972.17-7431.3-387487.97</f>
        <v>-475891.43999999994</v>
      </c>
      <c r="J74" s="84" t="s">
        <v>2838</v>
      </c>
      <c r="K74" s="93" t="s">
        <v>2843</v>
      </c>
    </row>
    <row r="75" spans="1:14" hidden="1" outlineLevel="1">
      <c r="B75" s="91" t="s">
        <v>218</v>
      </c>
      <c r="D75" s="125" t="s">
        <v>219</v>
      </c>
      <c r="E75" s="125"/>
      <c r="F75" s="20"/>
      <c r="G75" s="20"/>
      <c r="H75" s="69" t="s">
        <v>195</v>
      </c>
      <c r="I75" s="20">
        <f>-645933.2-7468566.63</f>
        <v>-8114499.8300000001</v>
      </c>
      <c r="J75" s="84" t="s">
        <v>2914</v>
      </c>
      <c r="K75" s="93" t="s">
        <v>2915</v>
      </c>
    </row>
    <row r="76" spans="1:14" hidden="1" outlineLevel="1">
      <c r="B76" s="91" t="s">
        <v>214</v>
      </c>
      <c r="D76" s="125" t="s">
        <v>215</v>
      </c>
      <c r="E76" s="125"/>
      <c r="G76" s="20"/>
      <c r="H76" s="69" t="s">
        <v>195</v>
      </c>
      <c r="J76" s="84"/>
      <c r="K76" s="93"/>
    </row>
    <row r="77" spans="1:14" hidden="1" outlineLevel="1">
      <c r="A77" s="68">
        <v>4</v>
      </c>
      <c r="B77" s="91" t="s">
        <v>216</v>
      </c>
      <c r="C77" s="23"/>
      <c r="D77" s="125" t="s">
        <v>217</v>
      </c>
      <c r="E77" s="125"/>
      <c r="H77" s="69" t="s">
        <v>195</v>
      </c>
      <c r="I77" s="70">
        <v>-7626183.3399999999</v>
      </c>
      <c r="J77" s="98">
        <v>45056</v>
      </c>
      <c r="K77" s="96" t="s">
        <v>2735</v>
      </c>
    </row>
    <row r="78" spans="1:14" hidden="1" outlineLevel="1">
      <c r="B78" s="91" t="s">
        <v>212</v>
      </c>
      <c r="D78" s="125" t="s">
        <v>213</v>
      </c>
      <c r="E78" s="125"/>
      <c r="H78" s="69" t="s">
        <v>195</v>
      </c>
      <c r="I78" s="20">
        <f>-1578579.14-2147126.93-11366355.64-1331391.89-3724480.47-1554528.2-2995391.51</f>
        <v>-24697853.780000001</v>
      </c>
      <c r="J78" s="84" t="s">
        <v>2888</v>
      </c>
      <c r="K78" s="93" t="s">
        <v>2889</v>
      </c>
    </row>
    <row r="79" spans="1:14" hidden="1" outlineLevel="1">
      <c r="B79" s="91" t="s">
        <v>220</v>
      </c>
      <c r="D79" s="125" t="s">
        <v>203</v>
      </c>
      <c r="E79" s="125"/>
      <c r="G79" s="20"/>
      <c r="H79" s="69" t="s">
        <v>195</v>
      </c>
      <c r="I79" s="20">
        <f>-55174.91-1105247.6</f>
        <v>-1160422.51</v>
      </c>
      <c r="J79" s="84" t="s">
        <v>2914</v>
      </c>
      <c r="K79" s="96" t="s">
        <v>2916</v>
      </c>
    </row>
    <row r="80" spans="1:14" collapsed="1">
      <c r="A80" s="86" t="s">
        <v>303</v>
      </c>
      <c r="B80" s="91"/>
      <c r="C80" s="87" t="s">
        <v>203</v>
      </c>
      <c r="D80" s="113" t="s">
        <v>203</v>
      </c>
      <c r="E80" s="125"/>
      <c r="G80" s="11">
        <v>-52652000</v>
      </c>
      <c r="H80" s="11"/>
      <c r="I80" s="70">
        <f>SUM(I73:I79)</f>
        <v>-44865354.289999999</v>
      </c>
      <c r="J80" s="84"/>
      <c r="K80" s="85"/>
    </row>
    <row r="81" spans="1:13">
      <c r="A81" s="124"/>
      <c r="B81" s="120"/>
      <c r="C81" s="118"/>
      <c r="D81" s="114"/>
      <c r="E81" s="114"/>
      <c r="F81" s="12"/>
      <c r="G81" s="12"/>
      <c r="H81" s="115"/>
      <c r="I81" s="116"/>
      <c r="J81" s="115"/>
      <c r="K81" s="114"/>
    </row>
    <row r="82" spans="1:13" hidden="1" outlineLevel="1">
      <c r="B82" s="72" t="s">
        <v>341</v>
      </c>
      <c r="C82" s="71">
        <v>1300100000</v>
      </c>
      <c r="D82" s="69">
        <f>781242</f>
        <v>781242</v>
      </c>
      <c r="I82" s="70">
        <f>-2411816.76-696854.59</f>
        <v>-3108671.3499999996</v>
      </c>
      <c r="J82" s="98" t="s">
        <v>2844</v>
      </c>
      <c r="K82" s="93" t="s">
        <v>2845</v>
      </c>
    </row>
    <row r="83" spans="1:13" hidden="1" outlineLevel="1">
      <c r="B83" s="72" t="s">
        <v>344</v>
      </c>
      <c r="C83" s="71" t="s">
        <v>203</v>
      </c>
      <c r="D83" s="69" t="s">
        <v>305</v>
      </c>
      <c r="I83" s="70">
        <f>-200388.42-1009756.61</f>
        <v>-1210145.03</v>
      </c>
      <c r="J83" s="84" t="s">
        <v>2846</v>
      </c>
      <c r="K83" s="93" t="s">
        <v>2847</v>
      </c>
    </row>
    <row r="84" spans="1:13" collapsed="1">
      <c r="A84" s="95" t="s">
        <v>304</v>
      </c>
      <c r="C84" s="87" t="s">
        <v>203</v>
      </c>
      <c r="D84" s="87" t="s">
        <v>305</v>
      </c>
      <c r="E84" s="71"/>
      <c r="F84" s="68"/>
      <c r="G84" s="14">
        <v>-1771000</v>
      </c>
      <c r="H84" s="113" t="s">
        <v>195</v>
      </c>
      <c r="I84" s="70">
        <f>SUM(I82:I83)</f>
        <v>-4318816.38</v>
      </c>
      <c r="J84" s="100"/>
      <c r="K84" s="93"/>
    </row>
    <row r="85" spans="1:13">
      <c r="A85" s="121"/>
      <c r="B85" s="120"/>
      <c r="C85" s="119"/>
      <c r="D85" s="119"/>
      <c r="E85" s="118"/>
      <c r="F85" s="114"/>
      <c r="G85" s="15"/>
      <c r="H85" s="117"/>
      <c r="I85" s="116"/>
      <c r="J85" s="115"/>
      <c r="K85" s="114"/>
    </row>
    <row r="86" spans="1:13" hidden="1" outlineLevel="2">
      <c r="A86" s="95"/>
      <c r="B86" s="72" t="s">
        <v>306</v>
      </c>
      <c r="C86" s="71">
        <v>1100100000</v>
      </c>
      <c r="D86" s="71">
        <v>790500</v>
      </c>
      <c r="H86" s="113" t="s">
        <v>307</v>
      </c>
      <c r="J86" s="84"/>
      <c r="K86" s="93"/>
      <c r="L86" s="123"/>
      <c r="M86" s="123"/>
    </row>
    <row r="87" spans="1:13" ht="15.75" hidden="1" outlineLevel="2">
      <c r="A87" s="95"/>
      <c r="B87" s="122" t="s">
        <v>308</v>
      </c>
      <c r="C87" s="71" t="s">
        <v>203</v>
      </c>
      <c r="D87" s="69">
        <v>790600</v>
      </c>
      <c r="E87" s="72"/>
      <c r="H87" s="113" t="s">
        <v>309</v>
      </c>
      <c r="I87" s="70">
        <v>-2211675.9300000002</v>
      </c>
      <c r="J87" s="84">
        <v>45069</v>
      </c>
      <c r="K87" s="90" t="s">
        <v>2858</v>
      </c>
    </row>
    <row r="88" spans="1:13" collapsed="1">
      <c r="A88" s="95" t="s">
        <v>310</v>
      </c>
      <c r="C88" s="87" t="s">
        <v>203</v>
      </c>
      <c r="D88" s="87" t="s">
        <v>305</v>
      </c>
      <c r="E88" s="71"/>
      <c r="G88" s="11">
        <v>0</v>
      </c>
      <c r="H88" s="113" t="s">
        <v>311</v>
      </c>
      <c r="I88" s="70">
        <f>SUM(I86:I87)</f>
        <v>-2211675.9300000002</v>
      </c>
      <c r="J88" s="84"/>
    </row>
    <row r="89" spans="1:13">
      <c r="A89" s="121"/>
      <c r="B89" s="120"/>
      <c r="C89" s="119"/>
      <c r="D89" s="119"/>
      <c r="E89" s="118"/>
      <c r="F89" s="12"/>
      <c r="G89" s="12"/>
      <c r="H89" s="117"/>
      <c r="I89" s="116"/>
      <c r="J89" s="115"/>
      <c r="K89" s="114"/>
    </row>
    <row r="90" spans="1:13">
      <c r="A90" s="95"/>
      <c r="C90" s="87"/>
      <c r="D90" s="87"/>
      <c r="E90" s="71"/>
      <c r="H90" s="113"/>
    </row>
    <row r="91" spans="1:13">
      <c r="A91" s="109" t="s">
        <v>187</v>
      </c>
      <c r="B91" s="112"/>
      <c r="C91" s="389"/>
      <c r="D91" s="109"/>
      <c r="E91" s="109"/>
      <c r="F91" s="109"/>
      <c r="G91" s="16">
        <f>SUM(G8:G90)</f>
        <v>-528936000</v>
      </c>
      <c r="H91" s="109"/>
      <c r="I91" s="111">
        <f>SUM(I88+I84+I80+I71+I69+I61+I39+I35+I27+I23+I16+I14)</f>
        <v>-338244324.06999999</v>
      </c>
      <c r="J91" s="110"/>
      <c r="K91" s="109"/>
    </row>
    <row r="93" spans="1:13">
      <c r="A93" s="431" t="s">
        <v>188</v>
      </c>
      <c r="B93" s="431"/>
      <c r="C93" s="431"/>
      <c r="D93" s="431"/>
      <c r="E93" s="431"/>
      <c r="F93" s="431"/>
      <c r="G93" s="431"/>
      <c r="H93" s="431"/>
      <c r="I93" s="431"/>
      <c r="J93" s="431"/>
      <c r="K93" s="431"/>
    </row>
    <row r="95" spans="1:13">
      <c r="A95" s="108" t="s">
        <v>221</v>
      </c>
      <c r="B95" s="107"/>
      <c r="C95" s="104" t="s">
        <v>255</v>
      </c>
      <c r="D95" s="104" t="s">
        <v>21</v>
      </c>
      <c r="E95" s="427" t="s">
        <v>192</v>
      </c>
      <c r="F95" s="427"/>
      <c r="G95" s="427"/>
      <c r="H95" s="104" t="s">
        <v>191</v>
      </c>
      <c r="I95" s="106" t="s">
        <v>27</v>
      </c>
      <c r="J95" s="105" t="s">
        <v>256</v>
      </c>
      <c r="K95" s="104" t="s">
        <v>257</v>
      </c>
    </row>
    <row r="96" spans="1:13">
      <c r="A96" s="95" t="s">
        <v>312</v>
      </c>
      <c r="G96" s="10">
        <v>230678000</v>
      </c>
      <c r="H96" s="70"/>
      <c r="I96" s="70">
        <f>SUM(I97:I101)</f>
        <v>157682791.63999999</v>
      </c>
      <c r="J96" s="84"/>
      <c r="K96" s="90"/>
    </row>
    <row r="97" spans="1:14" hidden="1" outlineLevel="1">
      <c r="B97" s="72" t="s">
        <v>2687</v>
      </c>
      <c r="C97" s="101"/>
      <c r="D97" s="71" t="s">
        <v>222</v>
      </c>
      <c r="E97" s="71"/>
      <c r="H97" s="101"/>
      <c r="I97" s="70">
        <f>2156212.86+13154275.4+60974755.85</f>
        <v>76285244.109999999</v>
      </c>
      <c r="J97" s="84">
        <v>45057</v>
      </c>
      <c r="K97" s="84" t="s">
        <v>2751</v>
      </c>
      <c r="L97" s="6"/>
      <c r="M97" s="24"/>
      <c r="N97" s="6"/>
    </row>
    <row r="98" spans="1:14" hidden="1" outlineLevel="1">
      <c r="B98" s="72" t="s">
        <v>2688</v>
      </c>
      <c r="C98" s="101"/>
      <c r="D98" s="71" t="s">
        <v>222</v>
      </c>
      <c r="E98" s="71"/>
      <c r="H98" s="101"/>
      <c r="I98" s="103">
        <f>2360407.79+65808777.36+13228362.38</f>
        <v>81397547.530000001</v>
      </c>
      <c r="J98" s="98" t="s">
        <v>2892</v>
      </c>
      <c r="K98" s="102" t="s">
        <v>2893</v>
      </c>
      <c r="L98" s="6"/>
      <c r="M98" s="24"/>
      <c r="N98" s="6"/>
    </row>
    <row r="99" spans="1:14" hidden="1" outlineLevel="1">
      <c r="B99" s="72" t="s">
        <v>2689</v>
      </c>
      <c r="C99" s="101"/>
      <c r="D99" s="71" t="s">
        <v>222</v>
      </c>
      <c r="H99" s="101"/>
      <c r="I99" s="73"/>
      <c r="J99" s="98"/>
      <c r="K99" s="90"/>
      <c r="L99" s="6"/>
      <c r="M99" s="24"/>
      <c r="N99" s="6"/>
    </row>
    <row r="100" spans="1:14" hidden="1" outlineLevel="1">
      <c r="D100" s="71"/>
      <c r="H100" s="100"/>
      <c r="J100" s="84"/>
      <c r="K100" s="96"/>
      <c r="L100" s="6"/>
      <c r="M100" s="24"/>
      <c r="N100" s="6"/>
    </row>
    <row r="101" spans="1:14" hidden="1" outlineLevel="1">
      <c r="B101" s="72" t="s">
        <v>220</v>
      </c>
      <c r="D101" s="71">
        <v>517000</v>
      </c>
      <c r="E101" s="68" t="s">
        <v>537</v>
      </c>
      <c r="J101" s="98"/>
      <c r="K101" s="96"/>
    </row>
    <row r="102" spans="1:14" collapsed="1">
      <c r="A102" s="79"/>
      <c r="B102" s="83"/>
      <c r="C102" s="82"/>
      <c r="D102" s="82"/>
      <c r="E102" s="79"/>
      <c r="F102" s="17"/>
      <c r="G102" s="17"/>
      <c r="H102" s="99"/>
      <c r="I102" s="81"/>
      <c r="J102" s="80"/>
      <c r="K102" s="79"/>
    </row>
    <row r="103" spans="1:14">
      <c r="A103" s="95" t="s">
        <v>313</v>
      </c>
      <c r="G103" s="10">
        <v>136502000</v>
      </c>
      <c r="H103" s="70"/>
      <c r="I103" s="70">
        <f>SUM(I104:I115)</f>
        <v>75806869.830000013</v>
      </c>
      <c r="J103" s="73"/>
      <c r="K103" s="85"/>
    </row>
    <row r="104" spans="1:14" hidden="1" outlineLevel="1">
      <c r="B104" s="72" t="s">
        <v>223</v>
      </c>
      <c r="D104" s="69" t="s">
        <v>224</v>
      </c>
      <c r="E104" s="69"/>
      <c r="F104" s="10" t="s">
        <v>327</v>
      </c>
      <c r="J104" s="98"/>
      <c r="K104" s="90"/>
    </row>
    <row r="105" spans="1:14" hidden="1" outlineLevel="1">
      <c r="B105" s="72" t="s">
        <v>225</v>
      </c>
      <c r="D105" s="69" t="s">
        <v>226</v>
      </c>
      <c r="E105" s="69"/>
      <c r="F105" s="10" t="s">
        <v>332</v>
      </c>
      <c r="J105" s="84"/>
      <c r="K105" s="92"/>
    </row>
    <row r="106" spans="1:14" hidden="1" outlineLevel="1">
      <c r="B106" s="72" t="s">
        <v>227</v>
      </c>
      <c r="D106" s="69" t="s">
        <v>228</v>
      </c>
      <c r="E106" s="69"/>
      <c r="I106" s="20"/>
      <c r="J106" s="84"/>
      <c r="K106" s="92"/>
    </row>
    <row r="107" spans="1:14" hidden="1" outlineLevel="1">
      <c r="B107" s="72" t="s">
        <v>229</v>
      </c>
      <c r="D107" s="69" t="s">
        <v>230</v>
      </c>
      <c r="E107" s="69"/>
      <c r="I107" s="132"/>
      <c r="J107" s="84"/>
      <c r="K107" s="92"/>
    </row>
    <row r="108" spans="1:14" hidden="1" outlineLevel="1">
      <c r="B108" s="72" t="s">
        <v>231</v>
      </c>
      <c r="D108" s="69" t="s">
        <v>232</v>
      </c>
      <c r="E108" s="69"/>
      <c r="F108" s="10" t="s">
        <v>364</v>
      </c>
      <c r="I108" s="70">
        <f>57312321.88+5895604.28</f>
        <v>63207926.160000004</v>
      </c>
      <c r="J108" s="84" t="s">
        <v>2910</v>
      </c>
      <c r="K108" s="90" t="s">
        <v>2911</v>
      </c>
    </row>
    <row r="109" spans="1:14" hidden="1" outlineLevel="1">
      <c r="B109" s="72" t="s">
        <v>334</v>
      </c>
      <c r="D109" s="69" t="s">
        <v>335</v>
      </c>
      <c r="E109" s="69"/>
      <c r="F109" s="10" t="s">
        <v>336</v>
      </c>
      <c r="I109" s="20">
        <v>4626569.1100000003</v>
      </c>
      <c r="J109" s="98">
        <v>45062</v>
      </c>
      <c r="K109" s="90" t="s">
        <v>2767</v>
      </c>
    </row>
    <row r="110" spans="1:14" hidden="1" outlineLevel="1">
      <c r="B110" s="72" t="s">
        <v>233</v>
      </c>
      <c r="D110" s="69" t="s">
        <v>234</v>
      </c>
      <c r="E110" s="69"/>
      <c r="F110" s="10" t="s">
        <v>2190</v>
      </c>
      <c r="I110" s="70">
        <v>3974850.09</v>
      </c>
      <c r="J110" s="98">
        <v>45069</v>
      </c>
      <c r="K110" s="90" t="s">
        <v>2856</v>
      </c>
    </row>
    <row r="111" spans="1:14" hidden="1" outlineLevel="1">
      <c r="B111" s="72" t="s">
        <v>235</v>
      </c>
      <c r="D111" s="69" t="s">
        <v>236</v>
      </c>
      <c r="E111" s="69"/>
      <c r="F111" s="10" t="s">
        <v>2175</v>
      </c>
      <c r="I111" s="20">
        <f>1042528.48+1303592.36</f>
        <v>2346120.84</v>
      </c>
      <c r="J111" s="84" t="s">
        <v>2837</v>
      </c>
      <c r="K111" s="90" t="s">
        <v>2848</v>
      </c>
    </row>
    <row r="112" spans="1:14" hidden="1" outlineLevel="1">
      <c r="A112" s="90" t="s">
        <v>353</v>
      </c>
      <c r="B112" s="72" t="s">
        <v>237</v>
      </c>
      <c r="D112" s="69" t="s">
        <v>238</v>
      </c>
      <c r="E112" s="69"/>
      <c r="F112" s="10" t="s">
        <v>323</v>
      </c>
      <c r="I112" s="20">
        <v>1651403.63</v>
      </c>
      <c r="J112" s="84">
        <v>45065</v>
      </c>
      <c r="K112" s="90" t="s">
        <v>2824</v>
      </c>
    </row>
    <row r="113" spans="1:11" hidden="1" outlineLevel="1">
      <c r="B113" s="72" t="s">
        <v>239</v>
      </c>
      <c r="D113" s="69" t="s">
        <v>240</v>
      </c>
      <c r="E113" s="69"/>
      <c r="I113" s="20"/>
      <c r="J113" s="84"/>
      <c r="K113" s="90"/>
    </row>
    <row r="114" spans="1:11" hidden="1" outlineLevel="1">
      <c r="B114" s="72" t="s">
        <v>241</v>
      </c>
      <c r="D114" s="69" t="s">
        <v>203</v>
      </c>
      <c r="E114" s="69"/>
      <c r="F114" s="10" t="s">
        <v>328</v>
      </c>
      <c r="I114" s="20"/>
      <c r="J114" s="84"/>
      <c r="K114" s="97"/>
    </row>
    <row r="115" spans="1:11" hidden="1" outlineLevel="1">
      <c r="B115" s="91" t="s">
        <v>242</v>
      </c>
      <c r="D115" s="69" t="s">
        <v>243</v>
      </c>
      <c r="E115" s="69"/>
      <c r="J115" s="84"/>
      <c r="K115" s="96"/>
    </row>
    <row r="116" spans="1:11" collapsed="1">
      <c r="A116" s="79"/>
      <c r="B116" s="83"/>
      <c r="C116" s="82"/>
      <c r="D116" s="79"/>
      <c r="E116" s="79"/>
      <c r="F116" s="17"/>
      <c r="G116" s="17"/>
      <c r="H116" s="79"/>
      <c r="I116" s="81"/>
      <c r="J116" s="80"/>
      <c r="K116" s="79"/>
    </row>
    <row r="117" spans="1:11">
      <c r="A117" s="95" t="s">
        <v>314</v>
      </c>
      <c r="G117" s="10">
        <v>108576000</v>
      </c>
      <c r="H117" s="70"/>
      <c r="I117" s="20">
        <f>SUM(I118:I125)</f>
        <v>48706446.729999997</v>
      </c>
      <c r="J117" s="84"/>
      <c r="K117" s="94"/>
    </row>
    <row r="118" spans="1:11" hidden="1" outlineLevel="1">
      <c r="B118" s="91" t="s">
        <v>244</v>
      </c>
      <c r="D118" s="72">
        <v>536200</v>
      </c>
      <c r="E118" s="68" t="s">
        <v>329</v>
      </c>
      <c r="J118" s="84"/>
      <c r="K118" s="90"/>
    </row>
    <row r="119" spans="1:11" hidden="1" outlineLevel="1">
      <c r="B119" s="91" t="s">
        <v>245</v>
      </c>
      <c r="J119" s="84"/>
      <c r="K119" s="90"/>
    </row>
    <row r="120" spans="1:11" hidden="1" outlineLevel="1">
      <c r="B120" s="91" t="s">
        <v>322</v>
      </c>
      <c r="D120" s="68" t="s">
        <v>324</v>
      </c>
      <c r="E120" s="68" t="s">
        <v>325</v>
      </c>
      <c r="J120" s="84"/>
      <c r="K120" s="93"/>
    </row>
    <row r="121" spans="1:11" hidden="1" outlineLevel="1">
      <c r="B121" s="91" t="s">
        <v>246</v>
      </c>
      <c r="J121" s="84"/>
      <c r="K121" s="90"/>
    </row>
    <row r="122" spans="1:11" hidden="1" outlineLevel="1">
      <c r="B122" s="91" t="s">
        <v>202</v>
      </c>
      <c r="D122" s="68">
        <v>530280</v>
      </c>
      <c r="I122" s="20">
        <v>1542083</v>
      </c>
      <c r="J122" s="84">
        <v>45061</v>
      </c>
      <c r="K122" s="93" t="s">
        <v>2758</v>
      </c>
    </row>
    <row r="123" spans="1:11" hidden="1" outlineLevel="1">
      <c r="B123" s="91" t="s">
        <v>204</v>
      </c>
      <c r="D123" s="68" t="s">
        <v>326</v>
      </c>
      <c r="E123" s="68" t="s">
        <v>339</v>
      </c>
      <c r="I123" s="20">
        <f>6945334.08+4084513.17+8990668.52+15202255.89+10371834.6</f>
        <v>45594606.259999998</v>
      </c>
      <c r="J123" s="84" t="s">
        <v>2870</v>
      </c>
      <c r="K123" s="93" t="s">
        <v>2871</v>
      </c>
    </row>
    <row r="124" spans="1:11" hidden="1" outlineLevel="1">
      <c r="B124" s="91" t="s">
        <v>247</v>
      </c>
      <c r="D124" s="23"/>
      <c r="J124" s="84"/>
      <c r="K124" s="92"/>
    </row>
    <row r="125" spans="1:11" hidden="1" outlineLevel="1">
      <c r="B125" s="91" t="s">
        <v>2791</v>
      </c>
      <c r="D125" s="305" t="s">
        <v>2792</v>
      </c>
      <c r="I125" s="70">
        <v>1569757.47</v>
      </c>
      <c r="J125" s="84">
        <v>45063</v>
      </c>
      <c r="K125" s="90" t="s">
        <v>2785</v>
      </c>
    </row>
    <row r="126" spans="1:11" collapsed="1">
      <c r="A126" s="79"/>
      <c r="B126" s="89"/>
      <c r="C126" s="82"/>
      <c r="D126" s="79"/>
      <c r="E126" s="79"/>
      <c r="F126" s="17"/>
      <c r="G126" s="17"/>
      <c r="H126" s="79"/>
      <c r="I126" s="81"/>
      <c r="J126" s="80"/>
      <c r="K126" s="79"/>
    </row>
    <row r="127" spans="1:11">
      <c r="A127" s="86" t="s">
        <v>315</v>
      </c>
      <c r="B127" s="88"/>
      <c r="C127" s="87"/>
      <c r="D127" s="86"/>
      <c r="E127" s="86"/>
      <c r="F127" s="11"/>
      <c r="G127" s="10">
        <v>1495000</v>
      </c>
      <c r="H127" s="70"/>
      <c r="J127" s="84"/>
    </row>
    <row r="128" spans="1:11">
      <c r="A128" s="79"/>
      <c r="B128" s="83"/>
      <c r="C128" s="82"/>
      <c r="D128" s="79"/>
      <c r="E128" s="79"/>
      <c r="F128" s="17"/>
      <c r="G128" s="17"/>
      <c r="H128" s="79"/>
      <c r="I128" s="81"/>
      <c r="J128" s="80"/>
      <c r="K128" s="79"/>
    </row>
    <row r="129" spans="1:11">
      <c r="A129" s="86" t="s">
        <v>316</v>
      </c>
      <c r="G129" s="10">
        <v>11250000</v>
      </c>
      <c r="I129" s="70">
        <f>SUM(I130:I132)</f>
        <v>13892208</v>
      </c>
      <c r="J129" s="84"/>
      <c r="K129" s="85"/>
    </row>
    <row r="130" spans="1:11" hidden="1" outlineLevel="1">
      <c r="B130" s="72" t="s">
        <v>248</v>
      </c>
      <c r="D130" s="68" t="s">
        <v>2777</v>
      </c>
      <c r="I130" s="20">
        <f>11537208+4000000-1645000</f>
        <v>13892208</v>
      </c>
      <c r="J130" s="84" t="s">
        <v>2813</v>
      </c>
      <c r="K130" s="93" t="s">
        <v>2814</v>
      </c>
    </row>
    <row r="131" spans="1:11" hidden="1" outlineLevel="1">
      <c r="B131" s="72" t="s">
        <v>2627</v>
      </c>
    </row>
    <row r="132" spans="1:11" hidden="1" outlineLevel="1">
      <c r="B132" s="72" t="s">
        <v>254</v>
      </c>
      <c r="J132" s="84"/>
    </row>
    <row r="133" spans="1:11" collapsed="1">
      <c r="A133" s="79"/>
      <c r="B133" s="83"/>
      <c r="C133" s="82"/>
      <c r="D133" s="79"/>
      <c r="E133" s="79"/>
      <c r="F133" s="17"/>
      <c r="G133" s="17"/>
      <c r="H133" s="79"/>
      <c r="I133" s="81"/>
      <c r="J133" s="80"/>
      <c r="K133" s="79"/>
    </row>
    <row r="135" spans="1:11">
      <c r="A135" s="75" t="s">
        <v>189</v>
      </c>
      <c r="B135" s="78"/>
      <c r="C135" s="390"/>
      <c r="D135" s="75"/>
      <c r="E135" s="75"/>
      <c r="F135" s="18"/>
      <c r="G135" s="18">
        <f>SUM(G96:G134)</f>
        <v>488501000</v>
      </c>
      <c r="H135" s="75"/>
      <c r="I135" s="77">
        <f>I129+I127+I117+I103+I96</f>
        <v>296088316.19999999</v>
      </c>
      <c r="J135" s="76"/>
      <c r="K135" s="75"/>
    </row>
    <row r="137" spans="1:11">
      <c r="A137" s="74" t="s">
        <v>249</v>
      </c>
    </row>
    <row r="138" spans="1:11">
      <c r="A138" s="68" t="s">
        <v>250</v>
      </c>
    </row>
    <row r="139" spans="1:11">
      <c r="A139" s="68" t="s">
        <v>251</v>
      </c>
    </row>
    <row r="140" spans="1:11">
      <c r="A140" s="68" t="s">
        <v>252</v>
      </c>
      <c r="J140" s="73"/>
    </row>
    <row r="141" spans="1:11">
      <c r="J141" s="73"/>
    </row>
  </sheetData>
  <sheetProtection algorithmName="SHA-512" hashValue="sJiSZrpvGInWpYbVzGC/Lyc0rjAQmlQ3xz5ajL7ItTqqqzpBcUSff2BhxiIOxR8SxGuZ6YPZkoxLyTaI3h+JuA==" saltValue="qDM/CBmLH/cYSk0MuOLmRw==" spinCount="100000" sheet="1" formatCells="0" formatColumns="0" formatRows="0" insertColumns="0" insertRows="0" insertHyperlinks="0" deleteColumns="0" deleteRows="0" sort="0" autoFilter="0" pivotTables="0"/>
  <mergeCells count="6">
    <mergeCell ref="E95:G95"/>
    <mergeCell ref="A1:K1"/>
    <mergeCell ref="A3:J3"/>
    <mergeCell ref="A5:K5"/>
    <mergeCell ref="E7:G7"/>
    <mergeCell ref="A93:K93"/>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69698-B1B2-420A-8FCD-23789435170B}">
  <dimension ref="A1:U141"/>
  <sheetViews>
    <sheetView workbookViewId="0">
      <selection activeCell="B4" sqref="B4"/>
    </sheetView>
  </sheetViews>
  <sheetFormatPr defaultColWidth="10.42578125" defaultRowHeight="15" outlineLevelRow="2"/>
  <cols>
    <col min="1" max="1" width="1.42578125" style="68" customWidth="1"/>
    <col min="2" max="2" width="42.5703125" style="72" customWidth="1"/>
    <col min="3" max="3" width="18" style="71" bestFit="1" customWidth="1"/>
    <col min="4" max="4" width="15.85546875" style="68" customWidth="1"/>
    <col min="5" max="5" width="12" style="68" customWidth="1"/>
    <col min="6" max="6" width="9.85546875" style="10" customWidth="1"/>
    <col min="7" max="7" width="20.140625" style="10" bestFit="1" customWidth="1"/>
    <col min="8" max="8" width="38.5703125" style="68" customWidth="1"/>
    <col min="9" max="9" width="23.85546875" style="70" customWidth="1"/>
    <col min="10" max="10" width="22.5703125" style="69" bestFit="1" customWidth="1"/>
    <col min="11" max="11" width="42.5703125" style="68" bestFit="1" customWidth="1"/>
    <col min="12" max="12" width="17.42578125" style="68" bestFit="1" customWidth="1"/>
    <col min="13" max="13" width="10.42578125" style="68"/>
    <col min="14" max="14" width="14.85546875" style="68" bestFit="1" customWidth="1"/>
    <col min="15" max="15" width="13.140625" style="68" bestFit="1" customWidth="1"/>
    <col min="16" max="16" width="16.140625" style="68" bestFit="1" customWidth="1"/>
    <col min="17" max="17" width="17.42578125" style="68" bestFit="1" customWidth="1"/>
    <col min="18" max="18" width="16.140625" style="68" bestFit="1" customWidth="1"/>
    <col min="19" max="16384" width="10.42578125" style="68"/>
  </cols>
  <sheetData>
    <row r="1" spans="1:11">
      <c r="A1" s="428" t="s">
        <v>2924</v>
      </c>
      <c r="B1" s="428"/>
      <c r="C1" s="428"/>
      <c r="D1" s="428"/>
      <c r="E1" s="428"/>
      <c r="F1" s="428"/>
      <c r="G1" s="428"/>
      <c r="H1" s="428"/>
      <c r="I1" s="428"/>
      <c r="J1" s="428"/>
      <c r="K1" s="428"/>
    </row>
    <row r="2" spans="1:11">
      <c r="A2" s="397"/>
      <c r="B2" s="137"/>
      <c r="C2" s="397"/>
      <c r="D2" s="397"/>
      <c r="E2" s="397"/>
      <c r="F2" s="9"/>
      <c r="G2" s="9"/>
      <c r="H2" s="397"/>
      <c r="I2" s="136"/>
      <c r="J2" s="135"/>
      <c r="K2" s="397"/>
    </row>
    <row r="3" spans="1:11">
      <c r="A3" s="429" t="s">
        <v>185</v>
      </c>
      <c r="B3" s="429"/>
      <c r="C3" s="429"/>
      <c r="D3" s="429"/>
      <c r="E3" s="429"/>
      <c r="F3" s="429"/>
      <c r="G3" s="429"/>
      <c r="H3" s="429"/>
      <c r="I3" s="429"/>
      <c r="J3" s="429"/>
      <c r="K3" s="131"/>
    </row>
    <row r="4" spans="1:11">
      <c r="A4" s="131"/>
      <c r="B4" s="131"/>
      <c r="C4" s="131"/>
      <c r="D4" s="131"/>
      <c r="E4" s="131"/>
      <c r="F4" s="131"/>
      <c r="G4" s="131"/>
      <c r="H4" s="131"/>
      <c r="I4" s="134"/>
      <c r="J4" s="125"/>
      <c r="K4" s="131"/>
    </row>
    <row r="5" spans="1:11">
      <c r="A5" s="430" t="s">
        <v>186</v>
      </c>
      <c r="B5" s="430"/>
      <c r="C5" s="430"/>
      <c r="D5" s="430"/>
      <c r="E5" s="430"/>
      <c r="F5" s="430"/>
      <c r="G5" s="430"/>
      <c r="H5" s="430"/>
      <c r="I5" s="430"/>
      <c r="J5" s="430"/>
      <c r="K5" s="430"/>
    </row>
    <row r="6" spans="1:11">
      <c r="A6" s="104"/>
      <c r="B6" s="107"/>
      <c r="C6" s="104"/>
      <c r="D6" s="104"/>
      <c r="E6" s="104"/>
      <c r="F6" s="396"/>
      <c r="G6" s="396"/>
      <c r="H6" s="104"/>
      <c r="I6" s="106"/>
      <c r="J6" s="105"/>
      <c r="K6" s="104"/>
    </row>
    <row r="7" spans="1:11">
      <c r="A7" s="108" t="s">
        <v>190</v>
      </c>
      <c r="B7" s="107"/>
      <c r="C7" s="104" t="s">
        <v>255</v>
      </c>
      <c r="D7" s="104" t="s">
        <v>21</v>
      </c>
      <c r="E7" s="427" t="s">
        <v>192</v>
      </c>
      <c r="F7" s="427"/>
      <c r="G7" s="427"/>
      <c r="H7" s="105" t="s">
        <v>191</v>
      </c>
      <c r="I7" s="106" t="s">
        <v>27</v>
      </c>
      <c r="J7" s="105" t="s">
        <v>256</v>
      </c>
      <c r="K7" s="104" t="s">
        <v>257</v>
      </c>
    </row>
    <row r="8" spans="1:11" hidden="1" outlineLevel="1">
      <c r="B8" s="72" t="s">
        <v>258</v>
      </c>
      <c r="C8" s="71">
        <v>1300100000</v>
      </c>
      <c r="D8" s="69">
        <v>700020</v>
      </c>
      <c r="E8" s="69"/>
      <c r="H8" s="69" t="s">
        <v>259</v>
      </c>
      <c r="J8" s="84"/>
      <c r="K8" s="391"/>
    </row>
    <row r="9" spans="1:11" hidden="1" outlineLevel="1">
      <c r="B9" s="72" t="s">
        <v>260</v>
      </c>
      <c r="C9" s="71">
        <v>1300100000</v>
      </c>
      <c r="D9" s="69">
        <v>701020</v>
      </c>
      <c r="E9" s="69"/>
      <c r="H9" s="69" t="s">
        <v>259</v>
      </c>
      <c r="J9" s="84"/>
      <c r="K9" s="391"/>
    </row>
    <row r="10" spans="1:11" hidden="1" outlineLevel="1">
      <c r="B10" s="72" t="s">
        <v>321</v>
      </c>
      <c r="C10" s="71">
        <v>1300100000</v>
      </c>
      <c r="D10" s="69">
        <v>702000</v>
      </c>
      <c r="E10" s="69"/>
      <c r="H10" s="69" t="s">
        <v>259</v>
      </c>
      <c r="J10" s="84"/>
      <c r="K10" s="96"/>
    </row>
    <row r="11" spans="1:11" hidden="1" outlineLevel="1">
      <c r="B11" s="72" t="s">
        <v>261</v>
      </c>
      <c r="C11" s="71">
        <v>1400100000</v>
      </c>
      <c r="D11" s="69">
        <v>703000</v>
      </c>
      <c r="E11" s="69"/>
      <c r="H11" s="69" t="s">
        <v>259</v>
      </c>
    </row>
    <row r="12" spans="1:11" hidden="1" outlineLevel="1">
      <c r="B12" s="72" t="s">
        <v>262</v>
      </c>
      <c r="C12" s="71">
        <v>1300100000</v>
      </c>
      <c r="D12" s="69">
        <v>704000</v>
      </c>
      <c r="E12" s="69"/>
      <c r="H12" s="69" t="s">
        <v>259</v>
      </c>
      <c r="J12" s="84"/>
      <c r="K12" s="90"/>
    </row>
    <row r="13" spans="1:11" hidden="1" outlineLevel="1">
      <c r="B13" s="72" t="s">
        <v>263</v>
      </c>
      <c r="C13" s="71">
        <v>1300100000</v>
      </c>
      <c r="D13" s="71">
        <v>705000</v>
      </c>
      <c r="E13" s="69"/>
      <c r="H13" s="69" t="s">
        <v>259</v>
      </c>
      <c r="J13" s="84"/>
      <c r="K13" s="102"/>
    </row>
    <row r="14" spans="1:11" collapsed="1">
      <c r="A14" s="86" t="s">
        <v>264</v>
      </c>
      <c r="C14" s="87" t="s">
        <v>203</v>
      </c>
      <c r="D14" s="113" t="s">
        <v>203</v>
      </c>
      <c r="E14" s="113"/>
      <c r="F14" s="11"/>
      <c r="G14" s="11">
        <v>-7729000</v>
      </c>
      <c r="H14" s="113" t="s">
        <v>259</v>
      </c>
      <c r="I14" s="70">
        <f>SUM(I8:I13)</f>
        <v>0</v>
      </c>
      <c r="J14" s="84"/>
      <c r="K14" s="93"/>
    </row>
    <row r="15" spans="1:11">
      <c r="A15" s="114"/>
      <c r="B15" s="120"/>
      <c r="C15" s="118"/>
      <c r="D15" s="115"/>
      <c r="E15" s="115"/>
      <c r="F15" s="12"/>
      <c r="G15" s="12"/>
      <c r="H15" s="115"/>
      <c r="I15" s="116"/>
      <c r="J15" s="115"/>
      <c r="K15" s="114"/>
    </row>
    <row r="16" spans="1:11">
      <c r="A16" s="95" t="s">
        <v>265</v>
      </c>
      <c r="C16" s="87">
        <v>1300100000</v>
      </c>
      <c r="D16" s="113">
        <v>710020</v>
      </c>
      <c r="E16" s="113"/>
      <c r="F16" s="86"/>
      <c r="G16" s="11">
        <v>-5084000</v>
      </c>
      <c r="H16" s="128">
        <v>45089</v>
      </c>
      <c r="J16" s="84"/>
      <c r="K16" s="96"/>
    </row>
    <row r="17" spans="1:11">
      <c r="A17" s="114"/>
      <c r="B17" s="120"/>
      <c r="C17" s="118"/>
      <c r="D17" s="115"/>
      <c r="E17" s="115"/>
      <c r="F17" s="12"/>
      <c r="G17" s="12"/>
      <c r="H17" s="133"/>
      <c r="I17" s="116"/>
      <c r="J17" s="115"/>
      <c r="K17" s="114"/>
    </row>
    <row r="18" spans="1:11" hidden="1" outlineLevel="1">
      <c r="B18" s="72" t="s">
        <v>266</v>
      </c>
      <c r="C18" s="71">
        <v>1200200000</v>
      </c>
      <c r="D18" s="69">
        <v>712000</v>
      </c>
      <c r="E18" s="69"/>
      <c r="G18" s="13"/>
      <c r="H18" s="84" t="s">
        <v>195</v>
      </c>
      <c r="I18" s="20"/>
      <c r="J18" s="84"/>
      <c r="K18" s="85"/>
    </row>
    <row r="19" spans="1:11" hidden="1" outlineLevel="1">
      <c r="B19" s="72" t="s">
        <v>267</v>
      </c>
      <c r="C19" s="71">
        <v>1300100000</v>
      </c>
      <c r="D19" s="69">
        <v>714000</v>
      </c>
      <c r="E19" s="69"/>
      <c r="G19" s="13"/>
      <c r="H19" s="84" t="s">
        <v>195</v>
      </c>
      <c r="I19" s="20"/>
    </row>
    <row r="20" spans="1:11" hidden="1" outlineLevel="1">
      <c r="B20" s="72" t="s">
        <v>268</v>
      </c>
      <c r="C20" s="71">
        <v>1400100000</v>
      </c>
      <c r="D20" s="69">
        <v>713000</v>
      </c>
      <c r="E20" s="69"/>
      <c r="G20" s="13"/>
      <c r="H20" s="84" t="s">
        <v>195</v>
      </c>
      <c r="I20" s="20"/>
      <c r="J20" s="84"/>
      <c r="K20" s="90"/>
    </row>
    <row r="21" spans="1:11" hidden="1" outlineLevel="1">
      <c r="B21" s="72" t="s">
        <v>269</v>
      </c>
      <c r="C21" s="71">
        <v>1400100000</v>
      </c>
      <c r="D21" s="69">
        <v>715040</v>
      </c>
      <c r="E21" s="69"/>
      <c r="G21" s="13"/>
      <c r="H21" s="84" t="s">
        <v>195</v>
      </c>
      <c r="I21" s="20"/>
      <c r="J21" s="84"/>
      <c r="K21" s="93"/>
    </row>
    <row r="22" spans="1:11" hidden="1" outlineLevel="1">
      <c r="B22" s="72" t="s">
        <v>320</v>
      </c>
      <c r="C22" s="71">
        <v>1300100000</v>
      </c>
      <c r="D22" s="69">
        <v>715070</v>
      </c>
      <c r="E22" s="69"/>
      <c r="G22" s="13"/>
      <c r="H22" s="84" t="s">
        <v>195</v>
      </c>
      <c r="I22" s="20"/>
      <c r="J22" s="84"/>
      <c r="K22" s="96"/>
    </row>
    <row r="23" spans="1:11" collapsed="1">
      <c r="A23" s="86" t="s">
        <v>270</v>
      </c>
      <c r="C23" s="87" t="s">
        <v>203</v>
      </c>
      <c r="D23" s="113" t="s">
        <v>203</v>
      </c>
      <c r="E23" s="113"/>
      <c r="F23" s="14"/>
      <c r="G23" s="14">
        <v>-18079000</v>
      </c>
      <c r="H23" s="128" t="s">
        <v>195</v>
      </c>
      <c r="I23" s="20">
        <f>SUM(I18:I22)</f>
        <v>0</v>
      </c>
    </row>
    <row r="24" spans="1:11">
      <c r="A24" s="114"/>
      <c r="B24" s="120"/>
      <c r="C24" s="118"/>
      <c r="D24" s="115"/>
      <c r="E24" s="115"/>
      <c r="F24" s="12"/>
      <c r="G24" s="12"/>
      <c r="H24" s="133"/>
      <c r="I24" s="116"/>
      <c r="J24" s="115"/>
      <c r="K24" s="114"/>
    </row>
    <row r="25" spans="1:11" hidden="1" outlineLevel="1">
      <c r="B25" s="72" t="s">
        <v>318</v>
      </c>
      <c r="C25" s="71">
        <v>1000100000</v>
      </c>
      <c r="D25" s="69">
        <v>725020</v>
      </c>
      <c r="E25" s="69"/>
      <c r="F25" s="13"/>
      <c r="G25" s="22"/>
      <c r="H25" s="84" t="s">
        <v>330</v>
      </c>
      <c r="J25" s="84"/>
      <c r="K25" s="96"/>
    </row>
    <row r="26" spans="1:11" hidden="1" outlineLevel="1">
      <c r="B26" s="72" t="s">
        <v>319</v>
      </c>
      <c r="C26" s="71" t="s">
        <v>203</v>
      </c>
      <c r="D26" s="69" t="s">
        <v>203</v>
      </c>
      <c r="E26" s="69"/>
      <c r="F26" s="13"/>
      <c r="G26" s="13"/>
      <c r="H26" s="84" t="s">
        <v>195</v>
      </c>
    </row>
    <row r="27" spans="1:11" collapsed="1">
      <c r="A27" s="86" t="s">
        <v>271</v>
      </c>
      <c r="C27" s="87" t="s">
        <v>203</v>
      </c>
      <c r="D27" s="113" t="s">
        <v>203</v>
      </c>
      <c r="E27" s="113"/>
      <c r="F27" s="14"/>
      <c r="G27" s="14">
        <v>-1827000</v>
      </c>
      <c r="H27" s="128" t="s">
        <v>195</v>
      </c>
      <c r="I27" s="70">
        <f>SUM(I25:I26)</f>
        <v>0</v>
      </c>
    </row>
    <row r="28" spans="1:11">
      <c r="A28" s="114"/>
      <c r="B28" s="120"/>
      <c r="C28" s="118"/>
      <c r="D28" s="115"/>
      <c r="E28" s="115"/>
      <c r="F28" s="12"/>
      <c r="G28" s="12"/>
      <c r="H28" s="133"/>
      <c r="I28" s="116"/>
      <c r="J28" s="115"/>
      <c r="K28" s="114"/>
    </row>
    <row r="29" spans="1:11" hidden="1" outlineLevel="1">
      <c r="B29" s="72" t="s">
        <v>193</v>
      </c>
      <c r="C29" s="71">
        <v>1100900000</v>
      </c>
      <c r="D29" s="69" t="s">
        <v>194</v>
      </c>
      <c r="E29" s="69"/>
      <c r="H29" s="69" t="s">
        <v>272</v>
      </c>
      <c r="J29" s="84"/>
      <c r="K29" s="93"/>
    </row>
    <row r="30" spans="1:11" hidden="1" outlineLevel="1">
      <c r="B30" s="91" t="s">
        <v>196</v>
      </c>
      <c r="C30" s="71" t="s">
        <v>203</v>
      </c>
      <c r="D30" s="69" t="s">
        <v>197</v>
      </c>
      <c r="E30" s="69"/>
      <c r="H30" s="69" t="s">
        <v>195</v>
      </c>
      <c r="J30" s="84"/>
      <c r="K30" s="93"/>
    </row>
    <row r="31" spans="1:11" hidden="1" outlineLevel="1">
      <c r="B31" s="91" t="s">
        <v>198</v>
      </c>
      <c r="C31" s="71">
        <v>1100900000</v>
      </c>
      <c r="D31" s="125">
        <v>731200</v>
      </c>
      <c r="E31" s="125"/>
      <c r="F31" s="13"/>
      <c r="G31" s="132"/>
      <c r="H31" s="128">
        <v>45093</v>
      </c>
      <c r="J31" s="84"/>
      <c r="K31" s="96"/>
    </row>
    <row r="32" spans="1:11" hidden="1" outlineLevel="1">
      <c r="B32" s="91" t="s">
        <v>199</v>
      </c>
      <c r="C32" s="71" t="s">
        <v>203</v>
      </c>
      <c r="D32" s="125" t="s">
        <v>200</v>
      </c>
      <c r="E32" s="125"/>
      <c r="H32" s="69" t="s">
        <v>195</v>
      </c>
      <c r="I32" s="20"/>
      <c r="J32" s="84"/>
      <c r="K32" s="96"/>
    </row>
    <row r="33" spans="1:21" hidden="1" outlineLevel="1">
      <c r="B33" s="13" t="s">
        <v>273</v>
      </c>
      <c r="C33" s="71">
        <v>1400100000</v>
      </c>
      <c r="D33" s="125" t="s">
        <v>201</v>
      </c>
      <c r="E33" s="125"/>
      <c r="H33" s="69" t="s">
        <v>274</v>
      </c>
      <c r="J33" s="84"/>
      <c r="K33" s="96"/>
    </row>
    <row r="34" spans="1:21" hidden="1" outlineLevel="1">
      <c r="B34" s="91" t="s">
        <v>253</v>
      </c>
      <c r="C34" s="71">
        <v>1103800000</v>
      </c>
      <c r="D34" s="125">
        <v>733030</v>
      </c>
      <c r="E34" s="125"/>
      <c r="F34" s="20"/>
      <c r="H34" s="69" t="s">
        <v>275</v>
      </c>
      <c r="J34" s="84"/>
      <c r="K34" s="84"/>
      <c r="L34" s="84"/>
    </row>
    <row r="35" spans="1:21" collapsed="1">
      <c r="A35" s="95" t="s">
        <v>276</v>
      </c>
      <c r="B35" s="91"/>
      <c r="C35" s="87" t="s">
        <v>203</v>
      </c>
      <c r="D35" s="113" t="s">
        <v>203</v>
      </c>
      <c r="E35" s="113"/>
      <c r="F35" s="11"/>
      <c r="G35" s="11">
        <v>-21170000</v>
      </c>
      <c r="H35" s="128" t="s">
        <v>195</v>
      </c>
      <c r="I35" s="20">
        <f>SUM(I29:I34)</f>
        <v>0</v>
      </c>
      <c r="J35" s="84"/>
      <c r="K35" s="90"/>
    </row>
    <row r="36" spans="1:21">
      <c r="A36" s="124"/>
      <c r="B36" s="130"/>
      <c r="C36" s="118"/>
      <c r="D36" s="129"/>
      <c r="E36" s="129"/>
      <c r="F36" s="12"/>
      <c r="G36" s="12"/>
      <c r="H36" s="115"/>
      <c r="I36" s="116"/>
      <c r="J36" s="115"/>
      <c r="K36" s="114"/>
    </row>
    <row r="37" spans="1:21" hidden="1" outlineLevel="1">
      <c r="B37" s="131" t="s">
        <v>277</v>
      </c>
      <c r="C37" s="71" t="s">
        <v>203</v>
      </c>
      <c r="D37" s="125" t="s">
        <v>203</v>
      </c>
      <c r="E37" s="125"/>
      <c r="F37" s="13"/>
      <c r="G37" s="13"/>
      <c r="H37" s="69" t="s">
        <v>195</v>
      </c>
      <c r="J37" s="84"/>
      <c r="K37" s="96"/>
      <c r="L37" s="84"/>
    </row>
    <row r="38" spans="1:21" hidden="1" outlineLevel="1">
      <c r="B38" s="131" t="s">
        <v>278</v>
      </c>
      <c r="C38" s="71" t="s">
        <v>203</v>
      </c>
      <c r="D38" s="125" t="s">
        <v>203</v>
      </c>
      <c r="E38" s="125"/>
      <c r="F38" s="13"/>
      <c r="G38" s="13"/>
      <c r="H38" s="69" t="s">
        <v>195</v>
      </c>
      <c r="J38" s="84"/>
      <c r="K38" s="96"/>
      <c r="M38" s="6"/>
      <c r="N38" s="24"/>
      <c r="O38" s="6"/>
      <c r="P38" s="6"/>
      <c r="Q38" s="6"/>
      <c r="R38" s="6"/>
      <c r="S38" s="6"/>
      <c r="T38" s="23"/>
      <c r="U38" s="21"/>
    </row>
    <row r="39" spans="1:21" collapsed="1">
      <c r="A39" s="95" t="s">
        <v>279</v>
      </c>
      <c r="B39" s="91"/>
      <c r="C39" s="87" t="s">
        <v>203</v>
      </c>
      <c r="D39" s="113" t="s">
        <v>203</v>
      </c>
      <c r="E39" s="113"/>
      <c r="F39" s="13"/>
      <c r="G39" s="14">
        <v>-1541000</v>
      </c>
      <c r="H39" s="128" t="s">
        <v>195</v>
      </c>
      <c r="M39" s="6"/>
      <c r="N39" s="24"/>
      <c r="O39" s="6"/>
      <c r="P39" s="6"/>
      <c r="Q39" s="6"/>
      <c r="R39" s="6"/>
      <c r="S39" s="6"/>
      <c r="T39" s="23"/>
      <c r="U39" s="21"/>
    </row>
    <row r="40" spans="1:21">
      <c r="A40" s="124"/>
      <c r="B40" s="130"/>
      <c r="C40" s="118"/>
      <c r="D40" s="129"/>
      <c r="E40" s="129"/>
      <c r="F40" s="12"/>
      <c r="G40" s="12"/>
      <c r="H40" s="115"/>
      <c r="I40" s="116"/>
      <c r="J40" s="115"/>
      <c r="K40" s="114"/>
    </row>
    <row r="41" spans="1:21" hidden="1" outlineLevel="1">
      <c r="B41" s="91" t="s">
        <v>280</v>
      </c>
      <c r="C41" s="71">
        <v>1300100000</v>
      </c>
      <c r="D41" s="125">
        <v>750200</v>
      </c>
      <c r="G41" s="127"/>
      <c r="H41" s="69" t="s">
        <v>281</v>
      </c>
      <c r="J41" s="84"/>
      <c r="K41" s="102"/>
    </row>
    <row r="42" spans="1:21" hidden="1" outlineLevel="1">
      <c r="B42" s="91" t="s">
        <v>317</v>
      </c>
      <c r="C42" s="71" t="s">
        <v>203</v>
      </c>
      <c r="D42" s="125">
        <v>755120</v>
      </c>
      <c r="F42" s="13"/>
      <c r="G42" s="127"/>
      <c r="H42" s="128">
        <v>45103</v>
      </c>
      <c r="J42" s="84"/>
      <c r="K42" s="96"/>
    </row>
    <row r="43" spans="1:21" hidden="1" outlineLevel="1">
      <c r="B43" s="91" t="s">
        <v>202</v>
      </c>
      <c r="D43" s="125"/>
      <c r="E43" s="13"/>
      <c r="F43" s="13"/>
      <c r="G43" s="23"/>
      <c r="H43" s="69" t="s">
        <v>195</v>
      </c>
    </row>
    <row r="44" spans="1:21" hidden="1" outlineLevel="2">
      <c r="B44" s="91" t="s">
        <v>282</v>
      </c>
      <c r="D44" s="125">
        <v>751000</v>
      </c>
      <c r="E44" s="13"/>
      <c r="F44" s="13"/>
      <c r="G44" s="127"/>
      <c r="H44" s="69" t="s">
        <v>195</v>
      </c>
      <c r="J44" s="84"/>
      <c r="K44" s="43"/>
    </row>
    <row r="45" spans="1:21" hidden="1" outlineLevel="2">
      <c r="B45" s="91" t="s">
        <v>283</v>
      </c>
      <c r="D45" s="125">
        <v>750920</v>
      </c>
      <c r="E45" s="13"/>
      <c r="F45" s="13"/>
      <c r="G45" s="127"/>
      <c r="H45" s="69" t="s">
        <v>195</v>
      </c>
      <c r="J45" s="84"/>
      <c r="K45" s="96"/>
    </row>
    <row r="46" spans="1:21" hidden="1" outlineLevel="2">
      <c r="B46" s="91" t="s">
        <v>284</v>
      </c>
      <c r="D46" s="125">
        <v>751040</v>
      </c>
      <c r="E46" s="13"/>
      <c r="F46" s="13"/>
      <c r="G46" s="127"/>
      <c r="H46" s="128">
        <v>45089</v>
      </c>
      <c r="J46" s="84"/>
      <c r="K46" s="96"/>
      <c r="N46" s="6"/>
      <c r="O46" s="19"/>
      <c r="P46" s="20"/>
      <c r="Q46" s="20"/>
      <c r="R46" s="20"/>
    </row>
    <row r="47" spans="1:21" hidden="1" outlineLevel="2">
      <c r="B47" s="91" t="s">
        <v>285</v>
      </c>
      <c r="D47" s="125">
        <v>751020</v>
      </c>
      <c r="E47" s="13"/>
      <c r="F47" s="13"/>
      <c r="G47" s="127"/>
      <c r="H47" s="69" t="s">
        <v>195</v>
      </c>
      <c r="K47" s="96"/>
      <c r="N47" s="6"/>
      <c r="O47" s="19"/>
      <c r="P47" s="20"/>
      <c r="Q47" s="20"/>
      <c r="R47" s="20"/>
    </row>
    <row r="48" spans="1:21" hidden="1" outlineLevel="2">
      <c r="B48" s="91" t="s">
        <v>286</v>
      </c>
      <c r="D48" s="125">
        <v>750960</v>
      </c>
      <c r="E48" s="13"/>
      <c r="F48" s="13"/>
      <c r="G48" s="127"/>
      <c r="H48" s="69" t="s">
        <v>195</v>
      </c>
      <c r="N48" s="6"/>
      <c r="O48" s="19"/>
      <c r="P48" s="20"/>
      <c r="Q48" s="20"/>
      <c r="R48" s="20"/>
    </row>
    <row r="49" spans="1:17" hidden="1" outlineLevel="2">
      <c r="B49" s="91" t="s">
        <v>287</v>
      </c>
      <c r="D49" s="125">
        <v>750980</v>
      </c>
      <c r="E49" s="13"/>
      <c r="F49" s="13"/>
      <c r="G49" s="127"/>
      <c r="H49" s="69" t="s">
        <v>195</v>
      </c>
      <c r="J49" s="84"/>
      <c r="K49" s="96"/>
      <c r="P49" s="70"/>
      <c r="Q49" s="70"/>
    </row>
    <row r="50" spans="1:17" hidden="1" outlineLevel="1">
      <c r="B50" s="91" t="s">
        <v>204</v>
      </c>
      <c r="D50" s="125"/>
      <c r="E50" s="13"/>
      <c r="F50" s="13"/>
      <c r="G50" s="127"/>
      <c r="H50" s="128">
        <v>45093</v>
      </c>
      <c r="J50" s="84"/>
      <c r="K50" s="90"/>
    </row>
    <row r="51" spans="1:17" hidden="1" outlineLevel="2">
      <c r="B51" s="91" t="s">
        <v>288</v>
      </c>
      <c r="C51" s="71">
        <v>5100100000</v>
      </c>
      <c r="D51" s="125">
        <v>750300</v>
      </c>
      <c r="E51" s="13"/>
      <c r="F51" s="13"/>
      <c r="G51" s="127"/>
      <c r="H51" s="128">
        <v>45093</v>
      </c>
      <c r="J51" s="98"/>
      <c r="K51" s="96"/>
    </row>
    <row r="52" spans="1:17" hidden="1" outlineLevel="2">
      <c r="B52" s="91" t="s">
        <v>289</v>
      </c>
      <c r="C52" s="71">
        <v>5100100000</v>
      </c>
      <c r="D52" s="125">
        <v>750700</v>
      </c>
      <c r="E52" s="13"/>
      <c r="F52" s="13"/>
      <c r="G52" s="127"/>
      <c r="H52" s="128">
        <v>45093</v>
      </c>
      <c r="J52" s="98"/>
      <c r="K52" s="96"/>
    </row>
    <row r="53" spans="1:17" hidden="1" outlineLevel="2">
      <c r="B53" s="91" t="s">
        <v>290</v>
      </c>
      <c r="C53" s="71">
        <v>2300100000</v>
      </c>
      <c r="D53" s="125">
        <v>750320</v>
      </c>
      <c r="E53" s="13"/>
      <c r="F53" s="13"/>
      <c r="G53" s="127"/>
      <c r="H53" s="84" t="s">
        <v>331</v>
      </c>
      <c r="J53" s="98"/>
      <c r="K53" s="96"/>
    </row>
    <row r="54" spans="1:17" hidden="1" outlineLevel="1">
      <c r="B54" s="91" t="s">
        <v>205</v>
      </c>
      <c r="D54" s="125"/>
      <c r="E54" s="13"/>
      <c r="F54" s="13"/>
      <c r="G54" s="127"/>
      <c r="H54" s="84"/>
      <c r="J54" s="98"/>
      <c r="K54" s="90"/>
    </row>
    <row r="55" spans="1:17" hidden="1" outlineLevel="2">
      <c r="B55" s="91" t="s">
        <v>291</v>
      </c>
      <c r="D55" s="125">
        <v>755900</v>
      </c>
      <c r="E55" s="13"/>
      <c r="F55" s="13"/>
      <c r="G55" s="127"/>
      <c r="H55" s="69" t="s">
        <v>195</v>
      </c>
      <c r="J55" s="84"/>
      <c r="K55" s="96"/>
    </row>
    <row r="56" spans="1:17" hidden="1" outlineLevel="2">
      <c r="B56" s="91" t="s">
        <v>292</v>
      </c>
      <c r="D56" s="125">
        <v>750250</v>
      </c>
      <c r="E56" s="13"/>
      <c r="F56" s="13"/>
      <c r="G56" s="127"/>
      <c r="H56" s="128">
        <v>45103</v>
      </c>
      <c r="J56" s="84"/>
      <c r="K56" s="102"/>
    </row>
    <row r="57" spans="1:17" hidden="1" outlineLevel="2">
      <c r="B57" s="91" t="s">
        <v>293</v>
      </c>
      <c r="D57" s="125">
        <v>750740</v>
      </c>
      <c r="E57" s="13"/>
      <c r="F57" s="13"/>
      <c r="G57" s="127"/>
      <c r="H57" s="128">
        <v>45103</v>
      </c>
      <c r="J57" s="84"/>
      <c r="K57" s="96"/>
    </row>
    <row r="58" spans="1:17" hidden="1" outlineLevel="2">
      <c r="B58" s="91" t="s">
        <v>294</v>
      </c>
      <c r="D58" s="125">
        <v>751500</v>
      </c>
      <c r="E58" s="13"/>
      <c r="F58" s="13"/>
      <c r="G58" s="127"/>
      <c r="H58" s="128">
        <v>45103</v>
      </c>
      <c r="J58" s="84"/>
      <c r="K58" s="96"/>
    </row>
    <row r="59" spans="1:17" hidden="1" outlineLevel="2">
      <c r="B59" s="91" t="s">
        <v>295</v>
      </c>
      <c r="D59" s="125">
        <v>750900</v>
      </c>
      <c r="E59" s="13"/>
      <c r="F59" s="13"/>
      <c r="G59" s="127"/>
      <c r="H59" s="128">
        <v>45103</v>
      </c>
      <c r="J59" s="98"/>
      <c r="K59" s="96"/>
      <c r="L59" s="7"/>
    </row>
    <row r="60" spans="1:17" hidden="1" outlineLevel="1">
      <c r="B60" s="91" t="s">
        <v>206</v>
      </c>
      <c r="D60" s="71" t="s">
        <v>203</v>
      </c>
      <c r="F60" s="13"/>
      <c r="G60" s="127"/>
      <c r="H60" s="69" t="s">
        <v>195</v>
      </c>
      <c r="J60" s="98"/>
      <c r="K60" s="96"/>
    </row>
    <row r="61" spans="1:17" collapsed="1">
      <c r="A61" s="95" t="s">
        <v>296</v>
      </c>
      <c r="C61" s="87" t="s">
        <v>203</v>
      </c>
      <c r="D61" s="113" t="s">
        <v>203</v>
      </c>
      <c r="E61" s="10"/>
      <c r="F61" s="68"/>
      <c r="G61" s="11">
        <v>-185452000</v>
      </c>
      <c r="H61" s="113"/>
      <c r="I61" s="70">
        <f>SUM(I41:I60)</f>
        <v>0</v>
      </c>
      <c r="J61" s="98"/>
      <c r="K61" s="8"/>
    </row>
    <row r="62" spans="1:17">
      <c r="A62" s="114"/>
      <c r="B62" s="120"/>
      <c r="C62" s="118"/>
      <c r="D62" s="114"/>
      <c r="E62" s="114"/>
      <c r="F62" s="12"/>
      <c r="G62" s="12"/>
      <c r="H62" s="115"/>
      <c r="I62" s="116"/>
      <c r="J62" s="115"/>
      <c r="K62" s="114"/>
    </row>
    <row r="63" spans="1:17" hidden="1" outlineLevel="1">
      <c r="B63" s="91" t="s">
        <v>204</v>
      </c>
      <c r="D63" s="125"/>
      <c r="E63" s="125"/>
      <c r="H63" s="69"/>
    </row>
    <row r="64" spans="1:17" hidden="1" outlineLevel="2">
      <c r="B64" s="91" t="s">
        <v>297</v>
      </c>
      <c r="C64" s="71">
        <v>5100100000</v>
      </c>
      <c r="D64" s="125">
        <v>760000</v>
      </c>
      <c r="E64" s="13"/>
      <c r="F64" s="68"/>
      <c r="H64" s="128">
        <v>45093</v>
      </c>
      <c r="J64" s="84"/>
      <c r="L64" s="20"/>
      <c r="N64" s="127"/>
    </row>
    <row r="65" spans="1:14" hidden="1" outlineLevel="2">
      <c r="B65" s="91" t="s">
        <v>298</v>
      </c>
      <c r="C65" s="71">
        <v>5100100000</v>
      </c>
      <c r="D65" s="125">
        <v>761000</v>
      </c>
      <c r="E65" s="13"/>
      <c r="F65" s="68"/>
      <c r="H65" s="128">
        <v>45093</v>
      </c>
      <c r="J65" s="84"/>
      <c r="N65" s="127"/>
    </row>
    <row r="66" spans="1:14" hidden="1" outlineLevel="2">
      <c r="B66" s="91" t="s">
        <v>299</v>
      </c>
      <c r="C66" s="71">
        <v>2300100000</v>
      </c>
      <c r="D66" s="125">
        <v>761020</v>
      </c>
      <c r="E66" s="13"/>
      <c r="F66" s="68"/>
      <c r="G66" s="13"/>
      <c r="H66" s="84" t="s">
        <v>331</v>
      </c>
      <c r="J66" s="98"/>
      <c r="K66" s="96"/>
      <c r="L66" s="96"/>
    </row>
    <row r="67" spans="1:14" hidden="1" outlineLevel="2">
      <c r="B67" s="91" t="s">
        <v>300</v>
      </c>
      <c r="C67" s="71">
        <v>2300100000</v>
      </c>
      <c r="D67" s="125">
        <v>761040</v>
      </c>
      <c r="E67" s="10"/>
      <c r="F67" s="68"/>
      <c r="H67" s="84" t="s">
        <v>331</v>
      </c>
      <c r="J67" s="98"/>
      <c r="K67" s="96"/>
      <c r="L67" s="96"/>
    </row>
    <row r="68" spans="1:14" hidden="1" outlineLevel="1">
      <c r="B68" s="91" t="s">
        <v>207</v>
      </c>
      <c r="D68" s="125" t="s">
        <v>203</v>
      </c>
      <c r="E68" s="125"/>
      <c r="H68" s="126" t="s">
        <v>195</v>
      </c>
      <c r="J68" s="84"/>
      <c r="K68" s="43"/>
      <c r="L68" s="96"/>
    </row>
    <row r="69" spans="1:14" collapsed="1">
      <c r="A69" s="95" t="s">
        <v>301</v>
      </c>
      <c r="B69" s="91"/>
      <c r="C69" s="87" t="s">
        <v>203</v>
      </c>
      <c r="D69" s="113" t="s">
        <v>203</v>
      </c>
      <c r="E69" s="125"/>
      <c r="G69" s="11">
        <v>-116029000</v>
      </c>
      <c r="H69" s="113"/>
      <c r="I69" s="70">
        <f>SUM(I63:I68)</f>
        <v>0</v>
      </c>
      <c r="L69" s="6"/>
      <c r="M69" s="7"/>
    </row>
    <row r="70" spans="1:14">
      <c r="A70" s="114"/>
      <c r="B70" s="120"/>
      <c r="C70" s="118"/>
      <c r="D70" s="114"/>
      <c r="E70" s="114"/>
      <c r="F70" s="12"/>
      <c r="G70" s="12"/>
      <c r="H70" s="115"/>
      <c r="I70" s="116"/>
      <c r="J70" s="115"/>
      <c r="K70" s="114"/>
    </row>
    <row r="71" spans="1:14">
      <c r="A71" s="95" t="s">
        <v>302</v>
      </c>
      <c r="B71" s="91"/>
      <c r="C71" s="71">
        <v>1300100000</v>
      </c>
      <c r="D71" s="125">
        <v>781000</v>
      </c>
      <c r="E71" s="125"/>
      <c r="G71" s="11">
        <v>-40358000</v>
      </c>
      <c r="H71" s="113" t="s">
        <v>333</v>
      </c>
      <c r="J71" s="84"/>
      <c r="K71" s="96"/>
    </row>
    <row r="72" spans="1:14">
      <c r="A72" s="124"/>
      <c r="B72" s="120"/>
      <c r="C72" s="118"/>
      <c r="D72" s="114"/>
      <c r="E72" s="114"/>
      <c r="F72" s="12"/>
      <c r="G72" s="12"/>
      <c r="H72" s="115"/>
      <c r="I72" s="116"/>
      <c r="J72" s="115"/>
      <c r="K72" s="114"/>
    </row>
    <row r="73" spans="1:14" hidden="1" outlineLevel="1">
      <c r="B73" s="91" t="s">
        <v>208</v>
      </c>
      <c r="D73" s="125" t="s">
        <v>209</v>
      </c>
      <c r="E73" s="125"/>
      <c r="H73" s="69" t="s">
        <v>195</v>
      </c>
      <c r="J73" s="84"/>
      <c r="K73" s="96"/>
    </row>
    <row r="74" spans="1:14" hidden="1" outlineLevel="1">
      <c r="B74" s="91" t="s">
        <v>210</v>
      </c>
      <c r="D74" s="125" t="s">
        <v>211</v>
      </c>
      <c r="E74" s="125"/>
      <c r="H74" s="69" t="s">
        <v>195</v>
      </c>
      <c r="I74" s="20"/>
      <c r="J74" s="84"/>
      <c r="K74" s="93"/>
    </row>
    <row r="75" spans="1:14" hidden="1" outlineLevel="1">
      <c r="B75" s="91" t="s">
        <v>218</v>
      </c>
      <c r="D75" s="125" t="s">
        <v>219</v>
      </c>
      <c r="E75" s="125"/>
      <c r="F75" s="20"/>
      <c r="G75" s="20"/>
      <c r="H75" s="69" t="s">
        <v>195</v>
      </c>
      <c r="I75" s="20"/>
      <c r="J75" s="84"/>
      <c r="K75" s="93"/>
    </row>
    <row r="76" spans="1:14" hidden="1" outlineLevel="1">
      <c r="B76" s="91" t="s">
        <v>214</v>
      </c>
      <c r="D76" s="125" t="s">
        <v>215</v>
      </c>
      <c r="E76" s="125"/>
      <c r="G76" s="20"/>
      <c r="H76" s="69" t="s">
        <v>195</v>
      </c>
      <c r="J76" s="84"/>
      <c r="K76" s="93"/>
    </row>
    <row r="77" spans="1:14" hidden="1" outlineLevel="1">
      <c r="A77" s="68">
        <v>4</v>
      </c>
      <c r="B77" s="91" t="s">
        <v>216</v>
      </c>
      <c r="C77" s="23"/>
      <c r="D77" s="125" t="s">
        <v>217</v>
      </c>
      <c r="E77" s="125"/>
      <c r="H77" s="69" t="s">
        <v>195</v>
      </c>
      <c r="J77" s="98"/>
      <c r="K77" s="96"/>
    </row>
    <row r="78" spans="1:14" hidden="1" outlineLevel="1">
      <c r="B78" s="91" t="s">
        <v>212</v>
      </c>
      <c r="D78" s="125" t="s">
        <v>213</v>
      </c>
      <c r="E78" s="125"/>
      <c r="H78" s="69" t="s">
        <v>195</v>
      </c>
      <c r="I78" s="20"/>
      <c r="J78" s="84"/>
      <c r="K78" s="93"/>
    </row>
    <row r="79" spans="1:14" hidden="1" outlineLevel="1">
      <c r="B79" s="91" t="s">
        <v>220</v>
      </c>
      <c r="D79" s="125" t="s">
        <v>203</v>
      </c>
      <c r="E79" s="125"/>
      <c r="G79" s="20"/>
      <c r="H79" s="69" t="s">
        <v>195</v>
      </c>
      <c r="I79" s="20"/>
      <c r="J79" s="84"/>
      <c r="K79" s="96"/>
    </row>
    <row r="80" spans="1:14" collapsed="1">
      <c r="A80" s="86" t="s">
        <v>303</v>
      </c>
      <c r="B80" s="91"/>
      <c r="C80" s="87" t="s">
        <v>203</v>
      </c>
      <c r="D80" s="113" t="s">
        <v>203</v>
      </c>
      <c r="E80" s="125"/>
      <c r="G80" s="11">
        <v>-95793000</v>
      </c>
      <c r="H80" s="11"/>
      <c r="I80" s="70">
        <f>SUM(I73:I79)</f>
        <v>0</v>
      </c>
      <c r="J80" s="84"/>
      <c r="K80" s="85"/>
    </row>
    <row r="81" spans="1:13">
      <c r="A81" s="124"/>
      <c r="B81" s="120"/>
      <c r="C81" s="118"/>
      <c r="D81" s="114"/>
      <c r="E81" s="114"/>
      <c r="F81" s="12"/>
      <c r="G81" s="12"/>
      <c r="H81" s="115"/>
      <c r="I81" s="116"/>
      <c r="J81" s="115"/>
      <c r="K81" s="114"/>
    </row>
    <row r="82" spans="1:13" hidden="1" outlineLevel="1">
      <c r="B82" s="72" t="s">
        <v>341</v>
      </c>
      <c r="C82" s="71">
        <v>1300100000</v>
      </c>
      <c r="D82" s="69">
        <f>781242</f>
        <v>781242</v>
      </c>
      <c r="J82" s="98"/>
      <c r="K82" s="93"/>
    </row>
    <row r="83" spans="1:13" hidden="1" outlineLevel="1">
      <c r="B83" s="72" t="s">
        <v>344</v>
      </c>
      <c r="C83" s="71" t="s">
        <v>203</v>
      </c>
      <c r="D83" s="69" t="s">
        <v>305</v>
      </c>
      <c r="J83" s="84"/>
      <c r="K83" s="93"/>
    </row>
    <row r="84" spans="1:13" collapsed="1">
      <c r="A84" s="95" t="s">
        <v>304</v>
      </c>
      <c r="C84" s="87" t="s">
        <v>203</v>
      </c>
      <c r="D84" s="87" t="s">
        <v>305</v>
      </c>
      <c r="E84" s="71"/>
      <c r="F84" s="68"/>
      <c r="G84" s="14">
        <v>-11323000</v>
      </c>
      <c r="H84" s="113" t="s">
        <v>195</v>
      </c>
      <c r="I84" s="70">
        <f>SUM(I82:I83)</f>
        <v>0</v>
      </c>
      <c r="J84" s="100"/>
      <c r="K84" s="93"/>
    </row>
    <row r="85" spans="1:13">
      <c r="A85" s="121"/>
      <c r="B85" s="120"/>
      <c r="C85" s="119"/>
      <c r="D85" s="119"/>
      <c r="E85" s="118"/>
      <c r="F85" s="114"/>
      <c r="G85" s="15"/>
      <c r="H85" s="117"/>
      <c r="I85" s="116"/>
      <c r="J85" s="115"/>
      <c r="K85" s="114"/>
    </row>
    <row r="86" spans="1:13" hidden="1" outlineLevel="2">
      <c r="A86" s="95"/>
      <c r="B86" s="72" t="s">
        <v>306</v>
      </c>
      <c r="C86" s="71">
        <v>1100100000</v>
      </c>
      <c r="D86" s="71">
        <v>790500</v>
      </c>
      <c r="H86" s="113" t="s">
        <v>307</v>
      </c>
      <c r="J86" s="84"/>
      <c r="K86" s="93"/>
      <c r="L86" s="123"/>
      <c r="M86" s="123"/>
    </row>
    <row r="87" spans="1:13" ht="15.75" hidden="1" outlineLevel="2">
      <c r="A87" s="95"/>
      <c r="B87" s="122" t="s">
        <v>308</v>
      </c>
      <c r="C87" s="71" t="s">
        <v>203</v>
      </c>
      <c r="D87" s="69">
        <v>790600</v>
      </c>
      <c r="E87" s="72"/>
      <c r="H87" s="113" t="s">
        <v>309</v>
      </c>
      <c r="J87" s="84"/>
      <c r="K87" s="90"/>
    </row>
    <row r="88" spans="1:13" collapsed="1">
      <c r="A88" s="95" t="s">
        <v>310</v>
      </c>
      <c r="C88" s="87" t="s">
        <v>203</v>
      </c>
      <c r="D88" s="87" t="s">
        <v>305</v>
      </c>
      <c r="E88" s="71"/>
      <c r="G88" s="11">
        <v>-10009000</v>
      </c>
      <c r="H88" s="113" t="s">
        <v>311</v>
      </c>
      <c r="I88" s="70">
        <f>SUM(I86:I87)</f>
        <v>0</v>
      </c>
      <c r="J88" s="84"/>
    </row>
    <row r="89" spans="1:13">
      <c r="A89" s="121"/>
      <c r="B89" s="120"/>
      <c r="C89" s="119"/>
      <c r="D89" s="119"/>
      <c r="E89" s="118"/>
      <c r="F89" s="12"/>
      <c r="G89" s="12"/>
      <c r="H89" s="117"/>
      <c r="I89" s="116"/>
      <c r="J89" s="115"/>
      <c r="K89" s="114"/>
    </row>
    <row r="90" spans="1:13">
      <c r="A90" s="95"/>
      <c r="C90" s="87"/>
      <c r="D90" s="87"/>
      <c r="E90" s="71"/>
      <c r="H90" s="113"/>
    </row>
    <row r="91" spans="1:13">
      <c r="A91" s="109" t="s">
        <v>187</v>
      </c>
      <c r="B91" s="112"/>
      <c r="C91" s="398"/>
      <c r="D91" s="109"/>
      <c r="E91" s="109"/>
      <c r="F91" s="109"/>
      <c r="G91" s="16">
        <f>SUM(G8:G90)</f>
        <v>-514394000</v>
      </c>
      <c r="H91" s="109"/>
      <c r="I91" s="111">
        <f>SUM(I88+I84+I80+I71+I69+I61+I39+I35+I27+I23+I16+I14)</f>
        <v>0</v>
      </c>
      <c r="J91" s="110"/>
      <c r="K91" s="109"/>
    </row>
    <row r="93" spans="1:13">
      <c r="A93" s="431" t="s">
        <v>188</v>
      </c>
      <c r="B93" s="431"/>
      <c r="C93" s="431"/>
      <c r="D93" s="431"/>
      <c r="E93" s="431"/>
      <c r="F93" s="431"/>
      <c r="G93" s="431"/>
      <c r="H93" s="431"/>
      <c r="I93" s="431"/>
      <c r="J93" s="431"/>
      <c r="K93" s="431"/>
    </row>
    <row r="95" spans="1:13">
      <c r="A95" s="108" t="s">
        <v>221</v>
      </c>
      <c r="B95" s="107"/>
      <c r="C95" s="104" t="s">
        <v>255</v>
      </c>
      <c r="D95" s="104" t="s">
        <v>21</v>
      </c>
      <c r="E95" s="427" t="s">
        <v>192</v>
      </c>
      <c r="F95" s="427"/>
      <c r="G95" s="427"/>
      <c r="H95" s="104" t="s">
        <v>191</v>
      </c>
      <c r="I95" s="106" t="s">
        <v>27</v>
      </c>
      <c r="J95" s="105" t="s">
        <v>256</v>
      </c>
      <c r="K95" s="104" t="s">
        <v>257</v>
      </c>
    </row>
    <row r="96" spans="1:13">
      <c r="A96" s="95" t="s">
        <v>312</v>
      </c>
      <c r="G96" s="10">
        <v>148800000</v>
      </c>
      <c r="H96" s="70"/>
      <c r="I96" s="70">
        <f>SUM(I97:I101)</f>
        <v>0</v>
      </c>
      <c r="J96" s="84"/>
      <c r="K96" s="90"/>
    </row>
    <row r="97" spans="1:14" hidden="1" outlineLevel="1">
      <c r="B97" s="72" t="s">
        <v>2922</v>
      </c>
      <c r="C97" s="101"/>
      <c r="D97" s="71" t="s">
        <v>222</v>
      </c>
      <c r="E97" s="71"/>
      <c r="H97" s="101"/>
      <c r="J97" s="84"/>
      <c r="K97" s="84"/>
      <c r="L97" s="6"/>
      <c r="M97" s="24"/>
      <c r="N97" s="6"/>
    </row>
    <row r="98" spans="1:14" hidden="1" outlineLevel="1">
      <c r="B98" s="72" t="s">
        <v>2923</v>
      </c>
      <c r="C98" s="101"/>
      <c r="D98" s="71" t="s">
        <v>222</v>
      </c>
      <c r="E98" s="71"/>
      <c r="H98" s="101"/>
      <c r="I98" s="103"/>
      <c r="J98" s="98"/>
      <c r="K98" s="102"/>
      <c r="L98" s="6"/>
      <c r="M98" s="24"/>
      <c r="N98" s="6"/>
    </row>
    <row r="99" spans="1:14" hidden="1" outlineLevel="1">
      <c r="C99" s="101"/>
      <c r="D99" s="71"/>
      <c r="H99" s="101"/>
      <c r="I99" s="73"/>
      <c r="J99" s="98"/>
      <c r="K99" s="90"/>
      <c r="L99" s="6"/>
      <c r="M99" s="24"/>
      <c r="N99" s="6"/>
    </row>
    <row r="100" spans="1:14" hidden="1" outlineLevel="1">
      <c r="D100" s="71"/>
      <c r="H100" s="100"/>
      <c r="J100" s="84"/>
      <c r="K100" s="96"/>
      <c r="L100" s="6"/>
      <c r="M100" s="24"/>
      <c r="N100" s="6"/>
    </row>
    <row r="101" spans="1:14" hidden="1" outlineLevel="1">
      <c r="B101" s="72" t="s">
        <v>220</v>
      </c>
      <c r="D101" s="71">
        <v>517000</v>
      </c>
      <c r="E101" s="68" t="s">
        <v>537</v>
      </c>
      <c r="J101" s="98"/>
      <c r="K101" s="96"/>
    </row>
    <row r="102" spans="1:14" collapsed="1">
      <c r="A102" s="79"/>
      <c r="B102" s="83"/>
      <c r="C102" s="82"/>
      <c r="D102" s="82"/>
      <c r="E102" s="79"/>
      <c r="F102" s="17"/>
      <c r="G102" s="17"/>
      <c r="H102" s="99"/>
      <c r="I102" s="81"/>
      <c r="J102" s="80"/>
      <c r="K102" s="79"/>
    </row>
    <row r="103" spans="1:14">
      <c r="A103" s="95" t="s">
        <v>313</v>
      </c>
      <c r="G103" s="10">
        <v>153015000</v>
      </c>
      <c r="H103" s="70"/>
      <c r="I103" s="70">
        <f>SUM(I104:I115)</f>
        <v>0</v>
      </c>
      <c r="J103" s="73"/>
      <c r="K103" s="85"/>
    </row>
    <row r="104" spans="1:14" hidden="1" outlineLevel="1">
      <c r="B104" s="72" t="s">
        <v>223</v>
      </c>
      <c r="D104" s="69" t="s">
        <v>224</v>
      </c>
      <c r="E104" s="69"/>
      <c r="F104" s="10" t="s">
        <v>327</v>
      </c>
      <c r="J104" s="98"/>
      <c r="K104" s="90"/>
    </row>
    <row r="105" spans="1:14" hidden="1" outlineLevel="1">
      <c r="B105" s="72" t="s">
        <v>225</v>
      </c>
      <c r="D105" s="69" t="s">
        <v>226</v>
      </c>
      <c r="E105" s="69"/>
      <c r="F105" s="10" t="s">
        <v>332</v>
      </c>
      <c r="J105" s="84"/>
      <c r="K105" s="92"/>
    </row>
    <row r="106" spans="1:14" hidden="1" outlineLevel="1">
      <c r="B106" s="72" t="s">
        <v>227</v>
      </c>
      <c r="D106" s="69" t="s">
        <v>228</v>
      </c>
      <c r="E106" s="69"/>
      <c r="I106" s="20"/>
      <c r="J106" s="84"/>
      <c r="K106" s="92"/>
    </row>
    <row r="107" spans="1:14" hidden="1" outlineLevel="1">
      <c r="B107" s="72" t="s">
        <v>229</v>
      </c>
      <c r="D107" s="69" t="s">
        <v>230</v>
      </c>
      <c r="E107" s="69"/>
      <c r="I107" s="132"/>
      <c r="J107" s="84"/>
      <c r="K107" s="92"/>
    </row>
    <row r="108" spans="1:14" hidden="1" outlineLevel="1">
      <c r="B108" s="72" t="s">
        <v>231</v>
      </c>
      <c r="D108" s="69" t="s">
        <v>232</v>
      </c>
      <c r="E108" s="69"/>
      <c r="F108" s="10" t="s">
        <v>364</v>
      </c>
      <c r="J108" s="84"/>
      <c r="K108" s="90"/>
    </row>
    <row r="109" spans="1:14" hidden="1" outlineLevel="1">
      <c r="B109" s="72" t="s">
        <v>334</v>
      </c>
      <c r="D109" s="69" t="s">
        <v>335</v>
      </c>
      <c r="E109" s="69"/>
      <c r="F109" s="10" t="s">
        <v>336</v>
      </c>
      <c r="I109" s="20"/>
      <c r="J109" s="98"/>
      <c r="K109" s="90"/>
    </row>
    <row r="110" spans="1:14" hidden="1" outlineLevel="1">
      <c r="B110" s="72" t="s">
        <v>233</v>
      </c>
      <c r="D110" s="69" t="s">
        <v>234</v>
      </c>
      <c r="E110" s="69"/>
      <c r="F110" s="10" t="s">
        <v>2190</v>
      </c>
      <c r="J110" s="98"/>
      <c r="K110" s="90"/>
    </row>
    <row r="111" spans="1:14" hidden="1" outlineLevel="1">
      <c r="B111" s="72" t="s">
        <v>235</v>
      </c>
      <c r="D111" s="69" t="s">
        <v>236</v>
      </c>
      <c r="E111" s="69"/>
      <c r="F111" s="10" t="s">
        <v>2175</v>
      </c>
      <c r="I111" s="20"/>
      <c r="J111" s="84"/>
      <c r="K111" s="90"/>
    </row>
    <row r="112" spans="1:14" hidden="1" outlineLevel="1">
      <c r="A112" s="90" t="s">
        <v>353</v>
      </c>
      <c r="B112" s="72" t="s">
        <v>237</v>
      </c>
      <c r="D112" s="69" t="s">
        <v>238</v>
      </c>
      <c r="E112" s="69"/>
      <c r="F112" s="10" t="s">
        <v>323</v>
      </c>
      <c r="I112" s="20"/>
      <c r="J112" s="84"/>
      <c r="K112" s="90"/>
    </row>
    <row r="113" spans="1:11" hidden="1" outlineLevel="1">
      <c r="B113" s="72" t="s">
        <v>239</v>
      </c>
      <c r="D113" s="69" t="s">
        <v>240</v>
      </c>
      <c r="E113" s="69"/>
      <c r="I113" s="20"/>
      <c r="J113" s="84"/>
      <c r="K113" s="90"/>
    </row>
    <row r="114" spans="1:11" hidden="1" outlineLevel="1">
      <c r="B114" s="72" t="s">
        <v>241</v>
      </c>
      <c r="D114" s="69" t="s">
        <v>203</v>
      </c>
      <c r="E114" s="69"/>
      <c r="F114" s="10" t="s">
        <v>328</v>
      </c>
      <c r="I114" s="20"/>
      <c r="J114" s="84"/>
      <c r="K114" s="97"/>
    </row>
    <row r="115" spans="1:11" hidden="1" outlineLevel="1">
      <c r="B115" s="91" t="s">
        <v>242</v>
      </c>
      <c r="D115" s="69" t="s">
        <v>243</v>
      </c>
      <c r="E115" s="69"/>
      <c r="J115" s="84"/>
      <c r="K115" s="96"/>
    </row>
    <row r="116" spans="1:11" collapsed="1">
      <c r="A116" s="79"/>
      <c r="B116" s="83"/>
      <c r="C116" s="82"/>
      <c r="D116" s="79"/>
      <c r="E116" s="79"/>
      <c r="F116" s="17"/>
      <c r="G116" s="17"/>
      <c r="H116" s="79"/>
      <c r="I116" s="81"/>
      <c r="J116" s="80"/>
      <c r="K116" s="79"/>
    </row>
    <row r="117" spans="1:11">
      <c r="A117" s="95" t="s">
        <v>314</v>
      </c>
      <c r="G117" s="10">
        <v>97887000</v>
      </c>
      <c r="H117" s="70"/>
      <c r="I117" s="20">
        <f>SUM(I118:I125)</f>
        <v>0</v>
      </c>
      <c r="J117" s="84"/>
      <c r="K117" s="94"/>
    </row>
    <row r="118" spans="1:11" hidden="1" outlineLevel="1">
      <c r="B118" s="91" t="s">
        <v>244</v>
      </c>
      <c r="D118" s="72">
        <v>536200</v>
      </c>
      <c r="E118" s="68" t="s">
        <v>329</v>
      </c>
      <c r="J118" s="84"/>
      <c r="K118" s="90"/>
    </row>
    <row r="119" spans="1:11" hidden="1" outlineLevel="1">
      <c r="B119" s="91" t="s">
        <v>245</v>
      </c>
      <c r="J119" s="84"/>
      <c r="K119" s="90"/>
    </row>
    <row r="120" spans="1:11" hidden="1" outlineLevel="1">
      <c r="B120" s="91" t="s">
        <v>322</v>
      </c>
      <c r="D120" s="68" t="s">
        <v>324</v>
      </c>
      <c r="E120" s="68" t="s">
        <v>325</v>
      </c>
      <c r="J120" s="84"/>
      <c r="K120" s="93"/>
    </row>
    <row r="121" spans="1:11" hidden="1" outlineLevel="1">
      <c r="B121" s="91" t="s">
        <v>246</v>
      </c>
      <c r="J121" s="84"/>
      <c r="K121" s="90"/>
    </row>
    <row r="122" spans="1:11" hidden="1" outlineLevel="1">
      <c r="B122" s="91" t="s">
        <v>202</v>
      </c>
      <c r="D122" s="68">
        <v>530280</v>
      </c>
      <c r="I122" s="20"/>
      <c r="J122" s="84"/>
      <c r="K122" s="93"/>
    </row>
    <row r="123" spans="1:11" hidden="1" outlineLevel="1">
      <c r="B123" s="91" t="s">
        <v>204</v>
      </c>
      <c r="D123" s="68" t="s">
        <v>326</v>
      </c>
      <c r="E123" s="68" t="s">
        <v>339</v>
      </c>
      <c r="I123" s="20"/>
      <c r="J123" s="84"/>
      <c r="K123" s="93"/>
    </row>
    <row r="124" spans="1:11" hidden="1" outlineLevel="1">
      <c r="B124" s="91" t="s">
        <v>247</v>
      </c>
      <c r="D124" s="23"/>
      <c r="J124" s="84"/>
      <c r="K124" s="92"/>
    </row>
    <row r="125" spans="1:11" hidden="1" outlineLevel="1">
      <c r="B125" s="91" t="s">
        <v>2791</v>
      </c>
      <c r="D125" s="305" t="s">
        <v>2792</v>
      </c>
      <c r="J125" s="84"/>
      <c r="K125" s="90"/>
    </row>
    <row r="126" spans="1:11" collapsed="1">
      <c r="A126" s="79"/>
      <c r="B126" s="89"/>
      <c r="C126" s="82"/>
      <c r="D126" s="79"/>
      <c r="E126" s="79"/>
      <c r="F126" s="17"/>
      <c r="G126" s="17"/>
      <c r="H126" s="79"/>
      <c r="I126" s="81"/>
      <c r="J126" s="80"/>
      <c r="K126" s="79"/>
    </row>
    <row r="127" spans="1:11">
      <c r="A127" s="86" t="s">
        <v>315</v>
      </c>
      <c r="B127" s="88"/>
      <c r="C127" s="87"/>
      <c r="D127" s="86"/>
      <c r="E127" s="86"/>
      <c r="F127" s="11"/>
      <c r="G127" s="10">
        <v>1735000</v>
      </c>
      <c r="H127" s="70"/>
      <c r="J127" s="84"/>
    </row>
    <row r="128" spans="1:11">
      <c r="A128" s="79"/>
      <c r="B128" s="83"/>
      <c r="C128" s="82"/>
      <c r="D128" s="79"/>
      <c r="E128" s="79"/>
      <c r="F128" s="17"/>
      <c r="G128" s="17"/>
      <c r="H128" s="79"/>
      <c r="I128" s="81"/>
      <c r="J128" s="80"/>
      <c r="K128" s="79"/>
    </row>
    <row r="129" spans="1:11">
      <c r="A129" s="86" t="s">
        <v>316</v>
      </c>
      <c r="G129" s="10">
        <v>15016000</v>
      </c>
      <c r="I129" s="70">
        <f>SUM(I130:I132)</f>
        <v>0</v>
      </c>
      <c r="J129" s="84"/>
      <c r="K129" s="85"/>
    </row>
    <row r="130" spans="1:11" hidden="1" outlineLevel="1">
      <c r="B130" s="72" t="s">
        <v>248</v>
      </c>
      <c r="D130" s="68">
        <v>551100</v>
      </c>
      <c r="I130" s="20"/>
      <c r="J130" s="84"/>
      <c r="K130" s="93"/>
    </row>
    <row r="131" spans="1:11" hidden="1" outlineLevel="1">
      <c r="B131" s="72" t="s">
        <v>2627</v>
      </c>
    </row>
    <row r="132" spans="1:11" hidden="1" outlineLevel="1">
      <c r="B132" s="72" t="s">
        <v>254</v>
      </c>
      <c r="J132" s="84"/>
    </row>
    <row r="133" spans="1:11" collapsed="1">
      <c r="A133" s="79"/>
      <c r="B133" s="83"/>
      <c r="C133" s="82"/>
      <c r="D133" s="79"/>
      <c r="E133" s="79"/>
      <c r="F133" s="17"/>
      <c r="G133" s="17"/>
      <c r="H133" s="79"/>
      <c r="I133" s="81"/>
      <c r="J133" s="80"/>
      <c r="K133" s="79"/>
    </row>
    <row r="135" spans="1:11">
      <c r="A135" s="75" t="s">
        <v>189</v>
      </c>
      <c r="B135" s="78"/>
      <c r="C135" s="399"/>
      <c r="D135" s="75"/>
      <c r="E135" s="75"/>
      <c r="F135" s="18"/>
      <c r="G135" s="18">
        <f>SUM(G96:G134)</f>
        <v>416453000</v>
      </c>
      <c r="H135" s="75"/>
      <c r="I135" s="77">
        <f>I129+I127+I117+I103+I96</f>
        <v>0</v>
      </c>
      <c r="J135" s="76"/>
      <c r="K135" s="75"/>
    </row>
    <row r="137" spans="1:11">
      <c r="A137" s="74" t="s">
        <v>249</v>
      </c>
    </row>
    <row r="138" spans="1:11">
      <c r="A138" s="68" t="s">
        <v>250</v>
      </c>
    </row>
    <row r="139" spans="1:11">
      <c r="A139" s="68" t="s">
        <v>251</v>
      </c>
    </row>
    <row r="140" spans="1:11">
      <c r="A140" s="68" t="s">
        <v>252</v>
      </c>
      <c r="J140" s="73"/>
    </row>
    <row r="141" spans="1:11">
      <c r="J141" s="73"/>
    </row>
  </sheetData>
  <sheetProtection algorithmName="SHA-512" hashValue="baG0oms3kWOzvvuRyfnCzNo7WGSGtwwTqGgrn63CeGK+aIdi9qcy8Gvp6wIcjcB/SseOADRYdOn7ghkkyoGdzg==" saltValue="jdNFRtgX9ZkBeqIQiaa39w==" spinCount="100000" sheet="1" formatCells="0" formatColumns="0" formatRows="0" insertColumns="0" insertRows="0" insertHyperlinks="0" deleteColumns="0" deleteRows="0" sort="0" autoFilter="0" pivotTables="0"/>
  <mergeCells count="6">
    <mergeCell ref="A1:K1"/>
    <mergeCell ref="A3:J3"/>
    <mergeCell ref="A5:K5"/>
    <mergeCell ref="E7:G7"/>
    <mergeCell ref="A93:K93"/>
    <mergeCell ref="E95:G95"/>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B89"/>
  <sheetViews>
    <sheetView topLeftCell="A67" workbookViewId="0">
      <selection activeCell="A88" sqref="A88"/>
    </sheetView>
  </sheetViews>
  <sheetFormatPr defaultColWidth="9.140625" defaultRowHeight="12.75"/>
  <cols>
    <col min="1" max="1" width="10.42578125" style="1" customWidth="1"/>
    <col min="2" max="2" width="38.42578125" style="1" customWidth="1"/>
    <col min="3" max="16384" width="9.140625" style="1"/>
  </cols>
  <sheetData>
    <row r="1" spans="1:2" ht="15.75">
      <c r="A1" s="432" t="s">
        <v>30</v>
      </c>
      <c r="B1" s="432"/>
    </row>
    <row r="2" spans="1:2" ht="15.75">
      <c r="A2" s="432" t="s">
        <v>31</v>
      </c>
      <c r="B2" s="432"/>
    </row>
    <row r="3" spans="1:2" ht="15.75">
      <c r="A3" s="2"/>
      <c r="B3" s="2"/>
    </row>
    <row r="4" spans="1:2" ht="15.75">
      <c r="A4" s="432" t="s">
        <v>32</v>
      </c>
      <c r="B4" s="432"/>
    </row>
    <row r="6" spans="1:2">
      <c r="A6" s="3" t="s">
        <v>33</v>
      </c>
      <c r="B6" s="1" t="s">
        <v>34</v>
      </c>
    </row>
    <row r="7" spans="1:2">
      <c r="A7" s="3" t="s">
        <v>35</v>
      </c>
      <c r="B7" s="1" t="s">
        <v>36</v>
      </c>
    </row>
    <row r="8" spans="1:2">
      <c r="A8" s="3" t="s">
        <v>37</v>
      </c>
      <c r="B8" s="1" t="s">
        <v>38</v>
      </c>
    </row>
    <row r="9" spans="1:2">
      <c r="A9" s="3" t="s">
        <v>39</v>
      </c>
      <c r="B9" s="1" t="s">
        <v>40</v>
      </c>
    </row>
    <row r="10" spans="1:2">
      <c r="A10" s="3" t="s">
        <v>41</v>
      </c>
      <c r="B10" s="1" t="s">
        <v>42</v>
      </c>
    </row>
    <row r="11" spans="1:2">
      <c r="A11" s="3" t="s">
        <v>43</v>
      </c>
      <c r="B11" s="1" t="s">
        <v>44</v>
      </c>
    </row>
    <row r="12" spans="1:2">
      <c r="A12" s="3" t="s">
        <v>45</v>
      </c>
      <c r="B12" s="1" t="s">
        <v>46</v>
      </c>
    </row>
    <row r="13" spans="1:2">
      <c r="A13" s="3" t="s">
        <v>47</v>
      </c>
      <c r="B13" s="1" t="s">
        <v>48</v>
      </c>
    </row>
    <row r="14" spans="1:2">
      <c r="A14" s="3" t="s">
        <v>49</v>
      </c>
      <c r="B14" s="1" t="s">
        <v>50</v>
      </c>
    </row>
    <row r="15" spans="1:2">
      <c r="A15" s="3" t="s">
        <v>51</v>
      </c>
      <c r="B15" s="1" t="s">
        <v>52</v>
      </c>
    </row>
    <row r="16" spans="1:2">
      <c r="A16" s="3" t="s">
        <v>53</v>
      </c>
      <c r="B16" s="1" t="s">
        <v>54</v>
      </c>
    </row>
    <row r="17" spans="1:2">
      <c r="A17" s="3" t="s">
        <v>55</v>
      </c>
      <c r="B17" s="1" t="s">
        <v>56</v>
      </c>
    </row>
    <row r="18" spans="1:2">
      <c r="A18" s="3" t="s">
        <v>57</v>
      </c>
      <c r="B18" s="1" t="s">
        <v>58</v>
      </c>
    </row>
    <row r="19" spans="1:2">
      <c r="A19" s="3" t="s">
        <v>59</v>
      </c>
      <c r="B19" s="1" t="s">
        <v>60</v>
      </c>
    </row>
    <row r="20" spans="1:2">
      <c r="A20" s="3" t="s">
        <v>14</v>
      </c>
      <c r="B20" s="1" t="s">
        <v>61</v>
      </c>
    </row>
    <row r="21" spans="1:2">
      <c r="A21" s="3" t="s">
        <v>62</v>
      </c>
      <c r="B21" s="1" t="s">
        <v>63</v>
      </c>
    </row>
    <row r="22" spans="1:2">
      <c r="A22" s="3" t="s">
        <v>64</v>
      </c>
      <c r="B22" s="1" t="s">
        <v>65</v>
      </c>
    </row>
    <row r="23" spans="1:2">
      <c r="A23" s="3" t="s">
        <v>66</v>
      </c>
      <c r="B23" s="1" t="s">
        <v>67</v>
      </c>
    </row>
    <row r="24" spans="1:2">
      <c r="A24" s="3" t="s">
        <v>68</v>
      </c>
      <c r="B24" s="1" t="s">
        <v>69</v>
      </c>
    </row>
    <row r="25" spans="1:2">
      <c r="A25" s="3" t="s">
        <v>12</v>
      </c>
      <c r="B25" s="1" t="s">
        <v>70</v>
      </c>
    </row>
    <row r="26" spans="1:2">
      <c r="A26" s="3" t="s">
        <v>71</v>
      </c>
      <c r="B26" s="1" t="s">
        <v>72</v>
      </c>
    </row>
    <row r="27" spans="1:2">
      <c r="A27" s="3" t="s">
        <v>11</v>
      </c>
      <c r="B27" s="1" t="s">
        <v>73</v>
      </c>
    </row>
    <row r="28" spans="1:2">
      <c r="A28" s="3" t="s">
        <v>16</v>
      </c>
      <c r="B28" s="1" t="s">
        <v>74</v>
      </c>
    </row>
    <row r="29" spans="1:2">
      <c r="A29" s="3" t="s">
        <v>75</v>
      </c>
      <c r="B29" s="1" t="s">
        <v>76</v>
      </c>
    </row>
    <row r="30" spans="1:2">
      <c r="A30" s="3" t="s">
        <v>77</v>
      </c>
      <c r="B30" s="1" t="s">
        <v>78</v>
      </c>
    </row>
    <row r="31" spans="1:2">
      <c r="A31" s="3" t="s">
        <v>79</v>
      </c>
      <c r="B31" s="1" t="s">
        <v>80</v>
      </c>
    </row>
    <row r="32" spans="1:2">
      <c r="A32" s="3" t="s">
        <v>81</v>
      </c>
      <c r="B32" s="1" t="s">
        <v>82</v>
      </c>
    </row>
    <row r="33" spans="1:2">
      <c r="A33" s="3" t="s">
        <v>83</v>
      </c>
      <c r="B33" s="1" t="s">
        <v>84</v>
      </c>
    </row>
    <row r="34" spans="1:2">
      <c r="A34" s="3" t="s">
        <v>13</v>
      </c>
      <c r="B34" s="1" t="s">
        <v>85</v>
      </c>
    </row>
    <row r="35" spans="1:2">
      <c r="A35" s="3" t="s">
        <v>86</v>
      </c>
      <c r="B35" s="1" t="s">
        <v>87</v>
      </c>
    </row>
    <row r="36" spans="1:2">
      <c r="A36" s="3" t="s">
        <v>88</v>
      </c>
      <c r="B36" s="1" t="s">
        <v>89</v>
      </c>
    </row>
    <row r="37" spans="1:2">
      <c r="A37" s="3" t="s">
        <v>90</v>
      </c>
      <c r="B37" s="1" t="s">
        <v>91</v>
      </c>
    </row>
    <row r="38" spans="1:2">
      <c r="A38" s="3" t="s">
        <v>92</v>
      </c>
      <c r="B38" s="1" t="s">
        <v>93</v>
      </c>
    </row>
    <row r="39" spans="1:2">
      <c r="A39" s="3" t="s">
        <v>94</v>
      </c>
      <c r="B39" s="1" t="s">
        <v>95</v>
      </c>
    </row>
    <row r="40" spans="1:2">
      <c r="A40" s="3" t="s">
        <v>96</v>
      </c>
      <c r="B40" s="1" t="s">
        <v>97</v>
      </c>
    </row>
    <row r="41" spans="1:2">
      <c r="A41" s="3" t="s">
        <v>98</v>
      </c>
      <c r="B41" s="1" t="s">
        <v>99</v>
      </c>
    </row>
    <row r="42" spans="1:2">
      <c r="A42" s="3" t="s">
        <v>100</v>
      </c>
      <c r="B42" s="1" t="s">
        <v>101</v>
      </c>
    </row>
    <row r="43" spans="1:2">
      <c r="A43" s="3" t="s">
        <v>102</v>
      </c>
      <c r="B43" s="1" t="s">
        <v>103</v>
      </c>
    </row>
    <row r="44" spans="1:2">
      <c r="A44" s="3" t="s">
        <v>104</v>
      </c>
      <c r="B44" s="1" t="s">
        <v>105</v>
      </c>
    </row>
    <row r="45" spans="1:2">
      <c r="A45" s="3" t="s">
        <v>106</v>
      </c>
      <c r="B45" s="1" t="s">
        <v>107</v>
      </c>
    </row>
    <row r="46" spans="1:2">
      <c r="A46" s="3" t="s">
        <v>108</v>
      </c>
      <c r="B46" s="1" t="s">
        <v>109</v>
      </c>
    </row>
    <row r="47" spans="1:2">
      <c r="A47" s="3" t="s">
        <v>110</v>
      </c>
      <c r="B47" s="4" t="s">
        <v>111</v>
      </c>
    </row>
    <row r="48" spans="1:2">
      <c r="A48" s="3" t="s">
        <v>112</v>
      </c>
      <c r="B48" s="4" t="s">
        <v>113</v>
      </c>
    </row>
    <row r="49" spans="1:2">
      <c r="A49" s="3" t="s">
        <v>114</v>
      </c>
      <c r="B49" s="4" t="s">
        <v>115</v>
      </c>
    </row>
    <row r="50" spans="1:2">
      <c r="A50" s="3" t="s">
        <v>116</v>
      </c>
      <c r="B50" s="4" t="s">
        <v>117</v>
      </c>
    </row>
    <row r="51" spans="1:2">
      <c r="A51" s="3" t="s">
        <v>118</v>
      </c>
      <c r="B51" s="4" t="s">
        <v>119</v>
      </c>
    </row>
    <row r="52" spans="1:2">
      <c r="A52" s="3" t="s">
        <v>120</v>
      </c>
      <c r="B52" s="4" t="s">
        <v>121</v>
      </c>
    </row>
    <row r="53" spans="1:2">
      <c r="A53" s="3" t="s">
        <v>122</v>
      </c>
      <c r="B53" s="4" t="s">
        <v>123</v>
      </c>
    </row>
    <row r="54" spans="1:2">
      <c r="A54" s="3" t="s">
        <v>124</v>
      </c>
      <c r="B54" s="4" t="s">
        <v>125</v>
      </c>
    </row>
    <row r="55" spans="1:2">
      <c r="A55" s="3" t="s">
        <v>126</v>
      </c>
      <c r="B55" s="4" t="s">
        <v>127</v>
      </c>
    </row>
    <row r="56" spans="1:2">
      <c r="A56" s="3" t="s">
        <v>128</v>
      </c>
      <c r="B56" s="4" t="s">
        <v>129</v>
      </c>
    </row>
    <row r="57" spans="1:2">
      <c r="A57" s="3" t="s">
        <v>130</v>
      </c>
      <c r="B57" s="4" t="s">
        <v>131</v>
      </c>
    </row>
    <row r="58" spans="1:2">
      <c r="A58" s="3" t="s">
        <v>9</v>
      </c>
      <c r="B58" s="4" t="s">
        <v>132</v>
      </c>
    </row>
    <row r="59" spans="1:2">
      <c r="A59" s="3" t="s">
        <v>133</v>
      </c>
      <c r="B59" s="4" t="s">
        <v>134</v>
      </c>
    </row>
    <row r="60" spans="1:2">
      <c r="A60" s="3" t="s">
        <v>135</v>
      </c>
      <c r="B60" s="4" t="s">
        <v>136</v>
      </c>
    </row>
    <row r="61" spans="1:2">
      <c r="A61" s="3" t="s">
        <v>137</v>
      </c>
      <c r="B61" s="4" t="s">
        <v>134</v>
      </c>
    </row>
    <row r="62" spans="1:2">
      <c r="A62" s="3" t="s">
        <v>138</v>
      </c>
      <c r="B62" s="4" t="s">
        <v>139</v>
      </c>
    </row>
    <row r="63" spans="1:2">
      <c r="A63" s="3" t="s">
        <v>140</v>
      </c>
      <c r="B63" s="4" t="s">
        <v>141</v>
      </c>
    </row>
    <row r="64" spans="1:2">
      <c r="A64" s="3" t="s">
        <v>142</v>
      </c>
      <c r="B64" s="4" t="s">
        <v>143</v>
      </c>
    </row>
    <row r="65" spans="1:2">
      <c r="A65" s="3" t="s">
        <v>144</v>
      </c>
      <c r="B65" s="4" t="s">
        <v>145</v>
      </c>
    </row>
    <row r="66" spans="1:2">
      <c r="A66" s="3" t="s">
        <v>146</v>
      </c>
      <c r="B66" s="4" t="s">
        <v>147</v>
      </c>
    </row>
    <row r="67" spans="1:2">
      <c r="A67" s="3" t="s">
        <v>148</v>
      </c>
      <c r="B67" s="4" t="s">
        <v>149</v>
      </c>
    </row>
    <row r="68" spans="1:2">
      <c r="A68" s="3" t="s">
        <v>150</v>
      </c>
      <c r="B68" s="4" t="s">
        <v>151</v>
      </c>
    </row>
    <row r="69" spans="1:2">
      <c r="A69" s="3" t="s">
        <v>152</v>
      </c>
      <c r="B69" s="4" t="s">
        <v>153</v>
      </c>
    </row>
    <row r="70" spans="1:2">
      <c r="A70" s="3" t="s">
        <v>7</v>
      </c>
      <c r="B70" s="4" t="s">
        <v>154</v>
      </c>
    </row>
    <row r="71" spans="1:2">
      <c r="A71" s="3" t="s">
        <v>155</v>
      </c>
      <c r="B71" s="4" t="s">
        <v>156</v>
      </c>
    </row>
    <row r="72" spans="1:2">
      <c r="A72" s="3" t="s">
        <v>157</v>
      </c>
      <c r="B72" s="4" t="s">
        <v>158</v>
      </c>
    </row>
    <row r="73" spans="1:2">
      <c r="A73" s="3" t="s">
        <v>159</v>
      </c>
      <c r="B73" s="4" t="s">
        <v>160</v>
      </c>
    </row>
    <row r="74" spans="1:2">
      <c r="A74" s="3" t="s">
        <v>161</v>
      </c>
      <c r="B74" s="4" t="s">
        <v>162</v>
      </c>
    </row>
    <row r="75" spans="1:2">
      <c r="A75" s="3" t="s">
        <v>163</v>
      </c>
      <c r="B75" s="4" t="s">
        <v>164</v>
      </c>
    </row>
    <row r="76" spans="1:2">
      <c r="A76" s="3" t="s">
        <v>8</v>
      </c>
      <c r="B76" s="4" t="s">
        <v>165</v>
      </c>
    </row>
    <row r="77" spans="1:2">
      <c r="A77" s="3" t="s">
        <v>166</v>
      </c>
      <c r="B77" s="4" t="s">
        <v>167</v>
      </c>
    </row>
    <row r="78" spans="1:2">
      <c r="A78" s="3" t="s">
        <v>168</v>
      </c>
      <c r="B78" s="4" t="s">
        <v>169</v>
      </c>
    </row>
    <row r="79" spans="1:2">
      <c r="A79" s="3" t="s">
        <v>170</v>
      </c>
      <c r="B79" s="4" t="s">
        <v>171</v>
      </c>
    </row>
    <row r="80" spans="1:2">
      <c r="A80" s="3" t="s">
        <v>172</v>
      </c>
      <c r="B80" s="4" t="s">
        <v>173</v>
      </c>
    </row>
    <row r="81" spans="1:2">
      <c r="A81" s="3" t="s">
        <v>174</v>
      </c>
      <c r="B81" s="4" t="s">
        <v>175</v>
      </c>
    </row>
    <row r="82" spans="1:2">
      <c r="A82" s="3" t="s">
        <v>176</v>
      </c>
      <c r="B82" s="4" t="s">
        <v>177</v>
      </c>
    </row>
    <row r="83" spans="1:2">
      <c r="A83" s="3" t="s">
        <v>178</v>
      </c>
      <c r="B83" s="4" t="s">
        <v>179</v>
      </c>
    </row>
    <row r="84" spans="1:2">
      <c r="A84" s="3" t="s">
        <v>180</v>
      </c>
      <c r="B84" s="4" t="s">
        <v>181</v>
      </c>
    </row>
    <row r="85" spans="1:2">
      <c r="A85" s="3" t="s">
        <v>182</v>
      </c>
      <c r="B85" s="4" t="s">
        <v>183</v>
      </c>
    </row>
    <row r="86" spans="1:2">
      <c r="A86" s="3" t="s">
        <v>15</v>
      </c>
      <c r="B86" s="4" t="s">
        <v>184</v>
      </c>
    </row>
    <row r="87" spans="1:2">
      <c r="A87" s="3" t="s">
        <v>340</v>
      </c>
      <c r="B87" s="1" t="s">
        <v>343</v>
      </c>
    </row>
    <row r="88" spans="1:2">
      <c r="A88" s="3" t="s">
        <v>360</v>
      </c>
      <c r="B88" s="1" t="s">
        <v>346</v>
      </c>
    </row>
    <row r="89" spans="1:2">
      <c r="A89" s="3" t="s">
        <v>347</v>
      </c>
      <c r="B89" s="1" t="s">
        <v>348</v>
      </c>
    </row>
  </sheetData>
  <mergeCells count="3">
    <mergeCell ref="A1:B1"/>
    <mergeCell ref="A2:B2"/>
    <mergeCell ref="A4:B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Dashboard</vt:lpstr>
      <vt:lpstr>Data</vt:lpstr>
      <vt:lpstr>Activity</vt:lpstr>
      <vt:lpstr>Detail</vt:lpstr>
      <vt:lpstr>Monthly Projections May</vt:lpstr>
      <vt:lpstr>Monthly Projections June</vt:lpstr>
      <vt:lpstr>Source Codes</vt:lpstr>
      <vt:lpstr>Dashboard!Print_Area</vt:lpstr>
      <vt:lpstr>Activity!Print_Titles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sporte</dc:creator>
  <cp:lastModifiedBy>Austin, Brett</cp:lastModifiedBy>
  <cp:lastPrinted>2023-05-30T18:27:21Z</cp:lastPrinted>
  <dcterms:created xsi:type="dcterms:W3CDTF">2010-08-11T15:54:08Z</dcterms:created>
  <dcterms:modified xsi:type="dcterms:W3CDTF">2023-05-31T19:21:53Z</dcterms:modified>
</cp:coreProperties>
</file>