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audu\Desktop\"/>
    </mc:Choice>
  </mc:AlternateContent>
  <xr:revisionPtr revIDLastSave="0" documentId="8_{46E49F6D-1B17-4BC2-9C81-901DA7CB4548}" xr6:coauthVersionLast="47" xr6:coauthVersionMax="47" xr10:uidLastSave="{00000000-0000-0000-0000-000000000000}"/>
  <bookViews>
    <workbookView xWindow="-108" yWindow="-108" windowWidth="23256" windowHeight="12576" xr2:uid="{CDF383EA-3FFF-453D-B030-C57A51CBA69F}"/>
  </bookViews>
  <sheets>
    <sheet name="FY 2020-21 VLFAA_final" sheetId="1" r:id="rId1"/>
    <sheet name="FY 2019-20 VLFAA _TrueUp" sheetId="2" r:id="rId2"/>
  </sheets>
  <externalReferences>
    <externalReference r:id="rId3"/>
  </externalReferences>
  <definedNames>
    <definedName name="_xlnm.Print_Area" localSheetId="1">'FY 2019-20 VLFAA _TrueUp'!$A$1:$M$86</definedName>
    <definedName name="_xlnm.Print_Area" localSheetId="0">'FY 2020-21 VLFAA_final'!$A$1:$M$86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8" i="2" l="1"/>
  <c r="K87" i="2"/>
  <c r="H87" i="2"/>
  <c r="G87" i="2"/>
  <c r="F87" i="2"/>
  <c r="J87" i="2" s="1"/>
  <c r="E87" i="2"/>
  <c r="D87" i="2"/>
  <c r="N79" i="2"/>
  <c r="N82" i="2" s="1"/>
  <c r="K79" i="2"/>
  <c r="K82" i="2" s="1"/>
  <c r="K88" i="2" s="1"/>
  <c r="G79" i="2"/>
  <c r="G82" i="2" s="1"/>
  <c r="E79" i="2"/>
  <c r="E82" i="2" s="1"/>
  <c r="E88" i="2" s="1"/>
  <c r="D79" i="2"/>
  <c r="D82" i="2" s="1"/>
  <c r="D88" i="2" s="1"/>
  <c r="C79" i="2"/>
  <c r="I78" i="2"/>
  <c r="J78" i="2" s="1"/>
  <c r="L78" i="2" s="1"/>
  <c r="M78" i="2" s="1"/>
  <c r="O78" i="2" s="1"/>
  <c r="F78" i="2"/>
  <c r="I77" i="2"/>
  <c r="J77" i="2" s="1"/>
  <c r="L77" i="2" s="1"/>
  <c r="M77" i="2" s="1"/>
  <c r="O77" i="2" s="1"/>
  <c r="F77" i="2"/>
  <c r="I76" i="2"/>
  <c r="F76" i="2"/>
  <c r="I75" i="2"/>
  <c r="J75" i="2" s="1"/>
  <c r="L75" i="2" s="1"/>
  <c r="M75" i="2" s="1"/>
  <c r="O75" i="2" s="1"/>
  <c r="F75" i="2"/>
  <c r="I74" i="2"/>
  <c r="F74" i="2"/>
  <c r="I73" i="2"/>
  <c r="J73" i="2" s="1"/>
  <c r="L73" i="2" s="1"/>
  <c r="M73" i="2" s="1"/>
  <c r="O73" i="2" s="1"/>
  <c r="F73" i="2"/>
  <c r="I72" i="2"/>
  <c r="F72" i="2"/>
  <c r="I71" i="2"/>
  <c r="J71" i="2" s="1"/>
  <c r="L71" i="2" s="1"/>
  <c r="M71" i="2" s="1"/>
  <c r="O71" i="2" s="1"/>
  <c r="F71" i="2"/>
  <c r="I70" i="2"/>
  <c r="F70" i="2"/>
  <c r="I69" i="2"/>
  <c r="J69" i="2" s="1"/>
  <c r="L69" i="2" s="1"/>
  <c r="M69" i="2" s="1"/>
  <c r="O69" i="2" s="1"/>
  <c r="F69" i="2"/>
  <c r="I68" i="2"/>
  <c r="F68" i="2"/>
  <c r="I67" i="2"/>
  <c r="J67" i="2" s="1"/>
  <c r="L67" i="2" s="1"/>
  <c r="M67" i="2" s="1"/>
  <c r="O67" i="2" s="1"/>
  <c r="F67" i="2"/>
  <c r="I66" i="2"/>
  <c r="F66" i="2"/>
  <c r="I65" i="2"/>
  <c r="J65" i="2" s="1"/>
  <c r="L65" i="2" s="1"/>
  <c r="M65" i="2" s="1"/>
  <c r="O65" i="2" s="1"/>
  <c r="F65" i="2"/>
  <c r="I64" i="2"/>
  <c r="F64" i="2"/>
  <c r="I63" i="2"/>
  <c r="J63" i="2" s="1"/>
  <c r="L63" i="2" s="1"/>
  <c r="M63" i="2" s="1"/>
  <c r="O63" i="2" s="1"/>
  <c r="F63" i="2"/>
  <c r="I62" i="2"/>
  <c r="F62" i="2"/>
  <c r="I61" i="2"/>
  <c r="J61" i="2" s="1"/>
  <c r="L61" i="2" s="1"/>
  <c r="M61" i="2" s="1"/>
  <c r="O61" i="2" s="1"/>
  <c r="F61" i="2"/>
  <c r="I60" i="2"/>
  <c r="F60" i="2"/>
  <c r="I59" i="2"/>
  <c r="J59" i="2" s="1"/>
  <c r="L59" i="2" s="1"/>
  <c r="M59" i="2" s="1"/>
  <c r="O59" i="2" s="1"/>
  <c r="F59" i="2"/>
  <c r="H58" i="2"/>
  <c r="I58" i="2" s="1"/>
  <c r="F58" i="2"/>
  <c r="L57" i="2"/>
  <c r="M57" i="2" s="1"/>
  <c r="O57" i="2" s="1"/>
  <c r="J57" i="2"/>
  <c r="I57" i="2"/>
  <c r="F57" i="2"/>
  <c r="I56" i="2"/>
  <c r="F56" i="2"/>
  <c r="L55" i="2"/>
  <c r="M55" i="2" s="1"/>
  <c r="O55" i="2" s="1"/>
  <c r="J55" i="2"/>
  <c r="I55" i="2"/>
  <c r="F55" i="2"/>
  <c r="I54" i="2"/>
  <c r="F54" i="2"/>
  <c r="L53" i="2"/>
  <c r="M53" i="2" s="1"/>
  <c r="O53" i="2" s="1"/>
  <c r="J53" i="2"/>
  <c r="I53" i="2"/>
  <c r="F53" i="2"/>
  <c r="H52" i="2"/>
  <c r="H79" i="2" s="1"/>
  <c r="H82" i="2" s="1"/>
  <c r="H88" i="2" s="1"/>
  <c r="F52" i="2"/>
  <c r="I51" i="2"/>
  <c r="F51" i="2"/>
  <c r="F79" i="2" s="1"/>
  <c r="H43" i="2"/>
  <c r="H45" i="2" s="1"/>
  <c r="G43" i="2"/>
  <c r="G45" i="2" s="1"/>
  <c r="E43" i="2"/>
  <c r="D43" i="2"/>
  <c r="D45" i="2" s="1"/>
  <c r="I42" i="2"/>
  <c r="F42" i="2"/>
  <c r="I41" i="2"/>
  <c r="F41" i="2"/>
  <c r="J40" i="2"/>
  <c r="L40" i="2" s="1"/>
  <c r="M40" i="2" s="1"/>
  <c r="I40" i="2"/>
  <c r="F40" i="2"/>
  <c r="J39" i="2"/>
  <c r="L39" i="2" s="1"/>
  <c r="M39" i="2" s="1"/>
  <c r="I39" i="2"/>
  <c r="F39" i="2"/>
  <c r="I38" i="2"/>
  <c r="F38" i="2"/>
  <c r="I37" i="2"/>
  <c r="J37" i="2" s="1"/>
  <c r="L37" i="2" s="1"/>
  <c r="M37" i="2" s="1"/>
  <c r="F37" i="2"/>
  <c r="I36" i="2"/>
  <c r="J36" i="2" s="1"/>
  <c r="L36" i="2" s="1"/>
  <c r="M36" i="2" s="1"/>
  <c r="F36" i="2"/>
  <c r="J35" i="2"/>
  <c r="L35" i="2" s="1"/>
  <c r="M35" i="2" s="1"/>
  <c r="I35" i="2"/>
  <c r="F35" i="2"/>
  <c r="I34" i="2"/>
  <c r="F34" i="2"/>
  <c r="I33" i="2"/>
  <c r="F33" i="2"/>
  <c r="J32" i="2"/>
  <c r="L32" i="2" s="1"/>
  <c r="M32" i="2" s="1"/>
  <c r="I32" i="2"/>
  <c r="F32" i="2"/>
  <c r="J31" i="2"/>
  <c r="L31" i="2" s="1"/>
  <c r="M31" i="2" s="1"/>
  <c r="I31" i="2"/>
  <c r="F31" i="2"/>
  <c r="I30" i="2"/>
  <c r="F30" i="2"/>
  <c r="I29" i="2"/>
  <c r="J29" i="2" s="1"/>
  <c r="L29" i="2" s="1"/>
  <c r="M29" i="2" s="1"/>
  <c r="F29" i="2"/>
  <c r="I28" i="2"/>
  <c r="J28" i="2" s="1"/>
  <c r="L28" i="2" s="1"/>
  <c r="M28" i="2" s="1"/>
  <c r="F28" i="2"/>
  <c r="J27" i="2"/>
  <c r="L27" i="2" s="1"/>
  <c r="M27" i="2" s="1"/>
  <c r="I27" i="2"/>
  <c r="F27" i="2"/>
  <c r="I26" i="2"/>
  <c r="F26" i="2"/>
  <c r="I25" i="2"/>
  <c r="F25" i="2"/>
  <c r="J24" i="2"/>
  <c r="L24" i="2" s="1"/>
  <c r="M24" i="2" s="1"/>
  <c r="I24" i="2"/>
  <c r="F24" i="2"/>
  <c r="J23" i="2"/>
  <c r="L23" i="2" s="1"/>
  <c r="M23" i="2" s="1"/>
  <c r="I23" i="2"/>
  <c r="F23" i="2"/>
  <c r="I22" i="2"/>
  <c r="F22" i="2"/>
  <c r="F43" i="2" s="1"/>
  <c r="F45" i="2" s="1"/>
  <c r="I21" i="2"/>
  <c r="J21" i="2" s="1"/>
  <c r="L21" i="2" s="1"/>
  <c r="M21" i="2" s="1"/>
  <c r="F21" i="2"/>
  <c r="I20" i="2"/>
  <c r="J20" i="2" s="1"/>
  <c r="L20" i="2" s="1"/>
  <c r="M20" i="2" s="1"/>
  <c r="F20" i="2"/>
  <c r="J19" i="2"/>
  <c r="L19" i="2" s="1"/>
  <c r="I19" i="2"/>
  <c r="F19" i="2"/>
  <c r="K17" i="2"/>
  <c r="I17" i="2"/>
  <c r="H17" i="2"/>
  <c r="G17" i="2"/>
  <c r="F17" i="2"/>
  <c r="E17" i="2"/>
  <c r="E45" i="2" s="1"/>
  <c r="D17" i="2"/>
  <c r="I16" i="2"/>
  <c r="F16" i="2"/>
  <c r="K87" i="1"/>
  <c r="H87" i="1"/>
  <c r="G87" i="1"/>
  <c r="F87" i="1"/>
  <c r="J87" i="1" s="1"/>
  <c r="E87" i="1"/>
  <c r="D87" i="1"/>
  <c r="N79" i="1"/>
  <c r="N82" i="1" s="1"/>
  <c r="K79" i="1"/>
  <c r="K82" i="1" s="1"/>
  <c r="K88" i="1" s="1"/>
  <c r="H79" i="1"/>
  <c r="H82" i="1" s="1"/>
  <c r="H88" i="1" s="1"/>
  <c r="G79" i="1"/>
  <c r="G82" i="1" s="1"/>
  <c r="G88" i="1" s="1"/>
  <c r="E79" i="1"/>
  <c r="D79" i="1"/>
  <c r="C79" i="1"/>
  <c r="L78" i="1"/>
  <c r="M78" i="1" s="1"/>
  <c r="O78" i="1" s="1"/>
  <c r="I78" i="1"/>
  <c r="J78" i="1" s="1"/>
  <c r="F78" i="1"/>
  <c r="I77" i="1"/>
  <c r="J77" i="1" s="1"/>
  <c r="L77" i="1" s="1"/>
  <c r="M77" i="1" s="1"/>
  <c r="O77" i="1" s="1"/>
  <c r="F77" i="1"/>
  <c r="I76" i="1"/>
  <c r="F76" i="1"/>
  <c r="J76" i="1" s="1"/>
  <c r="L76" i="1" s="1"/>
  <c r="M76" i="1" s="1"/>
  <c r="O76" i="1" s="1"/>
  <c r="I75" i="1"/>
  <c r="J75" i="1" s="1"/>
  <c r="L75" i="1" s="1"/>
  <c r="M75" i="1" s="1"/>
  <c r="O75" i="1" s="1"/>
  <c r="F75" i="1"/>
  <c r="L74" i="1"/>
  <c r="M74" i="1" s="1"/>
  <c r="O74" i="1" s="1"/>
  <c r="I74" i="1"/>
  <c r="J74" i="1" s="1"/>
  <c r="F74" i="1"/>
  <c r="I73" i="1"/>
  <c r="J73" i="1" s="1"/>
  <c r="L73" i="1" s="1"/>
  <c r="M73" i="1" s="1"/>
  <c r="O73" i="1" s="1"/>
  <c r="F73" i="1"/>
  <c r="I72" i="1"/>
  <c r="J72" i="1" s="1"/>
  <c r="L72" i="1" s="1"/>
  <c r="M72" i="1" s="1"/>
  <c r="O72" i="1" s="1"/>
  <c r="F72" i="1"/>
  <c r="I71" i="1"/>
  <c r="J71" i="1" s="1"/>
  <c r="L71" i="1" s="1"/>
  <c r="M71" i="1" s="1"/>
  <c r="O71" i="1" s="1"/>
  <c r="F71" i="1"/>
  <c r="L70" i="1"/>
  <c r="M70" i="1" s="1"/>
  <c r="O70" i="1" s="1"/>
  <c r="I70" i="1"/>
  <c r="J70" i="1" s="1"/>
  <c r="F70" i="1"/>
  <c r="I69" i="1"/>
  <c r="J69" i="1" s="1"/>
  <c r="L69" i="1" s="1"/>
  <c r="M69" i="1" s="1"/>
  <c r="O69" i="1" s="1"/>
  <c r="F69" i="1"/>
  <c r="I68" i="1"/>
  <c r="J68" i="1" s="1"/>
  <c r="L68" i="1" s="1"/>
  <c r="M68" i="1" s="1"/>
  <c r="O68" i="1" s="1"/>
  <c r="F68" i="1"/>
  <c r="I67" i="1"/>
  <c r="J67" i="1" s="1"/>
  <c r="L67" i="1" s="1"/>
  <c r="M67" i="1" s="1"/>
  <c r="O67" i="1" s="1"/>
  <c r="F67" i="1"/>
  <c r="L66" i="1"/>
  <c r="M66" i="1" s="1"/>
  <c r="O66" i="1" s="1"/>
  <c r="I66" i="1"/>
  <c r="J66" i="1" s="1"/>
  <c r="F66" i="1"/>
  <c r="I65" i="1"/>
  <c r="J65" i="1" s="1"/>
  <c r="L65" i="1" s="1"/>
  <c r="M65" i="1" s="1"/>
  <c r="O65" i="1" s="1"/>
  <c r="F65" i="1"/>
  <c r="I64" i="1"/>
  <c r="J64" i="1" s="1"/>
  <c r="L64" i="1" s="1"/>
  <c r="M64" i="1" s="1"/>
  <c r="O64" i="1" s="1"/>
  <c r="F64" i="1"/>
  <c r="I63" i="1"/>
  <c r="J63" i="1" s="1"/>
  <c r="L63" i="1" s="1"/>
  <c r="M63" i="1" s="1"/>
  <c r="O63" i="1" s="1"/>
  <c r="F63" i="1"/>
  <c r="L62" i="1"/>
  <c r="M62" i="1" s="1"/>
  <c r="O62" i="1" s="1"/>
  <c r="I62" i="1"/>
  <c r="J62" i="1" s="1"/>
  <c r="F62" i="1"/>
  <c r="I61" i="1"/>
  <c r="J61" i="1" s="1"/>
  <c r="L61" i="1" s="1"/>
  <c r="M61" i="1" s="1"/>
  <c r="O61" i="1" s="1"/>
  <c r="F61" i="1"/>
  <c r="I60" i="1"/>
  <c r="J60" i="1" s="1"/>
  <c r="L60" i="1" s="1"/>
  <c r="M60" i="1" s="1"/>
  <c r="O60" i="1" s="1"/>
  <c r="F60" i="1"/>
  <c r="I59" i="1"/>
  <c r="J59" i="1" s="1"/>
  <c r="L59" i="1" s="1"/>
  <c r="M59" i="1" s="1"/>
  <c r="O59" i="1" s="1"/>
  <c r="F59" i="1"/>
  <c r="L58" i="1"/>
  <c r="M58" i="1" s="1"/>
  <c r="O58" i="1" s="1"/>
  <c r="I58" i="1"/>
  <c r="J58" i="1" s="1"/>
  <c r="F58" i="1"/>
  <c r="I57" i="1"/>
  <c r="J57" i="1" s="1"/>
  <c r="L57" i="1" s="1"/>
  <c r="M57" i="1" s="1"/>
  <c r="O57" i="1" s="1"/>
  <c r="F57" i="1"/>
  <c r="I56" i="1"/>
  <c r="J56" i="1" s="1"/>
  <c r="L56" i="1" s="1"/>
  <c r="M56" i="1" s="1"/>
  <c r="O56" i="1" s="1"/>
  <c r="F56" i="1"/>
  <c r="I55" i="1"/>
  <c r="J55" i="1" s="1"/>
  <c r="L55" i="1" s="1"/>
  <c r="M55" i="1" s="1"/>
  <c r="O55" i="1" s="1"/>
  <c r="F55" i="1"/>
  <c r="L54" i="1"/>
  <c r="M54" i="1" s="1"/>
  <c r="O54" i="1" s="1"/>
  <c r="I54" i="1"/>
  <c r="J54" i="1" s="1"/>
  <c r="F54" i="1"/>
  <c r="I53" i="1"/>
  <c r="J53" i="1" s="1"/>
  <c r="L53" i="1" s="1"/>
  <c r="M53" i="1" s="1"/>
  <c r="O53" i="1" s="1"/>
  <c r="F53" i="1"/>
  <c r="I52" i="1"/>
  <c r="J52" i="1" s="1"/>
  <c r="L52" i="1" s="1"/>
  <c r="M52" i="1" s="1"/>
  <c r="O52" i="1" s="1"/>
  <c r="F52" i="1"/>
  <c r="I51" i="1"/>
  <c r="F51" i="1"/>
  <c r="F79" i="1" s="1"/>
  <c r="G45" i="1"/>
  <c r="H43" i="1"/>
  <c r="H45" i="1" s="1"/>
  <c r="G43" i="1"/>
  <c r="E43" i="1"/>
  <c r="D43" i="1"/>
  <c r="I42" i="1"/>
  <c r="J42" i="1" s="1"/>
  <c r="L42" i="1" s="1"/>
  <c r="M42" i="1" s="1"/>
  <c r="F42" i="1"/>
  <c r="J41" i="1"/>
  <c r="L41" i="1" s="1"/>
  <c r="M41" i="1" s="1"/>
  <c r="I41" i="1"/>
  <c r="F41" i="1"/>
  <c r="L40" i="1"/>
  <c r="M40" i="1" s="1"/>
  <c r="I40" i="1"/>
  <c r="J40" i="1" s="1"/>
  <c r="F40" i="1"/>
  <c r="I39" i="1"/>
  <c r="J39" i="1" s="1"/>
  <c r="L39" i="1" s="1"/>
  <c r="M39" i="1" s="1"/>
  <c r="F39" i="1"/>
  <c r="I38" i="1"/>
  <c r="J38" i="1" s="1"/>
  <c r="L38" i="1" s="1"/>
  <c r="M38" i="1" s="1"/>
  <c r="F38" i="1"/>
  <c r="J37" i="1"/>
  <c r="L37" i="1" s="1"/>
  <c r="M37" i="1" s="1"/>
  <c r="I37" i="1"/>
  <c r="F37" i="1"/>
  <c r="I36" i="1"/>
  <c r="F36" i="1"/>
  <c r="I35" i="1"/>
  <c r="F35" i="1"/>
  <c r="J34" i="1"/>
  <c r="L34" i="1" s="1"/>
  <c r="M34" i="1" s="1"/>
  <c r="I34" i="1"/>
  <c r="F34" i="1"/>
  <c r="J33" i="1"/>
  <c r="L33" i="1" s="1"/>
  <c r="M33" i="1" s="1"/>
  <c r="I33" i="1"/>
  <c r="F33" i="1"/>
  <c r="I32" i="1"/>
  <c r="F32" i="1"/>
  <c r="I31" i="1"/>
  <c r="J31" i="1" s="1"/>
  <c r="L31" i="1" s="1"/>
  <c r="M31" i="1" s="1"/>
  <c r="F31" i="1"/>
  <c r="I30" i="1"/>
  <c r="J30" i="1" s="1"/>
  <c r="L30" i="1" s="1"/>
  <c r="M30" i="1" s="1"/>
  <c r="F30" i="1"/>
  <c r="J29" i="1"/>
  <c r="L29" i="1" s="1"/>
  <c r="M29" i="1" s="1"/>
  <c r="I29" i="1"/>
  <c r="F29" i="1"/>
  <c r="I28" i="1"/>
  <c r="F28" i="1"/>
  <c r="I27" i="1"/>
  <c r="F27" i="1"/>
  <c r="J26" i="1"/>
  <c r="L26" i="1" s="1"/>
  <c r="M26" i="1" s="1"/>
  <c r="I26" i="1"/>
  <c r="F26" i="1"/>
  <c r="J25" i="1"/>
  <c r="L25" i="1" s="1"/>
  <c r="M25" i="1" s="1"/>
  <c r="I25" i="1"/>
  <c r="F25" i="1"/>
  <c r="I24" i="1"/>
  <c r="F24" i="1"/>
  <c r="I23" i="1"/>
  <c r="J23" i="1" s="1"/>
  <c r="L23" i="1" s="1"/>
  <c r="M23" i="1" s="1"/>
  <c r="F23" i="1"/>
  <c r="I22" i="1"/>
  <c r="J22" i="1" s="1"/>
  <c r="L22" i="1" s="1"/>
  <c r="M22" i="1" s="1"/>
  <c r="F22" i="1"/>
  <c r="J21" i="1"/>
  <c r="L21" i="1" s="1"/>
  <c r="M21" i="1" s="1"/>
  <c r="I21" i="1"/>
  <c r="F21" i="1"/>
  <c r="I20" i="1"/>
  <c r="F20" i="1"/>
  <c r="I19" i="1"/>
  <c r="F19" i="1"/>
  <c r="N17" i="1"/>
  <c r="K17" i="1"/>
  <c r="I17" i="1"/>
  <c r="H17" i="1"/>
  <c r="G17" i="1"/>
  <c r="E17" i="1"/>
  <c r="D17" i="1"/>
  <c r="D82" i="1" s="1"/>
  <c r="D88" i="1" s="1"/>
  <c r="J16" i="1"/>
  <c r="J17" i="1" s="1"/>
  <c r="I16" i="1"/>
  <c r="F16" i="1"/>
  <c r="F17" i="1" s="1"/>
  <c r="M19" i="2" l="1"/>
  <c r="J26" i="2"/>
  <c r="L26" i="2" s="1"/>
  <c r="M26" i="2" s="1"/>
  <c r="J34" i="2"/>
  <c r="L34" i="2" s="1"/>
  <c r="M34" i="2" s="1"/>
  <c r="J25" i="2"/>
  <c r="L25" i="2" s="1"/>
  <c r="M25" i="2" s="1"/>
  <c r="J33" i="2"/>
  <c r="L33" i="2" s="1"/>
  <c r="M33" i="2" s="1"/>
  <c r="J41" i="2"/>
  <c r="L41" i="2" s="1"/>
  <c r="M41" i="2" s="1"/>
  <c r="I52" i="2"/>
  <c r="J54" i="2"/>
  <c r="L54" i="2" s="1"/>
  <c r="M54" i="2" s="1"/>
  <c r="O54" i="2" s="1"/>
  <c r="J56" i="2"/>
  <c r="L56" i="2" s="1"/>
  <c r="M56" i="2" s="1"/>
  <c r="O56" i="2" s="1"/>
  <c r="J58" i="2"/>
  <c r="L58" i="2" s="1"/>
  <c r="M58" i="2" s="1"/>
  <c r="O58" i="2" s="1"/>
  <c r="J60" i="2"/>
  <c r="L60" i="2" s="1"/>
  <c r="M60" i="2" s="1"/>
  <c r="O60" i="2" s="1"/>
  <c r="J62" i="2"/>
  <c r="L62" i="2" s="1"/>
  <c r="M62" i="2" s="1"/>
  <c r="O62" i="2" s="1"/>
  <c r="J64" i="2"/>
  <c r="L64" i="2" s="1"/>
  <c r="M64" i="2" s="1"/>
  <c r="O64" i="2" s="1"/>
  <c r="J66" i="2"/>
  <c r="L66" i="2" s="1"/>
  <c r="M66" i="2" s="1"/>
  <c r="O66" i="2" s="1"/>
  <c r="J68" i="2"/>
  <c r="L68" i="2" s="1"/>
  <c r="M68" i="2" s="1"/>
  <c r="O68" i="2" s="1"/>
  <c r="J70" i="2"/>
  <c r="L70" i="2" s="1"/>
  <c r="M70" i="2" s="1"/>
  <c r="O70" i="2" s="1"/>
  <c r="J72" i="2"/>
  <c r="L72" i="2" s="1"/>
  <c r="M72" i="2" s="1"/>
  <c r="O72" i="2" s="1"/>
  <c r="J74" i="2"/>
  <c r="L74" i="2" s="1"/>
  <c r="M74" i="2" s="1"/>
  <c r="O74" i="2" s="1"/>
  <c r="J76" i="2"/>
  <c r="L76" i="2" s="1"/>
  <c r="M76" i="2" s="1"/>
  <c r="O76" i="2" s="1"/>
  <c r="J16" i="2"/>
  <c r="J22" i="2"/>
  <c r="L22" i="2" s="1"/>
  <c r="M22" i="2" s="1"/>
  <c r="J30" i="2"/>
  <c r="L30" i="2" s="1"/>
  <c r="M30" i="2" s="1"/>
  <c r="J38" i="2"/>
  <c r="L38" i="2" s="1"/>
  <c r="M38" i="2" s="1"/>
  <c r="F82" i="2"/>
  <c r="F88" i="2" s="1"/>
  <c r="I43" i="2"/>
  <c r="J42" i="2"/>
  <c r="L42" i="2" s="1"/>
  <c r="M42" i="2" s="1"/>
  <c r="J51" i="2"/>
  <c r="L51" i="2" s="1"/>
  <c r="J20" i="1"/>
  <c r="L20" i="1" s="1"/>
  <c r="M20" i="1" s="1"/>
  <c r="F82" i="1"/>
  <c r="F88" i="1" s="1"/>
  <c r="J19" i="1"/>
  <c r="L19" i="1" s="1"/>
  <c r="I43" i="1"/>
  <c r="F43" i="1"/>
  <c r="F45" i="1" s="1"/>
  <c r="J28" i="1"/>
  <c r="L28" i="1" s="1"/>
  <c r="M28" i="1" s="1"/>
  <c r="J36" i="1"/>
  <c r="L36" i="1" s="1"/>
  <c r="M36" i="1" s="1"/>
  <c r="J27" i="1"/>
  <c r="L27" i="1" s="1"/>
  <c r="M27" i="1" s="1"/>
  <c r="J35" i="1"/>
  <c r="L35" i="1" s="1"/>
  <c r="M35" i="1" s="1"/>
  <c r="D45" i="1"/>
  <c r="I79" i="1"/>
  <c r="J51" i="1"/>
  <c r="L51" i="1" s="1"/>
  <c r="L16" i="1"/>
  <c r="J24" i="1"/>
  <c r="L24" i="1" s="1"/>
  <c r="M24" i="1" s="1"/>
  <c r="J32" i="1"/>
  <c r="L32" i="1" s="1"/>
  <c r="M32" i="1" s="1"/>
  <c r="E45" i="1"/>
  <c r="E82" i="1"/>
  <c r="E88" i="1" s="1"/>
  <c r="L43" i="2" l="1"/>
  <c r="J17" i="2"/>
  <c r="L16" i="2"/>
  <c r="M43" i="2"/>
  <c r="L79" i="2"/>
  <c r="M51" i="2"/>
  <c r="I79" i="2"/>
  <c r="J52" i="2"/>
  <c r="L52" i="2" s="1"/>
  <c r="M52" i="2" s="1"/>
  <c r="O52" i="2" s="1"/>
  <c r="I45" i="2"/>
  <c r="J43" i="2"/>
  <c r="M51" i="1"/>
  <c r="L79" i="1"/>
  <c r="I45" i="1"/>
  <c r="J43" i="1"/>
  <c r="I82" i="1"/>
  <c r="J82" i="1" s="1"/>
  <c r="J88" i="1" s="1"/>
  <c r="J79" i="1"/>
  <c r="L43" i="1"/>
  <c r="L45" i="1" s="1"/>
  <c r="M19" i="1"/>
  <c r="M43" i="1" s="1"/>
  <c r="M16" i="1"/>
  <c r="L17" i="1"/>
  <c r="M79" i="2" l="1"/>
  <c r="O51" i="2"/>
  <c r="O79" i="2" s="1"/>
  <c r="L82" i="2"/>
  <c r="I82" i="2"/>
  <c r="J82" i="2" s="1"/>
  <c r="J88" i="2" s="1"/>
  <c r="J79" i="2"/>
  <c r="L17" i="2"/>
  <c r="L45" i="2" s="1"/>
  <c r="M16" i="2"/>
  <c r="L82" i="1"/>
  <c r="O16" i="1"/>
  <c r="O17" i="1" s="1"/>
  <c r="M17" i="1"/>
  <c r="M45" i="1" s="1"/>
  <c r="M79" i="1"/>
  <c r="O51" i="1"/>
  <c r="O79" i="1" s="1"/>
  <c r="O16" i="2" l="1"/>
  <c r="O17" i="2" s="1"/>
  <c r="O82" i="2" s="1"/>
  <c r="M17" i="2"/>
  <c r="M45" i="2" s="1"/>
  <c r="L48" i="1"/>
  <c r="M48" i="1"/>
  <c r="O82" i="1"/>
  <c r="M82" i="1"/>
  <c r="L48" i="2" l="1"/>
  <c r="M48" i="2"/>
  <c r="M82" i="2"/>
  <c r="M85" i="1"/>
  <c r="L85" i="1"/>
  <c r="L85" i="2" l="1"/>
  <c r="M85" i="2" s="1"/>
</calcChain>
</file>

<file path=xl/sharedStrings.xml><?xml version="1.0" encoding="utf-8"?>
<sst xmlns="http://schemas.openxmlformats.org/spreadsheetml/2006/main" count="427" uniqueCount="145">
  <si>
    <t>County of Riverside</t>
  </si>
  <si>
    <t>Auditor-Controller's Office</t>
  </si>
  <si>
    <t>Property Tax Division</t>
  </si>
  <si>
    <t xml:space="preserve"> </t>
  </si>
  <si>
    <t>FY 2020-21</t>
  </si>
  <si>
    <t>Estimated VLF Adjustment Amount (post SB130 approved 5-12-17 by Gov. Brown)</t>
  </si>
  <si>
    <t xml:space="preserve">Estimated using RTC Sec. 97.70 ( c) (1) &amp; (2) </t>
  </si>
  <si>
    <t>2020-21 Growth %</t>
  </si>
  <si>
    <t>2019-20</t>
  </si>
  <si>
    <t>2020-21 Growth $</t>
  </si>
  <si>
    <t>2020-21</t>
  </si>
  <si>
    <t>EQ Roll (Asr Net)</t>
  </si>
  <si>
    <t>Less(2)</t>
  </si>
  <si>
    <t>Less (2)</t>
  </si>
  <si>
    <t>R &amp; T 97.70</t>
  </si>
  <si>
    <t>VLFAA</t>
  </si>
  <si>
    <t>VLFAA True Up</t>
  </si>
  <si>
    <t>VLFAA distribution</t>
  </si>
  <si>
    <t>District</t>
  </si>
  <si>
    <t>Total Value</t>
  </si>
  <si>
    <t>Detachment</t>
  </si>
  <si>
    <t>FY 19-20</t>
  </si>
  <si>
    <t>Total 20-21</t>
  </si>
  <si>
    <t>FY 20-21</t>
  </si>
  <si>
    <t xml:space="preserve"> ( c ) ( 1 )( B ) ( i ) (II) (ib)</t>
  </si>
  <si>
    <t xml:space="preserve">R&amp;T 97.70 ( c ) ( 1 )( B ) ( i ) </t>
  </si>
  <si>
    <t xml:space="preserve"> ( c ) ( 1 )( B ) ( i ) ( II )</t>
  </si>
  <si>
    <t>R&amp;T 97.70</t>
  </si>
  <si>
    <t>Number</t>
  </si>
  <si>
    <t>2017-18 VLFAA</t>
  </si>
  <si>
    <t>from 19-20 values</t>
  </si>
  <si>
    <t>Adjusted Value</t>
  </si>
  <si>
    <t>Annexations</t>
  </si>
  <si>
    <t>RTC 97.70 ( c ) ( 1 )( C) ( ii ) (2) (B)</t>
  </si>
  <si>
    <t>RTC 97.70 ( c ) ( 1 )( C) ( ii ) (2) (B) (i)</t>
  </si>
  <si>
    <t xml:space="preserve"> ( c ) ( 1 )( B ) ( i ) </t>
  </si>
  <si>
    <t>Column:</t>
  </si>
  <si>
    <t>A</t>
  </si>
  <si>
    <t>B</t>
  </si>
  <si>
    <t>C</t>
  </si>
  <si>
    <t>D</t>
  </si>
  <si>
    <t>E</t>
  </si>
  <si>
    <t xml:space="preserve">F  </t>
  </si>
  <si>
    <t>G</t>
  </si>
  <si>
    <t>H</t>
  </si>
  <si>
    <t>J</t>
  </si>
  <si>
    <t>K</t>
  </si>
  <si>
    <t>L</t>
  </si>
  <si>
    <t>Formula:</t>
  </si>
  <si>
    <t>A+B</t>
  </si>
  <si>
    <t>D+E</t>
  </si>
  <si>
    <t>+(F-C)/C</t>
  </si>
  <si>
    <t>FY 19-20 Actual</t>
  </si>
  <si>
    <t xml:space="preserve">+ H * G </t>
  </si>
  <si>
    <t>+H+J</t>
  </si>
  <si>
    <t xml:space="preserve">Prior Year adjsutment </t>
  </si>
  <si>
    <t>Total Distribution</t>
  </si>
  <si>
    <t>Exclude Unitary</t>
  </si>
  <si>
    <t>01-1001</t>
  </si>
  <si>
    <t>County General Fund</t>
  </si>
  <si>
    <t>COUNTY TOTAL</t>
  </si>
  <si>
    <t>02-2051</t>
  </si>
  <si>
    <t>City of Banning</t>
  </si>
  <si>
    <t>02-2102</t>
  </si>
  <si>
    <t>City of Beaumont</t>
  </si>
  <si>
    <t>02-2152</t>
  </si>
  <si>
    <t>City of Blythe</t>
  </si>
  <si>
    <t>02-2170</t>
  </si>
  <si>
    <t>City of Calimesa</t>
  </si>
  <si>
    <t>02-2190</t>
  </si>
  <si>
    <t>City of Canyon Lake</t>
  </si>
  <si>
    <t>02-2225</t>
  </si>
  <si>
    <t>City of Cathedral City</t>
  </si>
  <si>
    <t>02-2252</t>
  </si>
  <si>
    <t>City of Coachella</t>
  </si>
  <si>
    <t>02-2301</t>
  </si>
  <si>
    <t>City of Corona</t>
  </si>
  <si>
    <t>02-2321</t>
  </si>
  <si>
    <t>City of Desert Hot Springs</t>
  </si>
  <si>
    <t>02-2407</t>
  </si>
  <si>
    <t>City of Hemet</t>
  </si>
  <si>
    <t>02-2441</t>
  </si>
  <si>
    <t>City of Indian Wells</t>
  </si>
  <si>
    <t>02-2451</t>
  </si>
  <si>
    <t>City of Indio</t>
  </si>
  <si>
    <t>02-2375</t>
  </si>
  <si>
    <t>City of La Quinta</t>
  </si>
  <si>
    <t>02-2352</t>
  </si>
  <si>
    <t>City of Lake Elsinore</t>
  </si>
  <si>
    <t>02-2490</t>
  </si>
  <si>
    <t>City of Moreno Valley</t>
  </si>
  <si>
    <t>02-2495</t>
  </si>
  <si>
    <t>City of Murrieta</t>
  </si>
  <si>
    <t>02-2501</t>
  </si>
  <si>
    <t>City of Norco</t>
  </si>
  <si>
    <t>02-2580</t>
  </si>
  <si>
    <t>City of Palm Desert</t>
  </si>
  <si>
    <t>02-2601</t>
  </si>
  <si>
    <t>City of Palm Springs</t>
  </si>
  <si>
    <t>02-2651</t>
  </si>
  <si>
    <t>City of Perris</t>
  </si>
  <si>
    <t>02-2681</t>
  </si>
  <si>
    <t>City of Rancho Mirage</t>
  </si>
  <si>
    <t>02-2701</t>
  </si>
  <si>
    <t>City of Riverside</t>
  </si>
  <si>
    <t>02-2802</t>
  </si>
  <si>
    <t>City of San Jacinto</t>
  </si>
  <si>
    <t>02-2900</t>
  </si>
  <si>
    <t>City of Temecula</t>
  </si>
  <si>
    <t>City Total</t>
  </si>
  <si>
    <t>Totals</t>
  </si>
  <si>
    <t>( 2 )</t>
  </si>
  <si>
    <t>( 3 )</t>
  </si>
  <si>
    <t>SS2</t>
  </si>
  <si>
    <t>SS1</t>
  </si>
  <si>
    <t>02-3400</t>
  </si>
  <si>
    <t>City of Eastvale</t>
  </si>
  <si>
    <t>02-3500</t>
  </si>
  <si>
    <t>City of Jurupa Valley</t>
  </si>
  <si>
    <t>02-3100</t>
  </si>
  <si>
    <t>City of Menifee</t>
  </si>
  <si>
    <t>02-3200</t>
  </si>
  <si>
    <t>City of Wildomar</t>
  </si>
  <si>
    <t>CITY TOTAL</t>
  </si>
  <si>
    <t>GRAND TOTAL</t>
  </si>
  <si>
    <t>( 1a )</t>
  </si>
  <si>
    <t>( 4 )</t>
  </si>
  <si>
    <t>Section added May 2017 by SB130.  Reference RTC 97.70 ( c ) ( 1 )( C) ( ii ) (2) (B)</t>
  </si>
  <si>
    <t>* Note:  In 2017-18, the four new cities began to receive the VLFAA in accordance with SB130 chaptered 5-12-17.  In 2018-19 they now begin to receive the growth like all other cities.</t>
  </si>
  <si>
    <t>Footnote:  Section added by SB130 for the 4 new cities, does not seem to have the same provision to detach prior year values and annex currrent year values as required by the law for the other cities.  RTC 97.70 97.70 ( c ) ( 1 )( C) ( ii ) (2) (B) only states to use the equalized assessment roll.</t>
  </si>
  <si>
    <t>Check numbers</t>
  </si>
  <si>
    <t>Difference</t>
  </si>
  <si>
    <t>FY 2019-20</t>
  </si>
  <si>
    <t>2019-20 Growth %</t>
  </si>
  <si>
    <t>2019-20 Growth $</t>
  </si>
  <si>
    <t xml:space="preserve">VLFAA revised </t>
  </si>
  <si>
    <t>VLFAA preiusly paid</t>
  </si>
  <si>
    <t>VLFAA True up</t>
  </si>
  <si>
    <t>FY 18-19</t>
  </si>
  <si>
    <t>Total Value dated 5/18/2020</t>
  </si>
  <si>
    <t>Total 19-20</t>
  </si>
  <si>
    <t>from 18-19 values</t>
  </si>
  <si>
    <t>FY 18-19 Actual</t>
  </si>
  <si>
    <t>+K-L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</si>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</sst>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409]mmmm\ d\,\ yyyy;@"/>
    <numFmt numFmtId="166" formatCode="0.00000000%"/>
    <numFmt numFmtId="167" formatCode="0.000%"/>
    <numFmt numFmtId="168" formatCode="0.0%"/>
    <numFmt numFmtId="169" formatCode="_(* #,##0.000_);_(* \(#,##0.000\);_(* &quot;-&quot;??_);_(@_)"/>
  </numFmts>
  <fonts count="13" x14ac:knownFonts="1">
    <font>
      <sz val="10"/>
      <name val="Arial"/>
      <family val="2"/>
    </font>
    <font>
      <sz val="10"/>
      <name val="Arial"/>
      <family val="2"/>
    </font>
    <font>
      <sz val="8"/>
      <name val="Arial"/>
      <family val="2"/>
    </font>
    <font>
      <b/>
      <sz val="12"/>
      <name val="Arial"/>
      <family val="2"/>
    </font>
    <font>
      <b/>
      <sz val="10"/>
      <name val="Arial"/>
      <family val="2"/>
    </font>
    <font>
      <b/>
      <sz val="10"/>
      <color theme="1"/>
      <name val="Arial"/>
      <family val="2"/>
    </font>
    <font>
      <b/>
      <sz val="8"/>
      <color rgb="FF333333"/>
      <name val="Arial"/>
      <family val="2"/>
    </font>
    <font>
      <b/>
      <sz val="8"/>
      <name val="Arial"/>
      <family val="2"/>
    </font>
    <font>
      <b/>
      <i/>
      <sz val="10"/>
      <color rgb="FFFF0000"/>
      <name val="Arial"/>
      <family val="2"/>
    </font>
    <font>
      <b/>
      <sz val="10"/>
      <color rgb="FFFF0000"/>
      <name val="Arial"/>
      <family val="2"/>
    </font>
    <font>
      <sz val="10"/>
      <color theme="1"/>
      <name val="Arial"/>
      <family val="2"/>
    </font>
    <font>
      <b/>
      <sz val="12"/>
      <color theme="4"/>
      <name val="Arial"/>
      <family val="2"/>
    </font>
    <font>
      <i/>
      <sz val="9"/>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indexed="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4" tint="0.59999389629810485"/>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0" fillId="0" borderId="0" xfId="0" applyAlignment="1">
      <alignment horizontal="left"/>
    </xf>
    <xf numFmtId="164" fontId="0" fillId="0" borderId="0" xfId="1" applyNumberFormat="1" applyFont="1"/>
    <xf numFmtId="43" fontId="0" fillId="0" borderId="0" xfId="1" applyFont="1"/>
    <xf numFmtId="0" fontId="2" fillId="0" borderId="0" xfId="0" applyFont="1"/>
    <xf numFmtId="0" fontId="2" fillId="0" borderId="0" xfId="0" applyFont="1" applyAlignment="1">
      <alignment horizontal="center"/>
    </xf>
    <xf numFmtId="0" fontId="2" fillId="0" borderId="0" xfId="0" applyFont="1" applyAlignment="1">
      <alignment horizontal="right"/>
    </xf>
    <xf numFmtId="15" fontId="0" fillId="0" borderId="0" xfId="0" applyNumberFormat="1" applyAlignment="1">
      <alignment horizontal="left"/>
    </xf>
    <xf numFmtId="0" fontId="4" fillId="0" borderId="0" xfId="0" applyFont="1" applyAlignment="1">
      <alignment horizontal="center"/>
    </xf>
    <xf numFmtId="164" fontId="1" fillId="0" borderId="0" xfId="1" applyNumberFormat="1" applyFont="1"/>
    <xf numFmtId="0" fontId="1" fillId="0" borderId="0" xfId="0" applyFont="1"/>
    <xf numFmtId="43" fontId="1" fillId="0" borderId="0" xfId="1" applyFont="1"/>
    <xf numFmtId="0" fontId="4" fillId="0" borderId="3" xfId="0" applyFont="1" applyBorder="1" applyAlignment="1">
      <alignment horizontal="center" wrapText="1"/>
    </xf>
    <xf numFmtId="0" fontId="4" fillId="0" borderId="2" xfId="0" applyFont="1" applyBorder="1" applyAlignment="1">
      <alignment horizontal="center" wrapText="1"/>
    </xf>
    <xf numFmtId="0" fontId="0" fillId="2" borderId="3" xfId="0" applyFill="1" applyBorder="1"/>
    <xf numFmtId="0" fontId="5" fillId="3" borderId="2" xfId="0" applyFont="1" applyFill="1" applyBorder="1" applyAlignment="1">
      <alignment horizontal="center" wrapText="1"/>
    </xf>
    <xf numFmtId="0" fontId="4" fillId="2" borderId="3" xfId="0" applyFont="1" applyFill="1" applyBorder="1" applyAlignment="1">
      <alignment horizontal="center"/>
    </xf>
    <xf numFmtId="0" fontId="4" fillId="2" borderId="0" xfId="0" applyFont="1" applyFill="1" applyAlignment="1">
      <alignment horizontal="center"/>
    </xf>
    <xf numFmtId="0" fontId="4" fillId="4" borderId="0" xfId="0" applyFont="1" applyFill="1" applyAlignment="1">
      <alignment horizontal="center"/>
    </xf>
    <xf numFmtId="0" fontId="6" fillId="4" borderId="0" xfId="0" applyFont="1" applyFill="1" applyAlignment="1">
      <alignment horizontal="center" vertical="center" wrapText="1"/>
    </xf>
    <xf numFmtId="0" fontId="7" fillId="2" borderId="0" xfId="0" applyFont="1" applyFill="1" applyAlignment="1">
      <alignment horizontal="center"/>
    </xf>
    <xf numFmtId="0" fontId="4" fillId="2" borderId="1" xfId="0" applyFont="1" applyFill="1" applyBorder="1" applyAlignment="1">
      <alignment horizontal="center"/>
    </xf>
    <xf numFmtId="0" fontId="7" fillId="5" borderId="1" xfId="0" applyFont="1" applyFill="1" applyBorder="1" applyAlignment="1">
      <alignment horizontal="center"/>
    </xf>
    <xf numFmtId="0" fontId="7" fillId="2" borderId="1" xfId="0" applyFont="1" applyFill="1" applyBorder="1" applyAlignment="1">
      <alignment horizontal="center"/>
    </xf>
    <xf numFmtId="0" fontId="4" fillId="0" borderId="4" xfId="0" applyFont="1" applyBorder="1" applyAlignment="1">
      <alignment horizontal="center"/>
    </xf>
    <xf numFmtId="0" fontId="7" fillId="0" borderId="4" xfId="0" applyFont="1" applyBorder="1" applyAlignment="1">
      <alignment horizontal="center"/>
    </xf>
    <xf numFmtId="0" fontId="7" fillId="0" borderId="4" xfId="0" quotePrefix="1" applyFont="1" applyBorder="1" applyAlignment="1">
      <alignment horizontal="center"/>
    </xf>
    <xf numFmtId="43" fontId="0" fillId="0" borderId="0" xfId="1" applyFont="1" applyFill="1"/>
    <xf numFmtId="0" fontId="4" fillId="0" borderId="5" xfId="0" applyFont="1" applyBorder="1" applyAlignment="1">
      <alignment horizontal="center"/>
    </xf>
    <xf numFmtId="0" fontId="7" fillId="6" borderId="5" xfId="0" applyFont="1" applyFill="1" applyBorder="1" applyAlignment="1">
      <alignment horizontal="center"/>
    </xf>
    <xf numFmtId="38" fontId="7" fillId="6" borderId="5" xfId="0" applyNumberFormat="1" applyFont="1" applyFill="1" applyBorder="1" applyAlignment="1">
      <alignment horizontal="center"/>
    </xf>
    <xf numFmtId="0" fontId="7" fillId="6" borderId="5" xfId="0" quotePrefix="1" applyFont="1" applyFill="1" applyBorder="1" applyAlignment="1">
      <alignment horizontal="center"/>
    </xf>
    <xf numFmtId="0" fontId="7" fillId="6" borderId="5" xfId="0" applyFont="1" applyFill="1" applyBorder="1" applyAlignment="1">
      <alignment horizontal="center" wrapText="1"/>
    </xf>
    <xf numFmtId="164" fontId="0" fillId="0" borderId="6" xfId="1" applyNumberFormat="1" applyFont="1" applyBorder="1"/>
    <xf numFmtId="0" fontId="8" fillId="0" borderId="0" xfId="0" applyFont="1" applyAlignment="1">
      <alignment horizontal="center"/>
    </xf>
    <xf numFmtId="38" fontId="9" fillId="0" borderId="0" xfId="0" applyNumberFormat="1" applyFont="1" applyAlignment="1">
      <alignment horizontal="center"/>
    </xf>
    <xf numFmtId="3" fontId="4" fillId="0" borderId="0" xfId="0" applyNumberFormat="1" applyFont="1" applyAlignment="1">
      <alignment horizontal="center"/>
    </xf>
    <xf numFmtId="0" fontId="4" fillId="0" borderId="0" xfId="0" quotePrefix="1" applyFont="1" applyAlignment="1">
      <alignment horizontal="center"/>
    </xf>
    <xf numFmtId="38" fontId="1" fillId="0" borderId="0" xfId="0" applyNumberFormat="1" applyFont="1"/>
    <xf numFmtId="49" fontId="0" fillId="0" borderId="0" xfId="0" applyNumberFormat="1"/>
    <xf numFmtId="164" fontId="0" fillId="0" borderId="0" xfId="1" applyNumberFormat="1" applyFont="1" applyBorder="1"/>
    <xf numFmtId="164" fontId="0" fillId="0" borderId="0" xfId="1" applyNumberFormat="1" applyFont="1" applyFill="1" applyBorder="1"/>
    <xf numFmtId="164" fontId="1" fillId="0" borderId="0" xfId="1" applyNumberFormat="1" applyFont="1" applyFill="1" applyBorder="1"/>
    <xf numFmtId="166" fontId="1" fillId="0" borderId="0" xfId="0" applyNumberFormat="1" applyFont="1"/>
    <xf numFmtId="164" fontId="1" fillId="0" borderId="0" xfId="1" applyNumberFormat="1" applyFont="1" applyFill="1" applyBorder="1" applyAlignment="1"/>
    <xf numFmtId="164" fontId="0" fillId="0" borderId="0" xfId="0" applyNumberFormat="1"/>
    <xf numFmtId="43" fontId="0" fillId="0" borderId="0" xfId="0" applyNumberFormat="1"/>
    <xf numFmtId="49" fontId="0" fillId="0" borderId="2" xfId="0" applyNumberFormat="1" applyBorder="1"/>
    <xf numFmtId="0" fontId="4" fillId="0" borderId="2" xfId="0" applyFont="1" applyBorder="1" applyAlignment="1">
      <alignment horizontal="center"/>
    </xf>
    <xf numFmtId="164" fontId="1" fillId="0" borderId="2" xfId="1" applyNumberFormat="1" applyFont="1" applyFill="1" applyBorder="1"/>
    <xf numFmtId="164" fontId="0" fillId="0" borderId="2" xfId="1" applyNumberFormat="1" applyFont="1" applyFill="1" applyBorder="1"/>
    <xf numFmtId="164" fontId="0" fillId="0" borderId="2" xfId="1" applyNumberFormat="1" applyFont="1" applyBorder="1"/>
    <xf numFmtId="166" fontId="1" fillId="0" borderId="2" xfId="0" applyNumberFormat="1" applyFont="1" applyBorder="1"/>
    <xf numFmtId="164" fontId="1" fillId="0" borderId="2" xfId="1" applyNumberFormat="1" applyFont="1" applyFill="1" applyBorder="1" applyAlignment="1"/>
    <xf numFmtId="164" fontId="1" fillId="0" borderId="2" xfId="1" applyNumberFormat="1" applyFont="1" applyBorder="1" applyAlignment="1"/>
    <xf numFmtId="164" fontId="0" fillId="0" borderId="2" xfId="0" applyNumberFormat="1" applyBorder="1"/>
    <xf numFmtId="164" fontId="1" fillId="7" borderId="0" xfId="1" applyNumberFormat="1" applyFont="1" applyFill="1"/>
    <xf numFmtId="164" fontId="0" fillId="0" borderId="0" xfId="1" applyNumberFormat="1" applyFont="1" applyFill="1"/>
    <xf numFmtId="164" fontId="1" fillId="8" borderId="0" xfId="1" applyNumberFormat="1" applyFont="1" applyFill="1"/>
    <xf numFmtId="10" fontId="0" fillId="0" borderId="0" xfId="0" applyNumberFormat="1"/>
    <xf numFmtId="164" fontId="1" fillId="0" borderId="0" xfId="1" applyNumberFormat="1" applyFont="1" applyFill="1"/>
    <xf numFmtId="164" fontId="1" fillId="7" borderId="0" xfId="1" applyNumberFormat="1" applyFont="1" applyFill="1" applyBorder="1"/>
    <xf numFmtId="164" fontId="1" fillId="0" borderId="0" xfId="1" applyNumberFormat="1" applyFont="1" applyFill="1" applyBorder="1" applyAlignment="1">
      <alignment horizontal="right"/>
    </xf>
    <xf numFmtId="164" fontId="1" fillId="8" borderId="0" xfId="1" applyNumberFormat="1" applyFont="1" applyFill="1" applyBorder="1"/>
    <xf numFmtId="43" fontId="0" fillId="0" borderId="0" xfId="1" applyFont="1" applyBorder="1"/>
    <xf numFmtId="164" fontId="1" fillId="7" borderId="1" xfId="1" applyNumberFormat="1" applyFont="1" applyFill="1" applyBorder="1"/>
    <xf numFmtId="164" fontId="0" fillId="0" borderId="1" xfId="1" applyNumberFormat="1" applyFont="1" applyFill="1" applyBorder="1"/>
    <xf numFmtId="164" fontId="0" fillId="0" borderId="1" xfId="1" applyNumberFormat="1" applyFont="1" applyBorder="1"/>
    <xf numFmtId="0" fontId="0" fillId="0" borderId="1" xfId="0" applyBorder="1"/>
    <xf numFmtId="164" fontId="4" fillId="7" borderId="7" xfId="1" applyNumberFormat="1" applyFont="1" applyFill="1" applyBorder="1" applyAlignment="1"/>
    <xf numFmtId="164" fontId="0" fillId="0" borderId="7" xfId="1" applyNumberFormat="1" applyFont="1" applyFill="1" applyBorder="1"/>
    <xf numFmtId="164" fontId="4" fillId="0" borderId="7" xfId="1" applyNumberFormat="1" applyFont="1" applyFill="1" applyBorder="1" applyAlignment="1"/>
    <xf numFmtId="0" fontId="0" fillId="0" borderId="7" xfId="0" applyBorder="1"/>
    <xf numFmtId="164" fontId="4" fillId="0" borderId="7" xfId="1" applyNumberFormat="1" applyFont="1" applyBorder="1" applyAlignment="1"/>
    <xf numFmtId="164" fontId="4" fillId="0" borderId="7" xfId="1" applyNumberFormat="1" applyFont="1" applyBorder="1" applyAlignment="1">
      <alignment horizontal="right"/>
    </xf>
    <xf numFmtId="164" fontId="4" fillId="0" borderId="0" xfId="1" applyNumberFormat="1" applyFont="1" applyFill="1" applyBorder="1" applyAlignment="1"/>
    <xf numFmtId="3" fontId="4" fillId="0" borderId="0" xfId="0" applyNumberFormat="1" applyFont="1"/>
    <xf numFmtId="0" fontId="4" fillId="0" borderId="0" xfId="0" applyFont="1"/>
    <xf numFmtId="0" fontId="4" fillId="7" borderId="0" xfId="0" quotePrefix="1" applyFont="1" applyFill="1" applyAlignment="1">
      <alignment horizontal="center"/>
    </xf>
    <xf numFmtId="40" fontId="4" fillId="0" borderId="0" xfId="0" applyNumberFormat="1" applyFont="1"/>
    <xf numFmtId="164" fontId="4" fillId="0" borderId="0" xfId="1" applyNumberFormat="1" applyFont="1"/>
    <xf numFmtId="43" fontId="4" fillId="0" borderId="0" xfId="1" applyFont="1"/>
    <xf numFmtId="0" fontId="0" fillId="7" borderId="0" xfId="0" applyFill="1"/>
    <xf numFmtId="3" fontId="1" fillId="0" borderId="0" xfId="0" applyNumberFormat="1" applyFont="1"/>
    <xf numFmtId="38" fontId="1" fillId="0" borderId="0" xfId="1" applyNumberFormat="1" applyFont="1" applyBorder="1" applyAlignment="1"/>
    <xf numFmtId="164" fontId="0" fillId="0" borderId="0" xfId="0" applyNumberFormat="1" applyAlignment="1">
      <alignment horizontal="center"/>
    </xf>
    <xf numFmtId="3" fontId="0" fillId="0" borderId="0" xfId="0" applyNumberFormat="1"/>
    <xf numFmtId="38" fontId="0" fillId="0" borderId="0" xfId="0" applyNumberFormat="1"/>
    <xf numFmtId="40" fontId="0" fillId="0" borderId="0" xfId="0" applyNumberFormat="1"/>
    <xf numFmtId="38" fontId="1" fillId="0" borderId="0" xfId="1" applyNumberFormat="1" applyFont="1" applyFill="1" applyBorder="1"/>
    <xf numFmtId="38" fontId="0" fillId="9" borderId="0" xfId="1" applyNumberFormat="1" applyFont="1" applyFill="1"/>
    <xf numFmtId="38" fontId="0" fillId="0" borderId="0" xfId="1" applyNumberFormat="1" applyFont="1" applyBorder="1"/>
    <xf numFmtId="38" fontId="1" fillId="9" borderId="0" xfId="1" applyNumberFormat="1" applyFont="1" applyFill="1"/>
    <xf numFmtId="38" fontId="0" fillId="0" borderId="0" xfId="1" applyNumberFormat="1" applyFont="1" applyFill="1"/>
    <xf numFmtId="166" fontId="1" fillId="4" borderId="0" xfId="0" applyNumberFormat="1" applyFont="1" applyFill="1"/>
    <xf numFmtId="164" fontId="1" fillId="0" borderId="0" xfId="1" applyNumberFormat="1" applyFont="1" applyBorder="1" applyAlignment="1"/>
    <xf numFmtId="38" fontId="1" fillId="9" borderId="0" xfId="0" applyNumberFormat="1" applyFont="1" applyFill="1"/>
    <xf numFmtId="38" fontId="1" fillId="9" borderId="0" xfId="1" applyNumberFormat="1" applyFont="1" applyFill="1" applyBorder="1" applyAlignment="1">
      <alignment horizontal="right"/>
    </xf>
    <xf numFmtId="38" fontId="0" fillId="9" borderId="0" xfId="1" applyNumberFormat="1" applyFont="1" applyFill="1" applyBorder="1"/>
    <xf numFmtId="38" fontId="1" fillId="9" borderId="0" xfId="1" applyNumberFormat="1" applyFont="1" applyFill="1" applyBorder="1"/>
    <xf numFmtId="49" fontId="10" fillId="5" borderId="0" xfId="0" quotePrefix="1" applyNumberFormat="1" applyFont="1" applyFill="1"/>
    <xf numFmtId="0" fontId="10" fillId="5" borderId="0" xfId="0" applyFont="1" applyFill="1"/>
    <xf numFmtId="164" fontId="0" fillId="5" borderId="0" xfId="0" applyNumberFormat="1" applyFill="1"/>
    <xf numFmtId="38" fontId="1" fillId="5" borderId="0" xfId="1" applyNumberFormat="1" applyFont="1" applyFill="1" applyBorder="1"/>
    <xf numFmtId="38" fontId="0" fillId="5" borderId="0" xfId="1" applyNumberFormat="1" applyFont="1" applyFill="1" applyBorder="1"/>
    <xf numFmtId="38" fontId="0" fillId="5" borderId="0" xfId="1" applyNumberFormat="1" applyFont="1" applyFill="1"/>
    <xf numFmtId="166" fontId="1" fillId="5" borderId="0" xfId="0" applyNumberFormat="1" applyFont="1" applyFill="1"/>
    <xf numFmtId="164" fontId="0" fillId="5" borderId="0" xfId="1" applyNumberFormat="1" applyFont="1" applyFill="1" applyBorder="1"/>
    <xf numFmtId="164" fontId="1" fillId="5" borderId="0" xfId="1" applyNumberFormat="1" applyFont="1" applyFill="1" applyBorder="1" applyAlignment="1"/>
    <xf numFmtId="164" fontId="0" fillId="5" borderId="0" xfId="1" applyNumberFormat="1" applyFont="1" applyFill="1"/>
    <xf numFmtId="166" fontId="1" fillId="5" borderId="1" xfId="0" applyNumberFormat="1" applyFont="1" applyFill="1" applyBorder="1"/>
    <xf numFmtId="0" fontId="0" fillId="0" borderId="2" xfId="0" applyBorder="1"/>
    <xf numFmtId="164" fontId="4" fillId="0" borderId="2" xfId="1" applyNumberFormat="1" applyFont="1" applyBorder="1" applyAlignment="1">
      <alignment horizontal="center"/>
    </xf>
    <xf numFmtId="38" fontId="0" fillId="0" borderId="2" xfId="1" applyNumberFormat="1" applyFont="1" applyFill="1" applyBorder="1"/>
    <xf numFmtId="166" fontId="1" fillId="0" borderId="1" xfId="0" applyNumberFormat="1" applyFont="1" applyBorder="1"/>
    <xf numFmtId="0" fontId="11" fillId="0" borderId="0" xfId="0" applyFont="1"/>
    <xf numFmtId="43" fontId="11" fillId="0" borderId="0" xfId="0" applyNumberFormat="1" applyFont="1"/>
    <xf numFmtId="38" fontId="0" fillId="0" borderId="0" xfId="1" applyNumberFormat="1" applyFont="1" applyFill="1" applyBorder="1"/>
    <xf numFmtId="0" fontId="4" fillId="0" borderId="7" xfId="0" applyFont="1" applyBorder="1" applyAlignment="1">
      <alignment horizontal="center"/>
    </xf>
    <xf numFmtId="38" fontId="4" fillId="0" borderId="7" xfId="1" applyNumberFormat="1" applyFont="1" applyFill="1" applyBorder="1" applyAlignment="1"/>
    <xf numFmtId="166" fontId="1" fillId="0" borderId="7" xfId="0" applyNumberFormat="1" applyFont="1" applyBorder="1"/>
    <xf numFmtId="0" fontId="0" fillId="5" borderId="0" xfId="0" applyFill="1"/>
    <xf numFmtId="164" fontId="0" fillId="10" borderId="8" xfId="0" applyNumberFormat="1" applyFill="1" applyBorder="1" applyAlignment="1">
      <alignment horizontal="center"/>
    </xf>
    <xf numFmtId="164" fontId="0" fillId="10" borderId="9" xfId="0" applyNumberFormat="1" applyFill="1" applyBorder="1" applyAlignment="1">
      <alignment horizontal="center"/>
    </xf>
    <xf numFmtId="49" fontId="10" fillId="0" borderId="0" xfId="0" applyNumberFormat="1" applyFont="1"/>
    <xf numFmtId="38" fontId="1" fillId="0" borderId="0" xfId="0" applyNumberFormat="1" applyFont="1" applyAlignment="1">
      <alignment horizontal="center"/>
    </xf>
    <xf numFmtId="164" fontId="1" fillId="10" borderId="10" xfId="1" applyNumberFormat="1" applyFont="1" applyFill="1" applyBorder="1"/>
    <xf numFmtId="164" fontId="1" fillId="10" borderId="11" xfId="1" applyNumberFormat="1" applyFont="1" applyFill="1" applyBorder="1"/>
    <xf numFmtId="10" fontId="0" fillId="0" borderId="0" xfId="2" applyNumberFormat="1" applyFont="1"/>
    <xf numFmtId="0" fontId="12" fillId="0" borderId="0" xfId="0" applyFont="1"/>
    <xf numFmtId="164" fontId="12" fillId="0" borderId="0" xfId="1" applyNumberFormat="1" applyFont="1" applyBorder="1"/>
    <xf numFmtId="3" fontId="12" fillId="0" borderId="0" xfId="0" applyNumberFormat="1" applyFont="1"/>
    <xf numFmtId="38" fontId="12" fillId="0" borderId="0" xfId="0" applyNumberFormat="1" applyFont="1"/>
    <xf numFmtId="166" fontId="12" fillId="0" borderId="0" xfId="0" applyNumberFormat="1" applyFont="1"/>
    <xf numFmtId="164" fontId="12" fillId="0" borderId="0" xfId="1" applyNumberFormat="1" applyFont="1" applyFill="1" applyBorder="1" applyAlignment="1"/>
    <xf numFmtId="167" fontId="0" fillId="0" borderId="0" xfId="2" applyNumberFormat="1" applyFont="1"/>
    <xf numFmtId="164" fontId="0" fillId="11" borderId="0" xfId="1" applyNumberFormat="1" applyFont="1" applyFill="1" applyBorder="1"/>
    <xf numFmtId="164" fontId="1" fillId="11" borderId="2" xfId="1" applyNumberFormat="1" applyFont="1" applyFill="1" applyBorder="1"/>
    <xf numFmtId="164" fontId="1" fillId="11" borderId="0" xfId="1" applyNumberFormat="1" applyFont="1" applyFill="1"/>
    <xf numFmtId="164" fontId="1" fillId="11" borderId="0" xfId="1" applyNumberFormat="1" applyFont="1" applyFill="1" applyBorder="1"/>
    <xf numFmtId="164" fontId="1" fillId="11" borderId="1" xfId="1" applyNumberFormat="1" applyFont="1" applyFill="1" applyBorder="1"/>
    <xf numFmtId="164" fontId="4" fillId="11" borderId="7" xfId="1" applyNumberFormat="1" applyFont="1" applyFill="1" applyBorder="1" applyAlignment="1"/>
    <xf numFmtId="0" fontId="4" fillId="11" borderId="0" xfId="0" quotePrefix="1" applyFont="1" applyFill="1" applyAlignment="1">
      <alignment horizontal="center"/>
    </xf>
    <xf numFmtId="0" fontId="0" fillId="11" borderId="0" xfId="0" applyFill="1"/>
    <xf numFmtId="164" fontId="0" fillId="11" borderId="0" xfId="1" applyNumberFormat="1" applyFont="1" applyFill="1"/>
    <xf numFmtId="38" fontId="1" fillId="11" borderId="0" xfId="1" applyNumberFormat="1" applyFont="1" applyFill="1" applyBorder="1"/>
    <xf numFmtId="38" fontId="0" fillId="11" borderId="2" xfId="1" applyNumberFormat="1" applyFont="1" applyFill="1" applyBorder="1"/>
    <xf numFmtId="38" fontId="0" fillId="11" borderId="0" xfId="1" applyNumberFormat="1" applyFont="1" applyFill="1" applyBorder="1"/>
    <xf numFmtId="38" fontId="4" fillId="11" borderId="7" xfId="1" applyNumberFormat="1" applyFont="1" applyFill="1" applyBorder="1" applyAlignment="1"/>
    <xf numFmtId="164" fontId="0" fillId="0" borderId="7" xfId="1" applyNumberFormat="1" applyFont="1" applyBorder="1"/>
    <xf numFmtId="168" fontId="0" fillId="0" borderId="0" xfId="2" applyNumberFormat="1" applyFont="1"/>
    <xf numFmtId="169" fontId="0" fillId="0" borderId="0" xfId="0" applyNumberFormat="1"/>
    <xf numFmtId="165" fontId="0" fillId="0" borderId="0" xfId="0" applyNumberFormat="1" applyAlignment="1">
      <alignment horizontal="left"/>
    </xf>
    <xf numFmtId="0" fontId="3" fillId="0" borderId="1" xfId="0" applyFont="1" applyBorder="1" applyAlignment="1">
      <alignment horizontal="center"/>
    </xf>
    <xf numFmtId="0" fontId="4" fillId="0" borderId="2"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942975</xdr:colOff>
      <xdr:row>1</xdr:row>
      <xdr:rowOff>0</xdr:rowOff>
    </xdr:from>
    <xdr:to>
      <xdr:col>10</xdr:col>
      <xdr:colOff>789517</xdr:colOff>
      <xdr:row>5</xdr:row>
      <xdr:rowOff>82550</xdr:rowOff>
    </xdr:to>
    <xdr:pic>
      <xdr:nvPicPr>
        <xdr:cNvPr id="2" name="Picture 1">
          <a:extLst>
            <a:ext uri="{FF2B5EF4-FFF2-40B4-BE49-F238E27FC236}">
              <a16:creationId xmlns:a16="http://schemas.microsoft.com/office/drawing/2014/main" id="{DA83263F-C3FD-4EDC-A593-B305964EC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60425" y="161925"/>
          <a:ext cx="2034117"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942975</xdr:colOff>
      <xdr:row>1</xdr:row>
      <xdr:rowOff>0</xdr:rowOff>
    </xdr:from>
    <xdr:to>
      <xdr:col>10</xdr:col>
      <xdr:colOff>792692</xdr:colOff>
      <xdr:row>5</xdr:row>
      <xdr:rowOff>85725</xdr:rowOff>
    </xdr:to>
    <xdr:pic>
      <xdr:nvPicPr>
        <xdr:cNvPr id="2" name="Picture 1">
          <a:extLst>
            <a:ext uri="{FF2B5EF4-FFF2-40B4-BE49-F238E27FC236}">
              <a16:creationId xmlns:a16="http://schemas.microsoft.com/office/drawing/2014/main" id="{307A528F-9FE7-4219-BEBC-E90946E88F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6600" y="161925"/>
          <a:ext cx="2030942"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95</xdr:row>
      <xdr:rowOff>0</xdr:rowOff>
    </xdr:from>
    <xdr:to>
      <xdr:col>10</xdr:col>
      <xdr:colOff>1044905</xdr:colOff>
      <xdr:row>136</xdr:row>
      <xdr:rowOff>126171</xdr:rowOff>
    </xdr:to>
    <xdr:pic>
      <xdr:nvPicPr>
        <xdr:cNvPr id="3" name="Picture 2">
          <a:extLst>
            <a:ext uri="{FF2B5EF4-FFF2-40B4-BE49-F238E27FC236}">
              <a16:creationId xmlns:a16="http://schemas.microsoft.com/office/drawing/2014/main" id="{B076B5F3-43AC-4371-99A0-106E5D1258BC}"/>
            </a:ext>
          </a:extLst>
        </xdr:cNvPr>
        <xdr:cNvPicPr>
          <a:picLocks noChangeAspect="1"/>
        </xdr:cNvPicPr>
      </xdr:nvPicPr>
      <xdr:blipFill>
        <a:blip xmlns:r="http://schemas.openxmlformats.org/officeDocument/2006/relationships" r:embed="rId2"/>
        <a:stretch>
          <a:fillRect/>
        </a:stretch>
      </xdr:blipFill>
      <xdr:spPr>
        <a:xfrm>
          <a:off x="800100" y="10287000"/>
          <a:ext cx="14922830" cy="67619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ditorcontroller.org/Portals/0/Documents/Proptax/PropTax%20Upload/16-17%20VLF%20grow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2016-17"/>
      <sheetName val="16-17 VLF anx"/>
      <sheetName val="16-17 values Dis Val"/>
      <sheetName val="Eq Roll Dist Val Comp"/>
      <sheetName val="Sanity Check"/>
      <sheetName val="FY 2015-16"/>
      <sheetName val="FY 15-16 Est"/>
      <sheetName val="FY 14-15"/>
      <sheetName val="FY 13-14"/>
      <sheetName val="FY 12-13 Estimate"/>
      <sheetName val="FY 12-13"/>
      <sheetName val="FY 11-12"/>
      <sheetName val="FY 10-11"/>
      <sheetName val="FY 09-10"/>
      <sheetName val="R &amp; T code 97.70"/>
      <sheetName val="VLF Adj Calc. Checklist"/>
      <sheetName val="Annexation "/>
    </sheetNames>
    <sheetDataSet>
      <sheetData sheetId="0" refreshError="1"/>
      <sheetData sheetId="1" refreshError="1">
        <row r="42">
          <cell r="Q42">
            <v>10588796</v>
          </cell>
        </row>
        <row r="132">
          <cell r="Q132">
            <v>11179955</v>
          </cell>
        </row>
      </sheetData>
      <sheetData sheetId="2" refreshError="1">
        <row r="3">
          <cell r="H3">
            <v>250516388879</v>
          </cell>
        </row>
        <row r="31">
          <cell r="H31">
            <v>434486081159</v>
          </cell>
        </row>
      </sheetData>
      <sheetData sheetId="3" refreshError="1"/>
      <sheetData sheetId="4" refreshError="1"/>
      <sheetData sheetId="5" refreshError="1">
        <row r="78">
          <cell r="F78">
            <v>413518612438</v>
          </cell>
          <cell r="G78">
            <v>0</v>
          </cell>
          <cell r="H78">
            <v>413518612438</v>
          </cell>
          <cell r="L78">
            <v>347643540.16920149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47C86-1B03-4AD9-AC1C-CC912CEC4F3E}">
  <sheetPr>
    <tabColor theme="4"/>
    <pageSetUpPr fitToPage="1"/>
  </sheetPr>
  <dimension ref="A1:Q94"/>
  <sheetViews>
    <sheetView showGridLines="0" tabSelected="1" zoomScale="90" zoomScaleNormal="90" workbookViewId="0">
      <pane xSplit="2" ySplit="14" topLeftCell="H64" activePane="bottomRight" state="frozen"/>
      <selection pane="topRight" activeCell="C1" sqref="C1"/>
      <selection pane="bottomLeft" activeCell="A15" sqref="A15"/>
      <selection pane="bottomRight" activeCell="B84" sqref="B84"/>
    </sheetView>
  </sheetViews>
  <sheetFormatPr defaultRowHeight="13.2" x14ac:dyDescent="0.25"/>
  <cols>
    <col min="1" max="1" width="11.44140625" customWidth="1"/>
    <col min="2" max="2" width="24" bestFit="1" customWidth="1"/>
    <col min="3" max="3" width="21.77734375" customWidth="1"/>
    <col min="4" max="4" width="23.21875" customWidth="1"/>
    <col min="5" max="5" width="17.44140625" customWidth="1"/>
    <col min="6" max="6" width="23.21875" customWidth="1"/>
    <col min="7" max="7" width="22.21875" customWidth="1"/>
    <col min="8" max="8" width="14.5546875" customWidth="1"/>
    <col min="9" max="9" width="22.5546875" customWidth="1"/>
    <col min="10" max="11" width="31.21875" customWidth="1"/>
    <col min="12" max="12" width="33.44140625" bestFit="1" customWidth="1"/>
    <col min="13" max="13" width="18.44140625" bestFit="1" customWidth="1"/>
    <col min="14" max="14" width="17.21875" style="2" customWidth="1"/>
    <col min="15" max="15" width="16" bestFit="1" customWidth="1"/>
    <col min="16" max="16" width="24.21875" style="3" customWidth="1"/>
  </cols>
  <sheetData>
    <row r="1" spans="1:17" x14ac:dyDescent="0.25">
      <c r="A1" s="1" t="s">
        <v>0</v>
      </c>
    </row>
    <row r="2" spans="1:17" x14ac:dyDescent="0.25">
      <c r="A2" s="1" t="s">
        <v>1</v>
      </c>
    </row>
    <row r="3" spans="1:17" x14ac:dyDescent="0.25">
      <c r="A3" s="1" t="s">
        <v>2</v>
      </c>
      <c r="J3" s="4"/>
      <c r="K3" s="5"/>
    </row>
    <row r="4" spans="1:17" x14ac:dyDescent="0.25">
      <c r="A4" s="152">
        <v>44195</v>
      </c>
      <c r="B4" s="152"/>
      <c r="J4" s="6" t="s">
        <v>3</v>
      </c>
      <c r="K4" s="5" t="s">
        <v>3</v>
      </c>
      <c r="L4" s="4"/>
      <c r="M4" s="4"/>
    </row>
    <row r="5" spans="1:17" x14ac:dyDescent="0.25">
      <c r="A5" s="7" t="s">
        <v>4</v>
      </c>
      <c r="J5" s="6"/>
      <c r="K5" s="5"/>
      <c r="L5" s="4"/>
      <c r="M5" s="4"/>
    </row>
    <row r="6" spans="1:17" ht="15.6" x14ac:dyDescent="0.3">
      <c r="A6" s="153" t="s">
        <v>5</v>
      </c>
      <c r="B6" s="153"/>
      <c r="C6" s="153"/>
      <c r="D6" s="153"/>
      <c r="E6" s="153"/>
      <c r="F6" s="153"/>
      <c r="G6" s="153"/>
      <c r="H6" s="153"/>
      <c r="I6" s="153"/>
      <c r="J6" s="153"/>
      <c r="K6" s="153"/>
      <c r="L6" s="153"/>
      <c r="M6" s="153"/>
    </row>
    <row r="7" spans="1:17" s="10" customFormat="1" ht="12.75" customHeight="1" x14ac:dyDescent="0.25">
      <c r="A7" s="8"/>
      <c r="B7" s="154" t="s">
        <v>6</v>
      </c>
      <c r="C7" s="154"/>
      <c r="D7" s="154"/>
      <c r="E7" s="154"/>
      <c r="F7" s="154"/>
      <c r="G7" s="154"/>
      <c r="H7" s="154"/>
      <c r="I7" s="154"/>
      <c r="J7" s="154"/>
      <c r="K7" s="154"/>
      <c r="L7" s="154"/>
      <c r="M7" s="154"/>
      <c r="N7" s="9"/>
      <c r="P7" s="11"/>
    </row>
    <row r="8" spans="1:17" s="10" customFormat="1" ht="12.75" customHeight="1" x14ac:dyDescent="0.25">
      <c r="A8" s="8"/>
      <c r="B8" s="12"/>
      <c r="C8" s="13"/>
      <c r="D8" s="12"/>
      <c r="E8" s="12"/>
      <c r="F8" s="12"/>
      <c r="G8" s="12"/>
      <c r="H8" s="12"/>
      <c r="I8" s="12"/>
      <c r="J8" s="12"/>
      <c r="K8" s="12"/>
      <c r="L8" s="12"/>
      <c r="M8" s="12"/>
      <c r="N8" s="9"/>
      <c r="P8" s="11"/>
    </row>
    <row r="9" spans="1:17" x14ac:dyDescent="0.25">
      <c r="A9" s="14"/>
      <c r="B9" s="14"/>
      <c r="C9" s="15"/>
      <c r="D9" s="14"/>
      <c r="E9" s="14"/>
      <c r="F9" s="14"/>
      <c r="G9" s="14"/>
      <c r="H9" s="16" t="s">
        <v>3</v>
      </c>
      <c r="I9" s="16" t="s">
        <v>3</v>
      </c>
      <c r="J9" s="16" t="s">
        <v>7</v>
      </c>
      <c r="K9" s="16" t="s">
        <v>8</v>
      </c>
      <c r="L9" s="16" t="s">
        <v>9</v>
      </c>
      <c r="M9" s="16" t="s">
        <v>10</v>
      </c>
      <c r="N9" s="16" t="s">
        <v>8</v>
      </c>
      <c r="O9" s="16" t="s">
        <v>10</v>
      </c>
    </row>
    <row r="10" spans="1:17" x14ac:dyDescent="0.25">
      <c r="A10" s="17"/>
      <c r="B10" s="17"/>
      <c r="C10" s="17"/>
      <c r="D10" s="17" t="s">
        <v>11</v>
      </c>
      <c r="E10" s="17" t="s">
        <v>12</v>
      </c>
      <c r="F10" s="17"/>
      <c r="G10" s="17" t="s">
        <v>11</v>
      </c>
      <c r="H10" s="17" t="s">
        <v>13</v>
      </c>
      <c r="I10" s="17"/>
      <c r="J10" s="18" t="s">
        <v>14</v>
      </c>
      <c r="K10" s="17" t="s">
        <v>15</v>
      </c>
      <c r="L10" s="17" t="s">
        <v>14</v>
      </c>
      <c r="M10" s="17" t="s">
        <v>15</v>
      </c>
      <c r="N10" s="17" t="s">
        <v>16</v>
      </c>
      <c r="O10" s="17" t="s">
        <v>17</v>
      </c>
    </row>
    <row r="11" spans="1:17" ht="24" customHeight="1" x14ac:dyDescent="0.25">
      <c r="A11" s="17" t="s">
        <v>18</v>
      </c>
      <c r="B11" s="17"/>
      <c r="C11" s="17"/>
      <c r="D11" s="17" t="s">
        <v>19</v>
      </c>
      <c r="E11" s="17" t="s">
        <v>20</v>
      </c>
      <c r="F11" s="17" t="s">
        <v>21</v>
      </c>
      <c r="G11" s="17" t="s">
        <v>19</v>
      </c>
      <c r="H11" s="17" t="s">
        <v>22</v>
      </c>
      <c r="I11" s="17" t="s">
        <v>23</v>
      </c>
      <c r="J11" s="19" t="s">
        <v>24</v>
      </c>
      <c r="K11" s="20" t="s">
        <v>25</v>
      </c>
      <c r="L11" s="20" t="s">
        <v>26</v>
      </c>
      <c r="M11" s="17" t="s">
        <v>27</v>
      </c>
      <c r="N11" s="17" t="s">
        <v>27</v>
      </c>
      <c r="O11" s="17" t="s">
        <v>27</v>
      </c>
    </row>
    <row r="12" spans="1:17" x14ac:dyDescent="0.25">
      <c r="A12" s="21" t="s">
        <v>28</v>
      </c>
      <c r="B12" s="21" t="s">
        <v>18</v>
      </c>
      <c r="C12" s="21" t="s">
        <v>29</v>
      </c>
      <c r="D12" s="21" t="s">
        <v>21</v>
      </c>
      <c r="E12" s="21" t="s">
        <v>30</v>
      </c>
      <c r="F12" s="21" t="s">
        <v>31</v>
      </c>
      <c r="G12" s="21" t="s">
        <v>23</v>
      </c>
      <c r="H12" s="21" t="s">
        <v>32</v>
      </c>
      <c r="I12" s="21" t="s">
        <v>31</v>
      </c>
      <c r="J12" s="22" t="s">
        <v>33</v>
      </c>
      <c r="K12" s="22" t="s">
        <v>34</v>
      </c>
      <c r="L12" s="22" t="s">
        <v>34</v>
      </c>
      <c r="M12" s="23" t="s">
        <v>35</v>
      </c>
      <c r="N12" s="23" t="s">
        <v>35</v>
      </c>
      <c r="O12" s="23" t="s">
        <v>35</v>
      </c>
    </row>
    <row r="13" spans="1:17" x14ac:dyDescent="0.25">
      <c r="A13" s="8"/>
      <c r="B13" s="24" t="s">
        <v>36</v>
      </c>
      <c r="C13" s="24">
        <v>4</v>
      </c>
      <c r="D13" s="25" t="s">
        <v>37</v>
      </c>
      <c r="E13" s="25" t="s">
        <v>38</v>
      </c>
      <c r="F13" s="25" t="s">
        <v>39</v>
      </c>
      <c r="G13" s="25" t="s">
        <v>40</v>
      </c>
      <c r="H13" s="25" t="s">
        <v>41</v>
      </c>
      <c r="I13" s="25" t="s">
        <v>42</v>
      </c>
      <c r="J13" s="25" t="s">
        <v>43</v>
      </c>
      <c r="K13" s="25" t="s">
        <v>44</v>
      </c>
      <c r="L13" s="25" t="s">
        <v>45</v>
      </c>
      <c r="M13" s="25" t="s">
        <v>46</v>
      </c>
      <c r="N13" s="25" t="s">
        <v>47</v>
      </c>
      <c r="O13" s="26"/>
      <c r="P13" s="27"/>
    </row>
    <row r="14" spans="1:17" x14ac:dyDescent="0.25">
      <c r="B14" s="28" t="s">
        <v>48</v>
      </c>
      <c r="C14" s="28"/>
      <c r="D14" s="29"/>
      <c r="E14" s="29"/>
      <c r="F14" s="29" t="s">
        <v>49</v>
      </c>
      <c r="G14" s="29"/>
      <c r="H14" s="30"/>
      <c r="I14" s="29" t="s">
        <v>50</v>
      </c>
      <c r="J14" s="31" t="s">
        <v>51</v>
      </c>
      <c r="K14" s="32" t="s">
        <v>52</v>
      </c>
      <c r="L14" s="31" t="s">
        <v>53</v>
      </c>
      <c r="M14" s="31" t="s">
        <v>54</v>
      </c>
      <c r="N14" s="33" t="s">
        <v>55</v>
      </c>
      <c r="O14" s="29" t="s">
        <v>56</v>
      </c>
    </row>
    <row r="15" spans="1:17" x14ac:dyDescent="0.25">
      <c r="D15" s="34" t="s">
        <v>57</v>
      </c>
      <c r="E15" s="8"/>
      <c r="F15" s="34" t="s">
        <v>57</v>
      </c>
      <c r="G15" s="8"/>
      <c r="H15" s="35"/>
      <c r="I15" s="36"/>
      <c r="J15" s="37"/>
      <c r="K15" s="38"/>
      <c r="L15" s="37"/>
      <c r="M15" s="37"/>
    </row>
    <row r="16" spans="1:17" x14ac:dyDescent="0.25">
      <c r="A16" s="39" t="s">
        <v>58</v>
      </c>
      <c r="B16" t="s">
        <v>59</v>
      </c>
      <c r="D16" s="40">
        <v>295739910903</v>
      </c>
      <c r="E16" s="41">
        <v>0</v>
      </c>
      <c r="F16" s="40">
        <f>+D16+E16</f>
        <v>295739910903</v>
      </c>
      <c r="G16" s="40">
        <v>313229882842</v>
      </c>
      <c r="H16" s="42">
        <v>0</v>
      </c>
      <c r="I16" s="41">
        <f>G16+H16</f>
        <v>313229882842</v>
      </c>
      <c r="J16" s="43">
        <f>+(I16-F16)/F16</f>
        <v>5.913970787911866E-2</v>
      </c>
      <c r="K16" s="40">
        <v>273211164.66257411</v>
      </c>
      <c r="L16" s="44">
        <f>+K16*J16</f>
        <v>16157628.46745842</v>
      </c>
      <c r="M16" s="40">
        <f>+K16+L16</f>
        <v>289368793.13003254</v>
      </c>
      <c r="N16" s="2">
        <v>-182635.13267087936</v>
      </c>
      <c r="O16" s="45">
        <f>+M16+N16</f>
        <v>289186157.99736166</v>
      </c>
      <c r="Q16" s="46"/>
    </row>
    <row r="17" spans="1:15" x14ac:dyDescent="0.25">
      <c r="A17" s="47"/>
      <c r="B17" s="48" t="s">
        <v>60</v>
      </c>
      <c r="C17" s="48"/>
      <c r="D17" s="49">
        <f>+D16</f>
        <v>295739910903</v>
      </c>
      <c r="E17" s="50">
        <f>+E16</f>
        <v>0</v>
      </c>
      <c r="F17" s="51">
        <f>+F16</f>
        <v>295739910903</v>
      </c>
      <c r="G17" s="49">
        <f>+G16</f>
        <v>313229882842</v>
      </c>
      <c r="H17" s="49">
        <f>+H16</f>
        <v>0</v>
      </c>
      <c r="I17" s="50">
        <f>G17+H17</f>
        <v>313229882842</v>
      </c>
      <c r="J17" s="52">
        <f>J16</f>
        <v>5.913970787911866E-2</v>
      </c>
      <c r="K17" s="53">
        <f>+K16</f>
        <v>273211164.66257411</v>
      </c>
      <c r="L17" s="53">
        <f>+L16</f>
        <v>16157628.46745842</v>
      </c>
      <c r="M17" s="54">
        <f>+M16</f>
        <v>289368793.13003254</v>
      </c>
      <c r="N17" s="51">
        <f>+N16</f>
        <v>-182635.13267087936</v>
      </c>
      <c r="O17" s="55">
        <f>+O16</f>
        <v>289186157.99736166</v>
      </c>
    </row>
    <row r="18" spans="1:15" hidden="1" x14ac:dyDescent="0.25">
      <c r="A18" s="39"/>
      <c r="D18" s="56"/>
      <c r="E18" s="57"/>
      <c r="F18" s="2"/>
      <c r="G18" s="56"/>
      <c r="H18" s="58"/>
      <c r="I18" s="57"/>
      <c r="J18" s="59"/>
      <c r="K18" s="57"/>
      <c r="L18" s="60"/>
      <c r="M18" s="2"/>
    </row>
    <row r="19" spans="1:15" hidden="1" x14ac:dyDescent="0.25">
      <c r="A19" s="39" t="s">
        <v>61</v>
      </c>
      <c r="B19" t="s">
        <v>62</v>
      </c>
      <c r="D19" s="61">
        <v>1693329879</v>
      </c>
      <c r="E19" s="57">
        <v>0</v>
      </c>
      <c r="F19" s="2">
        <f t="shared" ref="F19:F41" si="0">+D19+E19</f>
        <v>1693329879</v>
      </c>
      <c r="G19" s="61">
        <v>1693329879</v>
      </c>
      <c r="H19" s="58"/>
      <c r="I19" s="57">
        <f t="shared" ref="I19:I41" si="1">+G19+H19</f>
        <v>1693329879</v>
      </c>
      <c r="J19" s="43">
        <f t="shared" ref="J19:J43" si="2">+(I19-F19)/F19</f>
        <v>0</v>
      </c>
      <c r="K19" s="57">
        <v>1880980.6117908973</v>
      </c>
      <c r="L19" s="44">
        <f t="shared" ref="L19:L41" si="3">+K19*J19</f>
        <v>0</v>
      </c>
      <c r="M19" s="2">
        <f>+K19+L19</f>
        <v>1880980.6117908973</v>
      </c>
    </row>
    <row r="20" spans="1:15" hidden="1" x14ac:dyDescent="0.25">
      <c r="A20" s="39" t="s">
        <v>63</v>
      </c>
      <c r="B20" t="s">
        <v>64</v>
      </c>
      <c r="D20" s="61">
        <v>2805043752</v>
      </c>
      <c r="E20" s="57">
        <v>0</v>
      </c>
      <c r="F20" s="2">
        <f t="shared" si="0"/>
        <v>2805043752</v>
      </c>
      <c r="G20" s="61">
        <v>2805043752</v>
      </c>
      <c r="H20" s="58"/>
      <c r="I20" s="57">
        <f t="shared" si="1"/>
        <v>2805043752</v>
      </c>
      <c r="J20" s="43">
        <f t="shared" si="2"/>
        <v>0</v>
      </c>
      <c r="K20" s="57">
        <v>2668192.2698268252</v>
      </c>
      <c r="L20" s="44">
        <f t="shared" si="3"/>
        <v>0</v>
      </c>
      <c r="M20" s="2">
        <f t="shared" ref="M20:M41" si="4">+K20+L20</f>
        <v>2668192.2698268252</v>
      </c>
    </row>
    <row r="21" spans="1:15" hidden="1" x14ac:dyDescent="0.25">
      <c r="A21" s="39" t="s">
        <v>65</v>
      </c>
      <c r="B21" t="s">
        <v>66</v>
      </c>
      <c r="D21" s="61">
        <v>892850340</v>
      </c>
      <c r="E21" s="57">
        <v>0</v>
      </c>
      <c r="F21" s="2">
        <f t="shared" si="0"/>
        <v>892850340</v>
      </c>
      <c r="G21" s="61">
        <v>892850340</v>
      </c>
      <c r="H21" s="58"/>
      <c r="I21" s="57">
        <f t="shared" si="1"/>
        <v>892850340</v>
      </c>
      <c r="J21" s="43">
        <f t="shared" si="2"/>
        <v>0</v>
      </c>
      <c r="K21" s="57">
        <v>1460263.4945533385</v>
      </c>
      <c r="L21" s="44">
        <f t="shared" si="3"/>
        <v>0</v>
      </c>
      <c r="M21" s="2">
        <f t="shared" si="4"/>
        <v>1460263.4945533385</v>
      </c>
    </row>
    <row r="22" spans="1:15" hidden="1" x14ac:dyDescent="0.25">
      <c r="A22" s="39" t="s">
        <v>67</v>
      </c>
      <c r="B22" t="s">
        <v>68</v>
      </c>
      <c r="D22" s="61">
        <v>575529299</v>
      </c>
      <c r="E22" s="57">
        <v>0</v>
      </c>
      <c r="F22" s="2">
        <f t="shared" si="0"/>
        <v>575529299</v>
      </c>
      <c r="G22" s="61">
        <v>575529299</v>
      </c>
      <c r="H22" s="58"/>
      <c r="I22" s="57">
        <f t="shared" si="1"/>
        <v>575529299</v>
      </c>
      <c r="J22" s="43">
        <f t="shared" si="2"/>
        <v>0</v>
      </c>
      <c r="K22" s="57">
        <v>580922.75272147765</v>
      </c>
      <c r="L22" s="44">
        <f t="shared" si="3"/>
        <v>0</v>
      </c>
      <c r="M22" s="2">
        <f t="shared" si="4"/>
        <v>580922.75272147765</v>
      </c>
    </row>
    <row r="23" spans="1:15" hidden="1" x14ac:dyDescent="0.25">
      <c r="A23" s="39" t="s">
        <v>69</v>
      </c>
      <c r="B23" t="s">
        <v>70</v>
      </c>
      <c r="D23" s="61">
        <v>1344885282</v>
      </c>
      <c r="E23" s="57">
        <v>0</v>
      </c>
      <c r="F23" s="2">
        <f t="shared" si="0"/>
        <v>1344885282</v>
      </c>
      <c r="G23" s="61">
        <v>1344885282</v>
      </c>
      <c r="H23" s="58"/>
      <c r="I23" s="57">
        <f t="shared" si="1"/>
        <v>1344885282</v>
      </c>
      <c r="J23" s="43">
        <f t="shared" si="2"/>
        <v>0</v>
      </c>
      <c r="K23" s="57">
        <v>689649.64915164339</v>
      </c>
      <c r="L23" s="44">
        <f t="shared" si="3"/>
        <v>0</v>
      </c>
      <c r="M23" s="2">
        <f t="shared" si="4"/>
        <v>689649.64915164339</v>
      </c>
    </row>
    <row r="24" spans="1:15" hidden="1" x14ac:dyDescent="0.25">
      <c r="A24" s="39" t="s">
        <v>71</v>
      </c>
      <c r="B24" t="s">
        <v>72</v>
      </c>
      <c r="D24" s="61">
        <v>3622144523</v>
      </c>
      <c r="E24" s="57">
        <v>0</v>
      </c>
      <c r="F24" s="2">
        <f t="shared" si="0"/>
        <v>3622144523</v>
      </c>
      <c r="G24" s="61">
        <v>3622144523</v>
      </c>
      <c r="H24" s="58">
        <v>0</v>
      </c>
      <c r="I24" s="57">
        <f t="shared" si="1"/>
        <v>3622144523</v>
      </c>
      <c r="J24" s="43">
        <f t="shared" si="2"/>
        <v>0</v>
      </c>
      <c r="K24" s="57">
        <v>3469470.9278187235</v>
      </c>
      <c r="L24" s="44">
        <f t="shared" si="3"/>
        <v>0</v>
      </c>
      <c r="M24" s="2">
        <f t="shared" si="4"/>
        <v>3469470.9278187235</v>
      </c>
    </row>
    <row r="25" spans="1:15" hidden="1" x14ac:dyDescent="0.25">
      <c r="A25" s="39" t="s">
        <v>73</v>
      </c>
      <c r="B25" t="s">
        <v>74</v>
      </c>
      <c r="D25" s="61">
        <v>1485962894</v>
      </c>
      <c r="E25" s="57">
        <v>0</v>
      </c>
      <c r="F25" s="2">
        <f t="shared" si="0"/>
        <v>1485962894</v>
      </c>
      <c r="G25" s="61">
        <v>1485962894</v>
      </c>
      <c r="H25" s="58">
        <v>-144300</v>
      </c>
      <c r="I25" s="57">
        <f t="shared" si="1"/>
        <v>1485818594</v>
      </c>
      <c r="J25" s="43">
        <f t="shared" si="2"/>
        <v>-9.7108750549998595E-5</v>
      </c>
      <c r="K25" s="57">
        <v>3528421.2031257795</v>
      </c>
      <c r="L25" s="44">
        <f t="shared" si="3"/>
        <v>-342.64057444966727</v>
      </c>
      <c r="M25" s="2">
        <f t="shared" si="4"/>
        <v>3528078.5625513298</v>
      </c>
    </row>
    <row r="26" spans="1:15" hidden="1" x14ac:dyDescent="0.25">
      <c r="A26" s="39" t="s">
        <v>75</v>
      </c>
      <c r="B26" t="s">
        <v>76</v>
      </c>
      <c r="D26" s="61">
        <v>16048773028</v>
      </c>
      <c r="E26" s="57">
        <v>0</v>
      </c>
      <c r="F26" s="2">
        <f t="shared" si="0"/>
        <v>16048773028</v>
      </c>
      <c r="G26" s="61">
        <v>16048773028</v>
      </c>
      <c r="H26" s="58">
        <v>-4660061</v>
      </c>
      <c r="I26" s="57">
        <f t="shared" si="1"/>
        <v>16044112967</v>
      </c>
      <c r="J26" s="43">
        <f t="shared" si="2"/>
        <v>-2.9036867752255433E-4</v>
      </c>
      <c r="K26" s="57">
        <v>10630334.955498321</v>
      </c>
      <c r="L26" s="44">
        <f t="shared" si="3"/>
        <v>-3086.7163026498288</v>
      </c>
      <c r="M26" s="2">
        <f t="shared" si="4"/>
        <v>10627248.239195671</v>
      </c>
    </row>
    <row r="27" spans="1:15" hidden="1" x14ac:dyDescent="0.25">
      <c r="A27" s="39" t="s">
        <v>77</v>
      </c>
      <c r="B27" t="s">
        <v>78</v>
      </c>
      <c r="D27" s="61">
        <v>1207047586</v>
      </c>
      <c r="E27" s="57">
        <v>0</v>
      </c>
      <c r="F27" s="2">
        <f t="shared" si="0"/>
        <v>1207047586</v>
      </c>
      <c r="G27" s="61">
        <v>1207047586</v>
      </c>
      <c r="H27" s="58"/>
      <c r="I27" s="57">
        <f t="shared" si="1"/>
        <v>1207047586</v>
      </c>
      <c r="J27" s="43">
        <f t="shared" si="2"/>
        <v>0</v>
      </c>
      <c r="K27" s="57">
        <v>1607947.232826405</v>
      </c>
      <c r="L27" s="44">
        <f t="shared" si="3"/>
        <v>0</v>
      </c>
      <c r="M27" s="2">
        <f t="shared" si="4"/>
        <v>1607947.232826405</v>
      </c>
    </row>
    <row r="28" spans="1:15" hidden="1" x14ac:dyDescent="0.25">
      <c r="A28" s="39" t="s">
        <v>79</v>
      </c>
      <c r="B28" t="s">
        <v>80</v>
      </c>
      <c r="D28" s="61">
        <v>4186771135</v>
      </c>
      <c r="E28" s="57">
        <v>0</v>
      </c>
      <c r="F28" s="2">
        <f t="shared" si="0"/>
        <v>4186771135</v>
      </c>
      <c r="G28" s="61">
        <v>4186771135</v>
      </c>
      <c r="H28" s="58"/>
      <c r="I28" s="57">
        <f t="shared" si="1"/>
        <v>4186771135</v>
      </c>
      <c r="J28" s="43">
        <f t="shared" si="2"/>
        <v>0</v>
      </c>
      <c r="K28" s="57">
        <v>4758342.5911134817</v>
      </c>
      <c r="L28" s="44">
        <f t="shared" si="3"/>
        <v>0</v>
      </c>
      <c r="M28" s="2">
        <f t="shared" si="4"/>
        <v>4758342.5911134817</v>
      </c>
    </row>
    <row r="29" spans="1:15" hidden="1" x14ac:dyDescent="0.25">
      <c r="A29" s="39" t="s">
        <v>81</v>
      </c>
      <c r="B29" t="s">
        <v>82</v>
      </c>
      <c r="D29" s="61">
        <v>4617414861</v>
      </c>
      <c r="E29" s="57">
        <v>0</v>
      </c>
      <c r="F29" s="2">
        <f t="shared" si="0"/>
        <v>4617414861</v>
      </c>
      <c r="G29" s="61">
        <v>4617414861</v>
      </c>
      <c r="H29" s="58"/>
      <c r="I29" s="57">
        <f t="shared" si="1"/>
        <v>4617414861</v>
      </c>
      <c r="J29" s="43">
        <f t="shared" si="2"/>
        <v>0</v>
      </c>
      <c r="K29" s="57">
        <v>344403.80761640653</v>
      </c>
      <c r="L29" s="44">
        <f t="shared" si="3"/>
        <v>0</v>
      </c>
      <c r="M29" s="2">
        <f t="shared" si="4"/>
        <v>344403.80761640653</v>
      </c>
    </row>
    <row r="30" spans="1:15" hidden="1" x14ac:dyDescent="0.25">
      <c r="A30" s="39" t="s">
        <v>83</v>
      </c>
      <c r="B30" t="s">
        <v>84</v>
      </c>
      <c r="D30" s="61">
        <v>6330654758</v>
      </c>
      <c r="E30" s="57">
        <v>0</v>
      </c>
      <c r="F30" s="2">
        <f t="shared" si="0"/>
        <v>6330654758</v>
      </c>
      <c r="G30" s="61">
        <v>6330654758</v>
      </c>
      <c r="H30" s="58">
        <v>-530081</v>
      </c>
      <c r="I30" s="57">
        <f t="shared" si="1"/>
        <v>6330124677</v>
      </c>
      <c r="J30" s="43">
        <f t="shared" si="2"/>
        <v>-8.3732413196303389E-5</v>
      </c>
      <c r="K30" s="57">
        <v>7180337.3459363719</v>
      </c>
      <c r="L30" s="44">
        <f t="shared" si="3"/>
        <v>-601.22697353879278</v>
      </c>
      <c r="M30" s="2">
        <f t="shared" si="4"/>
        <v>7179736.1189628327</v>
      </c>
    </row>
    <row r="31" spans="1:15" hidden="1" x14ac:dyDescent="0.25">
      <c r="A31" s="39" t="s">
        <v>85</v>
      </c>
      <c r="B31" t="s">
        <v>86</v>
      </c>
      <c r="D31" s="61">
        <v>10923632097</v>
      </c>
      <c r="E31" s="57">
        <v>0</v>
      </c>
      <c r="F31" s="2">
        <f t="shared" si="0"/>
        <v>10923632097</v>
      </c>
      <c r="G31" s="61">
        <v>10923632097</v>
      </c>
      <c r="H31" s="58"/>
      <c r="I31" s="57">
        <f t="shared" si="1"/>
        <v>10923632097</v>
      </c>
      <c r="J31" s="43">
        <f t="shared" si="2"/>
        <v>0</v>
      </c>
      <c r="K31" s="57">
        <v>3314949.6771559324</v>
      </c>
      <c r="L31" s="44">
        <f t="shared" si="3"/>
        <v>0</v>
      </c>
      <c r="M31" s="2">
        <f t="shared" si="4"/>
        <v>3314949.6771559324</v>
      </c>
    </row>
    <row r="32" spans="1:15" hidden="1" x14ac:dyDescent="0.25">
      <c r="A32" s="39" t="s">
        <v>87</v>
      </c>
      <c r="B32" t="s">
        <v>88</v>
      </c>
      <c r="D32" s="61">
        <v>4052357508</v>
      </c>
      <c r="E32" s="57">
        <v>0</v>
      </c>
      <c r="F32" s="2">
        <f t="shared" si="0"/>
        <v>4052357508</v>
      </c>
      <c r="G32" s="61">
        <v>4052357508</v>
      </c>
      <c r="H32" s="58">
        <v>-6510265</v>
      </c>
      <c r="I32" s="57">
        <f t="shared" si="1"/>
        <v>4045847243</v>
      </c>
      <c r="J32" s="43">
        <f t="shared" si="2"/>
        <v>-1.6065376727368449E-3</v>
      </c>
      <c r="K32" s="57">
        <v>3498869.7742446056</v>
      </c>
      <c r="L32" s="44">
        <f t="shared" si="3"/>
        <v>-5621.066104324218</v>
      </c>
      <c r="M32" s="2">
        <f t="shared" si="4"/>
        <v>3493248.7081402815</v>
      </c>
    </row>
    <row r="33" spans="1:16" hidden="1" x14ac:dyDescent="0.25">
      <c r="A33" s="39" t="s">
        <v>89</v>
      </c>
      <c r="B33" t="s">
        <v>90</v>
      </c>
      <c r="D33" s="61">
        <v>10521788956</v>
      </c>
      <c r="E33" s="57">
        <v>0</v>
      </c>
      <c r="F33" s="2">
        <f t="shared" si="0"/>
        <v>10521788956</v>
      </c>
      <c r="G33" s="61">
        <v>10521788956</v>
      </c>
      <c r="H33" s="58"/>
      <c r="I33" s="57">
        <f t="shared" si="1"/>
        <v>10521788956</v>
      </c>
      <c r="J33" s="43">
        <f t="shared" si="2"/>
        <v>0</v>
      </c>
      <c r="K33" s="57">
        <v>13055795.919471469</v>
      </c>
      <c r="L33" s="44">
        <f t="shared" si="3"/>
        <v>0</v>
      </c>
      <c r="M33" s="2">
        <f t="shared" si="4"/>
        <v>13055795.919471469</v>
      </c>
    </row>
    <row r="34" spans="1:16" hidden="1" x14ac:dyDescent="0.25">
      <c r="A34" s="39" t="s">
        <v>91</v>
      </c>
      <c r="B34" t="s">
        <v>92</v>
      </c>
      <c r="D34" s="61">
        <v>9793144824</v>
      </c>
      <c r="E34" s="57">
        <v>0</v>
      </c>
      <c r="F34" s="2">
        <f t="shared" si="0"/>
        <v>9793144824</v>
      </c>
      <c r="G34" s="61">
        <v>9793144824</v>
      </c>
      <c r="H34" s="58"/>
      <c r="I34" s="57">
        <f t="shared" si="1"/>
        <v>9793144824</v>
      </c>
      <c r="J34" s="43">
        <f t="shared" si="2"/>
        <v>0</v>
      </c>
      <c r="K34" s="57">
        <v>6016521.0915611852</v>
      </c>
      <c r="L34" s="44">
        <f t="shared" si="3"/>
        <v>0</v>
      </c>
      <c r="M34" s="2">
        <f t="shared" si="4"/>
        <v>6016521.0915611852</v>
      </c>
    </row>
    <row r="35" spans="1:16" hidden="1" x14ac:dyDescent="0.25">
      <c r="A35" s="39" t="s">
        <v>93</v>
      </c>
      <c r="B35" t="s">
        <v>94</v>
      </c>
      <c r="D35" s="61">
        <v>2531197203</v>
      </c>
      <c r="E35" s="62">
        <v>0</v>
      </c>
      <c r="F35" s="2">
        <f t="shared" si="0"/>
        <v>2531197203</v>
      </c>
      <c r="G35" s="61">
        <v>2531197203</v>
      </c>
      <c r="H35" s="58"/>
      <c r="I35" s="57">
        <f t="shared" si="1"/>
        <v>2531197203</v>
      </c>
      <c r="J35" s="43">
        <f t="shared" si="2"/>
        <v>0</v>
      </c>
      <c r="K35" s="41">
        <v>1960284.083373989</v>
      </c>
      <c r="L35" s="44">
        <f t="shared" si="3"/>
        <v>0</v>
      </c>
      <c r="M35" s="40">
        <f t="shared" si="4"/>
        <v>1960284.083373989</v>
      </c>
    </row>
    <row r="36" spans="1:16" hidden="1" x14ac:dyDescent="0.25">
      <c r="A36" s="39" t="s">
        <v>95</v>
      </c>
      <c r="B36" t="s">
        <v>96</v>
      </c>
      <c r="D36" s="61">
        <v>12713752589</v>
      </c>
      <c r="E36" s="57">
        <v>0</v>
      </c>
      <c r="F36" s="2">
        <f t="shared" si="0"/>
        <v>12713752589</v>
      </c>
      <c r="G36" s="61">
        <v>12713752589</v>
      </c>
      <c r="H36" s="58"/>
      <c r="I36" s="57">
        <f t="shared" si="1"/>
        <v>12713752589</v>
      </c>
      <c r="J36" s="43">
        <f t="shared" si="2"/>
        <v>0</v>
      </c>
      <c r="K36" s="41">
        <v>3564932.5371373817</v>
      </c>
      <c r="L36" s="44">
        <f t="shared" si="3"/>
        <v>0</v>
      </c>
      <c r="M36" s="40">
        <f t="shared" si="4"/>
        <v>3564932.5371373817</v>
      </c>
    </row>
    <row r="37" spans="1:16" hidden="1" x14ac:dyDescent="0.25">
      <c r="A37" s="39" t="s">
        <v>97</v>
      </c>
      <c r="B37" t="s">
        <v>98</v>
      </c>
      <c r="D37" s="61">
        <v>9156830625</v>
      </c>
      <c r="E37" s="57">
        <v>0</v>
      </c>
      <c r="F37" s="2">
        <f t="shared" si="0"/>
        <v>9156830625</v>
      </c>
      <c r="G37" s="61">
        <v>9156830625</v>
      </c>
      <c r="H37" s="58"/>
      <c r="I37" s="57">
        <f t="shared" si="1"/>
        <v>9156830625</v>
      </c>
      <c r="J37" s="43">
        <f t="shared" si="2"/>
        <v>0</v>
      </c>
      <c r="K37" s="41">
        <v>3578465.5421573035</v>
      </c>
      <c r="L37" s="44">
        <f t="shared" si="3"/>
        <v>0</v>
      </c>
      <c r="M37" s="40">
        <f t="shared" si="4"/>
        <v>3578465.5421573035</v>
      </c>
    </row>
    <row r="38" spans="1:16" hidden="1" x14ac:dyDescent="0.25">
      <c r="A38" s="39" t="s">
        <v>99</v>
      </c>
      <c r="B38" t="s">
        <v>100</v>
      </c>
      <c r="D38" s="61">
        <v>3855411774</v>
      </c>
      <c r="E38" s="57">
        <v>0</v>
      </c>
      <c r="F38" s="2">
        <f t="shared" si="0"/>
        <v>3855411774</v>
      </c>
      <c r="G38" s="61">
        <v>3855411774</v>
      </c>
      <c r="H38" s="58"/>
      <c r="I38" s="57">
        <f t="shared" si="1"/>
        <v>3855411774</v>
      </c>
      <c r="J38" s="43">
        <f t="shared" si="2"/>
        <v>0</v>
      </c>
      <c r="K38" s="41">
        <v>4290713.13148023</v>
      </c>
      <c r="L38" s="44">
        <f t="shared" si="3"/>
        <v>0</v>
      </c>
      <c r="M38" s="40">
        <f t="shared" si="4"/>
        <v>4290713.13148023</v>
      </c>
    </row>
    <row r="39" spans="1:16" hidden="1" x14ac:dyDescent="0.25">
      <c r="A39" s="39" t="s">
        <v>101</v>
      </c>
      <c r="B39" t="s">
        <v>102</v>
      </c>
      <c r="D39" s="61">
        <v>7395720784</v>
      </c>
      <c r="E39" s="57">
        <v>0</v>
      </c>
      <c r="F39" s="2">
        <f t="shared" si="0"/>
        <v>7395720784</v>
      </c>
      <c r="G39" s="61">
        <v>7395720784</v>
      </c>
      <c r="H39" s="58">
        <v>-1731890</v>
      </c>
      <c r="I39" s="57">
        <f t="shared" si="1"/>
        <v>7393988894</v>
      </c>
      <c r="J39" s="43">
        <f t="shared" si="2"/>
        <v>-2.3417460590816161E-4</v>
      </c>
      <c r="K39" s="41">
        <v>1287505.1815549906</v>
      </c>
      <c r="L39" s="44">
        <f t="shared" si="3"/>
        <v>-301.50101849535599</v>
      </c>
      <c r="M39" s="40">
        <f t="shared" si="4"/>
        <v>1287203.6805364953</v>
      </c>
    </row>
    <row r="40" spans="1:16" hidden="1" x14ac:dyDescent="0.25">
      <c r="A40" s="39" t="s">
        <v>103</v>
      </c>
      <c r="B40" t="s">
        <v>104</v>
      </c>
      <c r="D40" s="61">
        <v>22302731605</v>
      </c>
      <c r="E40" s="57">
        <v>0</v>
      </c>
      <c r="F40" s="2">
        <f t="shared" si="0"/>
        <v>22302731605</v>
      </c>
      <c r="G40" s="61">
        <v>22302731605</v>
      </c>
      <c r="H40" s="58"/>
      <c r="I40" s="57">
        <f t="shared" si="1"/>
        <v>22302731605</v>
      </c>
      <c r="J40" s="43">
        <f t="shared" si="2"/>
        <v>0</v>
      </c>
      <c r="K40" s="41">
        <v>21792207.504154373</v>
      </c>
      <c r="L40" s="44">
        <f t="shared" si="3"/>
        <v>0</v>
      </c>
      <c r="M40" s="40">
        <f t="shared" si="4"/>
        <v>21792207.504154373</v>
      </c>
    </row>
    <row r="41" spans="1:16" hidden="1" x14ac:dyDescent="0.25">
      <c r="A41" s="39" t="s">
        <v>105</v>
      </c>
      <c r="B41" t="s">
        <v>106</v>
      </c>
      <c r="D41" s="61">
        <v>2129879894</v>
      </c>
      <c r="E41" s="57">
        <v>0</v>
      </c>
      <c r="F41" s="2">
        <f t="shared" si="0"/>
        <v>2129879894</v>
      </c>
      <c r="G41" s="61">
        <v>2129879894</v>
      </c>
      <c r="H41" s="58">
        <v>-7279764</v>
      </c>
      <c r="I41" s="57">
        <f t="shared" si="1"/>
        <v>2122600130</v>
      </c>
      <c r="J41" s="43">
        <f t="shared" si="2"/>
        <v>-3.4179223065617615E-3</v>
      </c>
      <c r="K41" s="41">
        <v>2503535.9465833791</v>
      </c>
      <c r="L41" s="44">
        <f t="shared" si="3"/>
        <v>-8556.8913571065459</v>
      </c>
      <c r="M41" s="40">
        <f t="shared" si="4"/>
        <v>2494979.0552262724</v>
      </c>
    </row>
    <row r="42" spans="1:16" hidden="1" x14ac:dyDescent="0.25">
      <c r="A42" s="39" t="s">
        <v>107</v>
      </c>
      <c r="B42" t="s">
        <v>108</v>
      </c>
      <c r="D42" s="61">
        <v>11800516225</v>
      </c>
      <c r="E42" s="41">
        <v>0</v>
      </c>
      <c r="F42" s="40">
        <f>+D42+E42</f>
        <v>11800516225</v>
      </c>
      <c r="G42" s="61">
        <v>11800516225</v>
      </c>
      <c r="H42" s="63">
        <v>0</v>
      </c>
      <c r="I42" s="41">
        <f>+G42+H42</f>
        <v>11800516225</v>
      </c>
      <c r="J42" s="43">
        <f>+(I42-F42)/F42</f>
        <v>0</v>
      </c>
      <c r="K42" s="41">
        <v>5940243.8548849644</v>
      </c>
      <c r="L42" s="44">
        <f>+K42*J42</f>
        <v>0</v>
      </c>
      <c r="M42" s="40">
        <f>+K42+L42</f>
        <v>5940243.8548849644</v>
      </c>
      <c r="N42" s="40"/>
      <c r="P42" s="64"/>
    </row>
    <row r="43" spans="1:16" hidden="1" x14ac:dyDescent="0.25">
      <c r="B43" s="8" t="s">
        <v>109</v>
      </c>
      <c r="C43" s="8"/>
      <c r="D43" s="56">
        <f t="shared" ref="D43" si="5">SUM(D19:D42)</f>
        <v>151987371421</v>
      </c>
      <c r="E43" s="57">
        <f t="shared" ref="E43:I43" si="6">SUM(E19:E42)</f>
        <v>0</v>
      </c>
      <c r="F43" s="2">
        <f t="shared" si="6"/>
        <v>151987371421</v>
      </c>
      <c r="G43" s="56">
        <f t="shared" si="6"/>
        <v>151987371421</v>
      </c>
      <c r="H43" s="58">
        <f t="shared" si="6"/>
        <v>-20856361</v>
      </c>
      <c r="I43" s="2">
        <f t="shared" si="6"/>
        <v>151966515060</v>
      </c>
      <c r="J43" s="43">
        <f t="shared" si="2"/>
        <v>-1.3722430228909328E-4</v>
      </c>
      <c r="K43" s="57">
        <v>109603291.08573946</v>
      </c>
      <c r="L43" s="57">
        <f>SUM(L19:L42)</f>
        <v>-18510.042330564407</v>
      </c>
      <c r="M43" s="2">
        <f>SUM(M19:M42)</f>
        <v>109584781.0434089</v>
      </c>
    </row>
    <row r="44" spans="1:16" hidden="1" x14ac:dyDescent="0.25">
      <c r="D44" s="65"/>
      <c r="E44" s="66"/>
      <c r="F44" s="67"/>
      <c r="G44" s="65"/>
      <c r="H44" s="66"/>
      <c r="I44" s="67"/>
      <c r="J44" s="68"/>
      <c r="K44" s="67"/>
      <c r="L44" s="67"/>
      <c r="M44" s="67"/>
    </row>
    <row r="45" spans="1:16" ht="13.8" hidden="1" thickBot="1" x14ac:dyDescent="0.3">
      <c r="B45" s="8" t="s">
        <v>110</v>
      </c>
      <c r="C45" s="8"/>
      <c r="D45" s="69">
        <f t="shared" ref="D45:I45" si="7">+D43+D17</f>
        <v>447727282324</v>
      </c>
      <c r="E45" s="70">
        <f t="shared" si="7"/>
        <v>0</v>
      </c>
      <c r="F45" s="71">
        <f t="shared" si="7"/>
        <v>447727282324</v>
      </c>
      <c r="G45" s="69">
        <f t="shared" si="7"/>
        <v>465217254263</v>
      </c>
      <c r="H45" s="71">
        <f t="shared" si="7"/>
        <v>-20856361</v>
      </c>
      <c r="I45" s="71">
        <f t="shared" si="7"/>
        <v>465196397902</v>
      </c>
      <c r="J45" s="72"/>
      <c r="K45" s="71">
        <v>353187140.16378528</v>
      </c>
      <c r="L45" s="73">
        <f>+L43+L17</f>
        <v>16139118.425127855</v>
      </c>
      <c r="M45" s="74">
        <f>+M43+M17</f>
        <v>398953574.17344141</v>
      </c>
      <c r="N45" s="75"/>
      <c r="O45" s="76"/>
    </row>
    <row r="46" spans="1:16" s="77" customFormat="1" hidden="1" x14ac:dyDescent="0.25">
      <c r="D46" s="78" t="s">
        <v>111</v>
      </c>
      <c r="G46" s="78" t="s">
        <v>111</v>
      </c>
      <c r="H46" s="37" t="s">
        <v>112</v>
      </c>
      <c r="I46" s="76" t="s">
        <v>3</v>
      </c>
      <c r="K46" s="37"/>
      <c r="L46" s="79"/>
      <c r="N46" s="80"/>
      <c r="O46" s="76"/>
      <c r="P46" s="81"/>
    </row>
    <row r="47" spans="1:16" hidden="1" x14ac:dyDescent="0.25">
      <c r="D47" s="82"/>
      <c r="G47" s="82"/>
      <c r="H47" s="2"/>
      <c r="I47" s="83"/>
      <c r="K47" s="84" t="s">
        <v>113</v>
      </c>
      <c r="L47" s="85" t="s">
        <v>114</v>
      </c>
      <c r="M47" s="85" t="s">
        <v>113</v>
      </c>
      <c r="O47" s="86"/>
    </row>
    <row r="48" spans="1:16" hidden="1" x14ac:dyDescent="0.25">
      <c r="A48" s="10" t="s">
        <v>3</v>
      </c>
      <c r="D48" s="82"/>
      <c r="G48" s="82"/>
      <c r="H48" s="87"/>
      <c r="I48" s="86" t="s">
        <v>3</v>
      </c>
      <c r="K48" s="87">
        <v>176593570.08189264</v>
      </c>
      <c r="L48" s="2">
        <f>M45/2</f>
        <v>199476787.08672071</v>
      </c>
      <c r="M48" s="2">
        <f>M45-L48</f>
        <v>199476787.08672071</v>
      </c>
    </row>
    <row r="49" spans="1:15" x14ac:dyDescent="0.25">
      <c r="K49" s="87"/>
    </row>
    <row r="50" spans="1:15" x14ac:dyDescent="0.25">
      <c r="D50" s="57"/>
      <c r="G50" s="57"/>
      <c r="K50" s="87"/>
      <c r="L50" s="88"/>
      <c r="O50" s="45"/>
    </row>
    <row r="51" spans="1:15" x14ac:dyDescent="0.25">
      <c r="A51" s="39" t="s">
        <v>61</v>
      </c>
      <c r="B51" t="s">
        <v>62</v>
      </c>
      <c r="C51" s="45">
        <v>2359484.8715135329</v>
      </c>
      <c r="D51" s="89">
        <v>2340586835</v>
      </c>
      <c r="E51" s="90"/>
      <c r="F51" s="91">
        <f>+D51+E51</f>
        <v>2340586835</v>
      </c>
      <c r="G51" s="89">
        <v>2440653328</v>
      </c>
      <c r="H51" s="92"/>
      <c r="I51" s="93">
        <f>+G51+H51</f>
        <v>2440653328</v>
      </c>
      <c r="J51" s="94">
        <f t="shared" ref="J51:J79" si="8">+(I51-F51)/F51</f>
        <v>4.2752736836614735E-2</v>
      </c>
      <c r="K51" s="2">
        <v>2599965.0224373206</v>
      </c>
      <c r="L51" s="95">
        <f>+K51*J51</f>
        <v>111155.62038866589</v>
      </c>
      <c r="M51" s="2">
        <f>+K51+L51</f>
        <v>2711120.6428259863</v>
      </c>
      <c r="N51" s="2">
        <v>-1135.785434871912</v>
      </c>
      <c r="O51" s="45">
        <f>+N51+M51</f>
        <v>2709984.8573911143</v>
      </c>
    </row>
    <row r="52" spans="1:15" x14ac:dyDescent="0.25">
      <c r="A52" s="39" t="s">
        <v>63</v>
      </c>
      <c r="B52" t="s">
        <v>64</v>
      </c>
      <c r="C52" s="45">
        <v>4101354.1455810801</v>
      </c>
      <c r="D52" s="89">
        <v>5267870338</v>
      </c>
      <c r="E52" s="90"/>
      <c r="F52" s="91">
        <f t="shared" ref="F52:F78" si="9">+D52+E52</f>
        <v>5267870338</v>
      </c>
      <c r="G52" s="89">
        <v>6021460722</v>
      </c>
      <c r="H52" s="92"/>
      <c r="I52" s="93">
        <f t="shared" ref="I52:I76" si="10">+G52+H52</f>
        <v>6021460722</v>
      </c>
      <c r="J52" s="94">
        <f>+(I52-F52)/F52</f>
        <v>0.14305408744857379</v>
      </c>
      <c r="K52" s="2">
        <v>4996494.0962599507</v>
      </c>
      <c r="L52" s="95">
        <f t="shared" ref="L52:L78" si="11">+K52*J52</f>
        <v>714768.9033826536</v>
      </c>
      <c r="M52" s="2">
        <f t="shared" ref="M52:M78" si="12">+K52+L52</f>
        <v>5711262.999642604</v>
      </c>
      <c r="N52" s="2">
        <v>-1357.0692346803844</v>
      </c>
      <c r="O52" s="45">
        <f t="shared" ref="O52:O78" si="13">+N52+M52</f>
        <v>5709905.9304079236</v>
      </c>
    </row>
    <row r="53" spans="1:15" x14ac:dyDescent="0.25">
      <c r="A53" s="39" t="s">
        <v>65</v>
      </c>
      <c r="B53" t="s">
        <v>66</v>
      </c>
      <c r="C53" s="45">
        <v>1542645.4029310462</v>
      </c>
      <c r="D53" s="89">
        <v>914310202</v>
      </c>
      <c r="E53" s="90"/>
      <c r="F53" s="91">
        <f t="shared" si="9"/>
        <v>914310202</v>
      </c>
      <c r="G53" s="89">
        <v>912062329</v>
      </c>
      <c r="H53" s="92"/>
      <c r="I53" s="93">
        <f t="shared" si="10"/>
        <v>912062329</v>
      </c>
      <c r="J53" s="94">
        <f>+(I53-F53)/F53</f>
        <v>-2.4585452454570773E-3</v>
      </c>
      <c r="K53" s="2">
        <v>1495361.2614162059</v>
      </c>
      <c r="L53" s="95">
        <f t="shared" si="11"/>
        <v>-3676.4133194955107</v>
      </c>
      <c r="M53" s="2">
        <f t="shared" si="12"/>
        <v>1491684.8480967104</v>
      </c>
      <c r="N53" s="2">
        <v>-5.6261460585519671</v>
      </c>
      <c r="O53" s="45">
        <f t="shared" si="13"/>
        <v>1491679.2219506518</v>
      </c>
    </row>
    <row r="54" spans="1:15" x14ac:dyDescent="0.25">
      <c r="A54" s="39" t="s">
        <v>67</v>
      </c>
      <c r="B54" t="s">
        <v>68</v>
      </c>
      <c r="C54" s="45">
        <v>829574.9557194321</v>
      </c>
      <c r="D54" s="89">
        <v>971592452</v>
      </c>
      <c r="E54" s="90"/>
      <c r="F54" s="91">
        <f t="shared" si="9"/>
        <v>971592452</v>
      </c>
      <c r="G54" s="89">
        <v>1119904505</v>
      </c>
      <c r="H54" s="92"/>
      <c r="I54" s="93">
        <f t="shared" si="10"/>
        <v>1119904505</v>
      </c>
      <c r="J54" s="94">
        <f t="shared" si="8"/>
        <v>0.15264842032757991</v>
      </c>
      <c r="K54" s="2">
        <v>980697.02069217118</v>
      </c>
      <c r="L54" s="95">
        <f t="shared" si="11"/>
        <v>149701.85102862387</v>
      </c>
      <c r="M54" s="2">
        <f t="shared" si="12"/>
        <v>1130398.8717207951</v>
      </c>
      <c r="N54" s="2">
        <v>260.3086464285152</v>
      </c>
      <c r="O54" s="45">
        <f t="shared" si="13"/>
        <v>1130659.1803672235</v>
      </c>
    </row>
    <row r="55" spans="1:15" x14ac:dyDescent="0.25">
      <c r="A55" s="39" t="s">
        <v>69</v>
      </c>
      <c r="B55" t="s">
        <v>70</v>
      </c>
      <c r="C55" s="45">
        <v>877261.29814193991</v>
      </c>
      <c r="D55" s="89">
        <v>1868519946</v>
      </c>
      <c r="E55" s="90"/>
      <c r="F55" s="91">
        <f t="shared" si="9"/>
        <v>1868519946</v>
      </c>
      <c r="G55" s="89">
        <v>1943566194</v>
      </c>
      <c r="H55" s="92">
        <v>94445</v>
      </c>
      <c r="I55" s="93">
        <f t="shared" si="10"/>
        <v>1943660639</v>
      </c>
      <c r="J55" s="94">
        <f t="shared" si="8"/>
        <v>4.0214017067816736E-2</v>
      </c>
      <c r="K55" s="2">
        <v>958166.57557246427</v>
      </c>
      <c r="L55" s="95">
        <f t="shared" si="11"/>
        <v>38531.727023882595</v>
      </c>
      <c r="M55" s="2">
        <f t="shared" si="12"/>
        <v>996698.30259634682</v>
      </c>
      <c r="N55" s="2">
        <v>-104.98080915363971</v>
      </c>
      <c r="O55" s="45">
        <f t="shared" si="13"/>
        <v>996593.32178719318</v>
      </c>
    </row>
    <row r="56" spans="1:15" x14ac:dyDescent="0.25">
      <c r="A56" s="39" t="s">
        <v>71</v>
      </c>
      <c r="B56" t="s">
        <v>72</v>
      </c>
      <c r="C56" s="45">
        <v>4140211.3744192403</v>
      </c>
      <c r="D56" s="89">
        <v>4783579330</v>
      </c>
      <c r="E56" s="90"/>
      <c r="F56" s="91">
        <f t="shared" si="9"/>
        <v>4783579330</v>
      </c>
      <c r="G56" s="89">
        <v>5062406194</v>
      </c>
      <c r="H56" s="96"/>
      <c r="I56" s="93">
        <f t="shared" si="10"/>
        <v>5062406194</v>
      </c>
      <c r="J56" s="94">
        <f t="shared" si="8"/>
        <v>5.8288332807893459E-2</v>
      </c>
      <c r="K56" s="2">
        <v>4570243.4545770157</v>
      </c>
      <c r="L56" s="95">
        <f t="shared" si="11"/>
        <v>266391.8714934818</v>
      </c>
      <c r="M56" s="2">
        <f t="shared" si="12"/>
        <v>4836635.3260704977</v>
      </c>
      <c r="N56" s="2">
        <v>-758.02777577936649</v>
      </c>
      <c r="O56" s="45">
        <f t="shared" si="13"/>
        <v>4835877.2982947184</v>
      </c>
    </row>
    <row r="57" spans="1:15" x14ac:dyDescent="0.25">
      <c r="A57" s="39" t="s">
        <v>73</v>
      </c>
      <c r="B57" t="s">
        <v>74</v>
      </c>
      <c r="C57" s="45">
        <v>4250142.627188311</v>
      </c>
      <c r="D57" s="89">
        <v>1982902426</v>
      </c>
      <c r="E57" s="90"/>
      <c r="F57" s="91">
        <f t="shared" si="9"/>
        <v>1982902426</v>
      </c>
      <c r="G57" s="89">
        <v>2111063062</v>
      </c>
      <c r="H57" s="92"/>
      <c r="I57" s="93">
        <f t="shared" si="10"/>
        <v>2111063062</v>
      </c>
      <c r="J57" s="94">
        <f t="shared" si="8"/>
        <v>6.4632850471887007E-2</v>
      </c>
      <c r="K57" s="2">
        <v>4708009.6874860078</v>
      </c>
      <c r="L57" s="95">
        <f t="shared" si="11"/>
        <v>304292.08615147864</v>
      </c>
      <c r="M57" s="2">
        <f t="shared" si="12"/>
        <v>5012301.7736374866</v>
      </c>
      <c r="N57" s="2">
        <v>-6580.6374790947884</v>
      </c>
      <c r="O57" s="45">
        <f t="shared" si="13"/>
        <v>5005721.1361583918</v>
      </c>
    </row>
    <row r="58" spans="1:15" x14ac:dyDescent="0.25">
      <c r="A58" s="39" t="s">
        <v>75</v>
      </c>
      <c r="B58" t="s">
        <v>76</v>
      </c>
      <c r="C58" s="45">
        <v>13212739.721886214</v>
      </c>
      <c r="D58" s="89">
        <v>21844104620</v>
      </c>
      <c r="E58" s="90"/>
      <c r="F58" s="91">
        <f t="shared" si="9"/>
        <v>21844104620</v>
      </c>
      <c r="G58" s="89">
        <v>23079533255</v>
      </c>
      <c r="H58" s="92"/>
      <c r="I58" s="93">
        <f t="shared" si="10"/>
        <v>23079533255</v>
      </c>
      <c r="J58" s="94">
        <f t="shared" si="8"/>
        <v>5.6556615914980908E-2</v>
      </c>
      <c r="K58" s="2">
        <v>14468423.121796774</v>
      </c>
      <c r="L58" s="95">
        <f t="shared" si="11"/>
        <v>818285.04939488915</v>
      </c>
      <c r="M58" s="2">
        <f t="shared" si="12"/>
        <v>15286708.171191663</v>
      </c>
      <c r="N58" s="2">
        <v>-7860.425855897367</v>
      </c>
      <c r="O58" s="45">
        <f t="shared" si="13"/>
        <v>15278847.745335765</v>
      </c>
    </row>
    <row r="59" spans="1:15" x14ac:dyDescent="0.25">
      <c r="A59" s="39" t="s">
        <v>77</v>
      </c>
      <c r="B59" t="s">
        <v>78</v>
      </c>
      <c r="C59" s="45">
        <v>1975583.1760440837</v>
      </c>
      <c r="D59" s="89">
        <v>1902242390</v>
      </c>
      <c r="E59" s="90"/>
      <c r="F59" s="91">
        <f t="shared" si="9"/>
        <v>1902242390</v>
      </c>
      <c r="G59" s="89">
        <v>2078703881</v>
      </c>
      <c r="H59" s="92"/>
      <c r="I59" s="93">
        <f t="shared" si="10"/>
        <v>2078703881</v>
      </c>
      <c r="J59" s="94">
        <f t="shared" si="8"/>
        <v>9.2764987221213166E-2</v>
      </c>
      <c r="K59" s="2">
        <v>2309400.7659393731</v>
      </c>
      <c r="L59" s="95">
        <f t="shared" si="11"/>
        <v>214231.53254102584</v>
      </c>
      <c r="M59" s="2">
        <f t="shared" si="12"/>
        <v>2523632.298480399</v>
      </c>
      <c r="N59" s="2">
        <v>-381.0326850307174</v>
      </c>
      <c r="O59" s="45">
        <f t="shared" si="13"/>
        <v>2523251.2657953682</v>
      </c>
    </row>
    <row r="60" spans="1:15" x14ac:dyDescent="0.25">
      <c r="A60" s="39" t="s">
        <v>79</v>
      </c>
      <c r="B60" t="s">
        <v>80</v>
      </c>
      <c r="C60" s="45">
        <v>6350000.6599320658</v>
      </c>
      <c r="D60" s="89">
        <v>6171599988</v>
      </c>
      <c r="E60" s="90"/>
      <c r="F60" s="91">
        <f t="shared" si="9"/>
        <v>6171599988</v>
      </c>
      <c r="G60" s="89">
        <v>6461028556</v>
      </c>
      <c r="H60" s="92">
        <v>187739</v>
      </c>
      <c r="I60" s="93">
        <f t="shared" si="10"/>
        <v>6461216295</v>
      </c>
      <c r="J60" s="94">
        <f t="shared" si="8"/>
        <v>4.6927264820002458E-2</v>
      </c>
      <c r="K60" s="2">
        <v>7004092.0178798968</v>
      </c>
      <c r="L60" s="95">
        <f t="shared" si="11"/>
        <v>328682.8809467153</v>
      </c>
      <c r="M60" s="2">
        <f t="shared" si="12"/>
        <v>7332774.8988266122</v>
      </c>
      <c r="N60" s="2">
        <v>-1430.9667802741751</v>
      </c>
      <c r="O60" s="45">
        <f t="shared" si="13"/>
        <v>7331343.932046338</v>
      </c>
    </row>
    <row r="61" spans="1:15" x14ac:dyDescent="0.25">
      <c r="A61" s="39" t="s">
        <v>81</v>
      </c>
      <c r="B61" t="s">
        <v>82</v>
      </c>
      <c r="C61" s="45">
        <v>414217.53279517993</v>
      </c>
      <c r="D61" s="89">
        <v>6146023554</v>
      </c>
      <c r="E61" s="90"/>
      <c r="F61" s="91">
        <f t="shared" si="9"/>
        <v>6146023554</v>
      </c>
      <c r="G61" s="89">
        <v>6361153182</v>
      </c>
      <c r="H61" s="92"/>
      <c r="I61" s="93">
        <f t="shared" si="10"/>
        <v>6361153182</v>
      </c>
      <c r="J61" s="94">
        <f t="shared" si="8"/>
        <v>3.5003059475746355E-2</v>
      </c>
      <c r="K61" s="2">
        <v>458419.69530961738</v>
      </c>
      <c r="L61" s="95">
        <f t="shared" si="11"/>
        <v>16046.091859776059</v>
      </c>
      <c r="M61" s="2">
        <f t="shared" si="12"/>
        <v>474465.78716939344</v>
      </c>
      <c r="N61" s="2">
        <v>-158.97928138874704</v>
      </c>
      <c r="O61" s="45">
        <f t="shared" si="13"/>
        <v>474306.8078880047</v>
      </c>
    </row>
    <row r="62" spans="1:15" x14ac:dyDescent="0.25">
      <c r="A62" s="39" t="s">
        <v>83</v>
      </c>
      <c r="B62" t="s">
        <v>84</v>
      </c>
      <c r="C62" s="45">
        <v>8951785.499176247</v>
      </c>
      <c r="D62" s="89">
        <v>8821524257</v>
      </c>
      <c r="E62" s="90"/>
      <c r="F62" s="91">
        <f t="shared" si="9"/>
        <v>8821524257</v>
      </c>
      <c r="G62" s="89">
        <v>9251861665</v>
      </c>
      <c r="H62" s="92"/>
      <c r="I62" s="93">
        <f t="shared" si="10"/>
        <v>9251861665</v>
      </c>
      <c r="J62" s="94">
        <f t="shared" si="8"/>
        <v>4.8782658808484418E-2</v>
      </c>
      <c r="K62" s="2">
        <v>9854366.6939014886</v>
      </c>
      <c r="L62" s="95">
        <f t="shared" si="11"/>
        <v>480722.20820228889</v>
      </c>
      <c r="M62" s="2">
        <f t="shared" si="12"/>
        <v>10335088.902103778</v>
      </c>
      <c r="N62" s="2">
        <v>-3131.6994052622467</v>
      </c>
      <c r="O62" s="45">
        <f t="shared" si="13"/>
        <v>10331957.202698516</v>
      </c>
    </row>
    <row r="63" spans="1:15" x14ac:dyDescent="0.25">
      <c r="A63" s="39" t="s">
        <v>85</v>
      </c>
      <c r="B63" t="s">
        <v>86</v>
      </c>
      <c r="C63" s="45">
        <v>3919935.5927198529</v>
      </c>
      <c r="D63" s="89">
        <v>13944527539</v>
      </c>
      <c r="E63" s="90"/>
      <c r="F63" s="91">
        <f t="shared" si="9"/>
        <v>13944527539</v>
      </c>
      <c r="G63" s="89">
        <v>14407036558</v>
      </c>
      <c r="H63" s="92"/>
      <c r="I63" s="93">
        <f t="shared" si="10"/>
        <v>14407036558</v>
      </c>
      <c r="J63" s="94">
        <f t="shared" si="8"/>
        <v>3.3167779812292429E-2</v>
      </c>
      <c r="K63" s="2">
        <v>4231688.3846898433</v>
      </c>
      <c r="L63" s="95">
        <f t="shared" si="11"/>
        <v>140355.70857762813</v>
      </c>
      <c r="M63" s="2">
        <f t="shared" si="12"/>
        <v>4372044.0932674715</v>
      </c>
      <c r="N63" s="2">
        <v>-25409.418832218274</v>
      </c>
      <c r="O63" s="45">
        <f t="shared" si="13"/>
        <v>4346634.6744352533</v>
      </c>
    </row>
    <row r="64" spans="1:15" x14ac:dyDescent="0.25">
      <c r="A64" s="39" t="s">
        <v>87</v>
      </c>
      <c r="B64" t="s">
        <v>88</v>
      </c>
      <c r="C64" s="45">
        <v>4843449.4675877951</v>
      </c>
      <c r="D64" s="89">
        <v>6595409239</v>
      </c>
      <c r="E64" s="90"/>
      <c r="F64" s="91">
        <f t="shared" si="9"/>
        <v>6595409239</v>
      </c>
      <c r="G64" s="89">
        <v>6966811360</v>
      </c>
      <c r="H64" s="92">
        <v>234285</v>
      </c>
      <c r="I64" s="93">
        <f t="shared" si="10"/>
        <v>6967045645</v>
      </c>
      <c r="J64" s="94">
        <f t="shared" si="8"/>
        <v>5.6347740152716853E-2</v>
      </c>
      <c r="K64" s="2">
        <v>5651748.3185108686</v>
      </c>
      <c r="L64" s="95">
        <f t="shared" si="11"/>
        <v>318463.24566000485</v>
      </c>
      <c r="M64" s="2">
        <f t="shared" si="12"/>
        <v>5970211.5641708737</v>
      </c>
      <c r="N64" s="2">
        <v>-3990.1386636868119</v>
      </c>
      <c r="O64" s="45">
        <f t="shared" si="13"/>
        <v>5966221.4255071869</v>
      </c>
    </row>
    <row r="65" spans="1:15" x14ac:dyDescent="0.25">
      <c r="A65" s="39" t="s">
        <v>89</v>
      </c>
      <c r="B65" t="s">
        <v>90</v>
      </c>
      <c r="C65" s="45">
        <v>18406257.033399183</v>
      </c>
      <c r="D65" s="89">
        <v>17105500935</v>
      </c>
      <c r="E65" s="90"/>
      <c r="F65" s="91">
        <f t="shared" si="9"/>
        <v>17105500935</v>
      </c>
      <c r="G65" s="89">
        <v>18330703756</v>
      </c>
      <c r="H65" s="92">
        <v>-12966</v>
      </c>
      <c r="I65" s="93">
        <f t="shared" si="10"/>
        <v>18330690790</v>
      </c>
      <c r="J65" s="94">
        <f t="shared" si="8"/>
        <v>7.1625488178081231E-2</v>
      </c>
      <c r="K65" s="2">
        <v>21225091.117260799</v>
      </c>
      <c r="L65" s="95">
        <f t="shared" si="11"/>
        <v>1520257.5128980603</v>
      </c>
      <c r="M65" s="2">
        <f t="shared" si="12"/>
        <v>22745348.63015886</v>
      </c>
      <c r="N65" s="2">
        <v>-6977.4689805842936</v>
      </c>
      <c r="O65" s="45">
        <f t="shared" si="13"/>
        <v>22738371.161178276</v>
      </c>
    </row>
    <row r="66" spans="1:15" x14ac:dyDescent="0.25">
      <c r="A66" s="39" t="s">
        <v>91</v>
      </c>
      <c r="B66" t="s">
        <v>92</v>
      </c>
      <c r="C66" s="45">
        <v>7775033.0885960944</v>
      </c>
      <c r="D66" s="89">
        <v>14024462473</v>
      </c>
      <c r="E66" s="90"/>
      <c r="F66" s="91">
        <f t="shared" si="9"/>
        <v>14024462473</v>
      </c>
      <c r="G66" s="89">
        <v>14695916709</v>
      </c>
      <c r="H66" s="92">
        <v>50747</v>
      </c>
      <c r="I66" s="93">
        <f t="shared" si="10"/>
        <v>14695967456</v>
      </c>
      <c r="J66" s="94">
        <f t="shared" si="8"/>
        <v>4.7880978275836698E-2</v>
      </c>
      <c r="K66" s="2">
        <v>8616075.406117456</v>
      </c>
      <c r="L66" s="95">
        <f t="shared" si="11"/>
        <v>412546.11934328079</v>
      </c>
      <c r="M66" s="2">
        <f t="shared" si="12"/>
        <v>9028621.5254607368</v>
      </c>
      <c r="N66" s="2">
        <v>-211.30129818804562</v>
      </c>
      <c r="O66" s="45">
        <f t="shared" si="13"/>
        <v>9028410.2241625488</v>
      </c>
    </row>
    <row r="67" spans="1:15" x14ac:dyDescent="0.25">
      <c r="A67" s="39" t="s">
        <v>93</v>
      </c>
      <c r="B67" t="s">
        <v>94</v>
      </c>
      <c r="C67" s="45">
        <v>2439211.093268109</v>
      </c>
      <c r="D67" s="89">
        <v>3524758007</v>
      </c>
      <c r="E67" s="97"/>
      <c r="F67" s="91">
        <f t="shared" si="9"/>
        <v>3524758007</v>
      </c>
      <c r="G67" s="89">
        <v>3703617466</v>
      </c>
      <c r="H67" s="92"/>
      <c r="I67" s="93">
        <f t="shared" si="10"/>
        <v>3703617466</v>
      </c>
      <c r="J67" s="94">
        <f t="shared" si="8"/>
        <v>5.0743755640754264E-2</v>
      </c>
      <c r="K67" s="2">
        <v>2729612.6698071253</v>
      </c>
      <c r="L67" s="95">
        <f t="shared" si="11"/>
        <v>138510.79831059961</v>
      </c>
      <c r="M67" s="2">
        <f t="shared" si="12"/>
        <v>2868123.4681177251</v>
      </c>
      <c r="N67" s="2">
        <v>-802.61697876779363</v>
      </c>
      <c r="O67" s="45">
        <f t="shared" si="13"/>
        <v>2867320.8511389573</v>
      </c>
    </row>
    <row r="68" spans="1:15" x14ac:dyDescent="0.25">
      <c r="A68" s="39" t="s">
        <v>95</v>
      </c>
      <c r="B68" t="s">
        <v>96</v>
      </c>
      <c r="C68" s="45">
        <v>4051057.3271863721</v>
      </c>
      <c r="D68" s="89">
        <v>15628777898</v>
      </c>
      <c r="E68" s="90"/>
      <c r="F68" s="91">
        <f t="shared" si="9"/>
        <v>15628777898</v>
      </c>
      <c r="G68" s="89">
        <v>16217065983</v>
      </c>
      <c r="H68" s="92"/>
      <c r="I68" s="93">
        <f t="shared" si="10"/>
        <v>16217065983</v>
      </c>
      <c r="J68" s="94">
        <f t="shared" si="8"/>
        <v>3.7641336311733158E-2</v>
      </c>
      <c r="K68" s="2">
        <v>4382304.7880040649</v>
      </c>
      <c r="L68" s="95">
        <f t="shared" si="11"/>
        <v>164955.80834577949</v>
      </c>
      <c r="M68" s="2">
        <f t="shared" si="12"/>
        <v>4547260.5963498447</v>
      </c>
      <c r="N68" s="2">
        <v>-2473.1282449280843</v>
      </c>
      <c r="O68" s="45">
        <f t="shared" si="13"/>
        <v>4544787.4681049166</v>
      </c>
    </row>
    <row r="69" spans="1:15" x14ac:dyDescent="0.25">
      <c r="A69" s="39" t="s">
        <v>97</v>
      </c>
      <c r="B69" t="s">
        <v>98</v>
      </c>
      <c r="C69" s="45">
        <v>4776569.5161478417</v>
      </c>
      <c r="D69" s="89">
        <v>13784764382</v>
      </c>
      <c r="E69" s="90"/>
      <c r="F69" s="91">
        <f t="shared" si="9"/>
        <v>13784764382</v>
      </c>
      <c r="G69" s="89">
        <v>14488318605</v>
      </c>
      <c r="H69" s="92"/>
      <c r="I69" s="93">
        <f t="shared" si="10"/>
        <v>14488318605</v>
      </c>
      <c r="J69" s="94">
        <f t="shared" si="8"/>
        <v>5.1038538164547349E-2</v>
      </c>
      <c r="K69" s="2">
        <v>5387049.9922831459</v>
      </c>
      <c r="L69" s="95">
        <f t="shared" si="11"/>
        <v>274947.15662546782</v>
      </c>
      <c r="M69" s="2">
        <f t="shared" si="12"/>
        <v>5661997.1489086132</v>
      </c>
      <c r="N69" s="2">
        <v>7020.4156870860606</v>
      </c>
      <c r="O69" s="45">
        <f t="shared" si="13"/>
        <v>5669017.5645956993</v>
      </c>
    </row>
    <row r="70" spans="1:15" x14ac:dyDescent="0.25">
      <c r="A70" s="39" t="s">
        <v>99</v>
      </c>
      <c r="B70" t="s">
        <v>100</v>
      </c>
      <c r="C70" s="45">
        <v>6271822.8565516993</v>
      </c>
      <c r="D70" s="89">
        <v>6893426243</v>
      </c>
      <c r="E70" s="90"/>
      <c r="F70" s="91">
        <f t="shared" si="9"/>
        <v>6893426243</v>
      </c>
      <c r="G70" s="89">
        <v>7566648449</v>
      </c>
      <c r="H70" s="92">
        <v>-28800</v>
      </c>
      <c r="I70" s="93">
        <f t="shared" si="10"/>
        <v>7566619649</v>
      </c>
      <c r="J70" s="94">
        <f t="shared" si="8"/>
        <v>9.7657301647870842E-2</v>
      </c>
      <c r="K70" s="2">
        <v>7668192.9496552255</v>
      </c>
      <c r="L70" s="95">
        <f t="shared" si="11"/>
        <v>748855.03197855677</v>
      </c>
      <c r="M70" s="2">
        <f t="shared" si="12"/>
        <v>8417047.9816337824</v>
      </c>
      <c r="N70" s="2">
        <v>-963.93418983183801</v>
      </c>
      <c r="O70" s="45">
        <f t="shared" si="13"/>
        <v>8416084.0474439505</v>
      </c>
    </row>
    <row r="71" spans="1:15" x14ac:dyDescent="0.25">
      <c r="A71" s="39" t="s">
        <v>101</v>
      </c>
      <c r="B71" t="s">
        <v>102</v>
      </c>
      <c r="C71" s="45">
        <v>1457719.0306169996</v>
      </c>
      <c r="D71" s="89">
        <v>8958654333</v>
      </c>
      <c r="E71" s="90"/>
      <c r="F71" s="91">
        <f t="shared" si="9"/>
        <v>8958654333</v>
      </c>
      <c r="G71" s="89">
        <v>9305169564</v>
      </c>
      <c r="H71" s="92"/>
      <c r="I71" s="93">
        <f t="shared" si="10"/>
        <v>9305169564</v>
      </c>
      <c r="J71" s="94">
        <f t="shared" si="8"/>
        <v>3.8679383992256552E-2</v>
      </c>
      <c r="K71" s="2">
        <v>1559934.5048219676</v>
      </c>
      <c r="L71" s="95">
        <f t="shared" si="11"/>
        <v>60337.305714779461</v>
      </c>
      <c r="M71" s="2">
        <f t="shared" si="12"/>
        <v>1620271.8105367471</v>
      </c>
      <c r="N71" s="2">
        <v>-2718.919611034682</v>
      </c>
      <c r="O71" s="45">
        <f t="shared" si="13"/>
        <v>1617552.8909257124</v>
      </c>
    </row>
    <row r="72" spans="1:15" x14ac:dyDescent="0.25">
      <c r="A72" s="39" t="s">
        <v>103</v>
      </c>
      <c r="B72" t="s">
        <v>104</v>
      </c>
      <c r="C72" s="45">
        <v>27706843.252841342</v>
      </c>
      <c r="D72" s="89">
        <v>31722409341</v>
      </c>
      <c r="E72" s="90"/>
      <c r="F72" s="91">
        <f t="shared" si="9"/>
        <v>31722409341</v>
      </c>
      <c r="G72" s="89">
        <v>33562948718</v>
      </c>
      <c r="H72" s="92">
        <v>10241</v>
      </c>
      <c r="I72" s="93">
        <f t="shared" si="10"/>
        <v>33562958959</v>
      </c>
      <c r="J72" s="94">
        <f t="shared" si="8"/>
        <v>5.8020486345000288E-2</v>
      </c>
      <c r="K72" s="2">
        <v>30993740.342685878</v>
      </c>
      <c r="L72" s="95">
        <f t="shared" si="11"/>
        <v>1798271.8883332906</v>
      </c>
      <c r="M72" s="2">
        <f t="shared" si="12"/>
        <v>32792012.231019169</v>
      </c>
      <c r="N72" s="2">
        <v>-20537.148553851992</v>
      </c>
      <c r="O72" s="45">
        <f t="shared" si="13"/>
        <v>32771475.082465317</v>
      </c>
    </row>
    <row r="73" spans="1:15" x14ac:dyDescent="0.25">
      <c r="A73" s="39" t="s">
        <v>105</v>
      </c>
      <c r="B73" t="s">
        <v>106</v>
      </c>
      <c r="C73" s="45">
        <v>3332560.6839157301</v>
      </c>
      <c r="D73" s="89">
        <v>3268917844</v>
      </c>
      <c r="E73" s="90"/>
      <c r="F73" s="91">
        <f t="shared" si="9"/>
        <v>3268917844</v>
      </c>
      <c r="G73" s="89">
        <v>3475279399</v>
      </c>
      <c r="H73" s="92">
        <v>16849</v>
      </c>
      <c r="I73" s="93">
        <f t="shared" si="10"/>
        <v>3475296248</v>
      </c>
      <c r="J73" s="94">
        <f t="shared" si="8"/>
        <v>6.3133554848679149E-2</v>
      </c>
      <c r="K73" s="2">
        <v>3855160.5781752081</v>
      </c>
      <c r="L73" s="95">
        <f t="shared" si="11"/>
        <v>243389.99181269013</v>
      </c>
      <c r="M73" s="2">
        <f t="shared" si="12"/>
        <v>4098550.5699878982</v>
      </c>
      <c r="N73" s="2">
        <v>-4295.9326197057962</v>
      </c>
      <c r="O73" s="45">
        <f t="shared" si="13"/>
        <v>4094254.6373681924</v>
      </c>
    </row>
    <row r="74" spans="1:15" x14ac:dyDescent="0.25">
      <c r="A74" s="39" t="s">
        <v>107</v>
      </c>
      <c r="B74" t="s">
        <v>108</v>
      </c>
      <c r="C74" s="45">
        <v>7762739.6678158939</v>
      </c>
      <c r="D74" s="89">
        <v>16753101472</v>
      </c>
      <c r="E74" s="98"/>
      <c r="F74" s="91">
        <f t="shared" si="9"/>
        <v>16753101472</v>
      </c>
      <c r="G74" s="89">
        <v>17483341656</v>
      </c>
      <c r="H74" s="99">
        <v>-165445</v>
      </c>
      <c r="I74" s="93">
        <f t="shared" si="10"/>
        <v>17483176211</v>
      </c>
      <c r="J74" s="94">
        <f t="shared" si="8"/>
        <v>4.3578482481001948E-2</v>
      </c>
      <c r="K74" s="2">
        <v>8432745.351375863</v>
      </c>
      <c r="L74" s="95">
        <f t="shared" si="11"/>
        <v>367486.24556168367</v>
      </c>
      <c r="M74" s="2">
        <f t="shared" si="12"/>
        <v>8800231.5969375465</v>
      </c>
      <c r="N74" s="2">
        <v>-2170.8331231083721</v>
      </c>
      <c r="O74" s="45">
        <f t="shared" si="13"/>
        <v>8798060.7638144381</v>
      </c>
    </row>
    <row r="75" spans="1:15" x14ac:dyDescent="0.25">
      <c r="A75" s="100" t="s">
        <v>115</v>
      </c>
      <c r="B75" s="101" t="s">
        <v>116</v>
      </c>
      <c r="C75" s="102">
        <v>4320926.3607304227</v>
      </c>
      <c r="D75" s="103">
        <v>10383339046</v>
      </c>
      <c r="E75" s="104"/>
      <c r="F75" s="104">
        <f t="shared" si="9"/>
        <v>10383339046</v>
      </c>
      <c r="G75" s="103">
        <v>10896104721</v>
      </c>
      <c r="H75" s="104"/>
      <c r="I75" s="105">
        <f t="shared" si="10"/>
        <v>10896104721</v>
      </c>
      <c r="J75" s="106">
        <f t="shared" si="8"/>
        <v>4.9383504933081621E-2</v>
      </c>
      <c r="K75" s="107">
        <v>4953703.9044044325</v>
      </c>
      <c r="L75" s="108">
        <f t="shared" si="11"/>
        <v>244631.26120018197</v>
      </c>
      <c r="M75" s="109">
        <f t="shared" si="12"/>
        <v>5198335.1656046147</v>
      </c>
      <c r="N75" s="2">
        <v>-404.09272699058056</v>
      </c>
      <c r="O75" s="45">
        <f t="shared" si="13"/>
        <v>5197931.0728776241</v>
      </c>
    </row>
    <row r="76" spans="1:15" x14ac:dyDescent="0.25">
      <c r="A76" s="100" t="s">
        <v>117</v>
      </c>
      <c r="B76" s="101" t="s">
        <v>118</v>
      </c>
      <c r="C76" s="102">
        <v>6775333.9767137067</v>
      </c>
      <c r="D76" s="103">
        <v>10569135661</v>
      </c>
      <c r="E76" s="104"/>
      <c r="F76" s="104">
        <f t="shared" si="9"/>
        <v>10569135661</v>
      </c>
      <c r="G76" s="103">
        <v>11444636176</v>
      </c>
      <c r="H76" s="104"/>
      <c r="I76" s="105">
        <f t="shared" si="10"/>
        <v>11444636176</v>
      </c>
      <c r="J76" s="106">
        <f t="shared" si="8"/>
        <v>8.2835583067647406E-2</v>
      </c>
      <c r="K76" s="107">
        <v>7870404.6737224087</v>
      </c>
      <c r="L76" s="108">
        <f t="shared" si="11"/>
        <v>651949.56012613291</v>
      </c>
      <c r="M76" s="109">
        <f t="shared" si="12"/>
        <v>8522354.233848542</v>
      </c>
      <c r="N76" s="2">
        <v>-1197.7471766369417</v>
      </c>
      <c r="O76" s="45">
        <f t="shared" si="13"/>
        <v>8521156.486671906</v>
      </c>
    </row>
    <row r="77" spans="1:15" x14ac:dyDescent="0.25">
      <c r="A77" s="100" t="s">
        <v>119</v>
      </c>
      <c r="B77" s="101" t="s">
        <v>120</v>
      </c>
      <c r="C77" s="102">
        <v>6062792.0675997101</v>
      </c>
      <c r="D77" s="103">
        <v>10382350398</v>
      </c>
      <c r="E77" s="104"/>
      <c r="F77" s="104">
        <f t="shared" si="9"/>
        <v>10382350398</v>
      </c>
      <c r="G77" s="103">
        <v>11267689787</v>
      </c>
      <c r="H77" s="104">
        <v>-300454</v>
      </c>
      <c r="I77" s="105">
        <f>+G77+H77</f>
        <v>11267389333</v>
      </c>
      <c r="J77" s="106">
        <f t="shared" si="8"/>
        <v>8.5244564195260553E-2</v>
      </c>
      <c r="K77" s="107">
        <v>7076923.6804774432</v>
      </c>
      <c r="L77" s="108">
        <f t="shared" si="11"/>
        <v>603269.274985419</v>
      </c>
      <c r="M77" s="109">
        <f t="shared" si="12"/>
        <v>7680192.9554628618</v>
      </c>
      <c r="N77" s="2">
        <v>-5916.3171039260924</v>
      </c>
      <c r="O77" s="45">
        <f t="shared" si="13"/>
        <v>7674276.6383589357</v>
      </c>
    </row>
    <row r="78" spans="1:15" x14ac:dyDescent="0.25">
      <c r="A78" s="100" t="s">
        <v>121</v>
      </c>
      <c r="B78" s="101" t="s">
        <v>122</v>
      </c>
      <c r="C78" s="102">
        <v>2392883.5844126721</v>
      </c>
      <c r="D78" s="103">
        <v>3582153335</v>
      </c>
      <c r="E78" s="104"/>
      <c r="F78" s="104">
        <f t="shared" si="9"/>
        <v>3582153335</v>
      </c>
      <c r="G78" s="103">
        <v>3744350767</v>
      </c>
      <c r="H78" s="104">
        <v>-114706</v>
      </c>
      <c r="I78" s="105">
        <f>+G78+H78</f>
        <v>3744236061</v>
      </c>
      <c r="J78" s="110">
        <f t="shared" si="8"/>
        <v>4.5247288667502002E-2</v>
      </c>
      <c r="K78" s="107">
        <v>2689204.2425012523</v>
      </c>
      <c r="L78" s="108">
        <f t="shared" si="11"/>
        <v>121679.20064632522</v>
      </c>
      <c r="M78" s="109">
        <f t="shared" si="12"/>
        <v>2810883.4431475773</v>
      </c>
      <c r="N78" s="2">
        <v>-762.69534446438774</v>
      </c>
      <c r="O78" s="45">
        <f t="shared" si="13"/>
        <v>2810120.747803113</v>
      </c>
    </row>
    <row r="79" spans="1:15" x14ac:dyDescent="0.25">
      <c r="A79" s="111"/>
      <c r="B79" s="48" t="s">
        <v>123</v>
      </c>
      <c r="C79" s="112">
        <f>SUM(C51:C78)</f>
        <v>161300135.86543182</v>
      </c>
      <c r="D79" s="113">
        <f>SUM(D51:D78)</f>
        <v>250136544484</v>
      </c>
      <c r="E79" s="113">
        <f>SUM(E51:E74)</f>
        <v>0</v>
      </c>
      <c r="F79" s="113">
        <f>SUM(F51:F78)</f>
        <v>250136544484</v>
      </c>
      <c r="G79" s="113">
        <f>SUM(G51:G78)</f>
        <v>264399036547</v>
      </c>
      <c r="H79" s="113">
        <f>SUM(H51:H78)</f>
        <v>-28065</v>
      </c>
      <c r="I79" s="113">
        <f>SUM(I51:I78)</f>
        <v>264399008482</v>
      </c>
      <c r="J79" s="114">
        <f t="shared" si="8"/>
        <v>5.7018713628676915E-2</v>
      </c>
      <c r="K79" s="50">
        <f>SUM(K51:K78)</f>
        <v>181727220.31776124</v>
      </c>
      <c r="L79" s="50">
        <f>SUM(L51:L78)</f>
        <v>11249039.519213866</v>
      </c>
      <c r="M79" s="50">
        <f>SUM(M51:M78)</f>
        <v>192976259.83697513</v>
      </c>
      <c r="N79" s="51">
        <f>SUM(N51:N78)</f>
        <v>-94456.200001901307</v>
      </c>
      <c r="O79" s="51">
        <f>SUM(O51:O78)</f>
        <v>192881803.63697323</v>
      </c>
    </row>
    <row r="80" spans="1:15" ht="15.6" x14ac:dyDescent="0.3">
      <c r="A80" s="39"/>
      <c r="B80" s="115"/>
      <c r="C80" s="116"/>
      <c r="D80" s="117"/>
      <c r="E80" s="117"/>
      <c r="F80" s="91"/>
      <c r="G80" s="117"/>
      <c r="H80" s="117"/>
      <c r="I80" s="117"/>
      <c r="J80" s="43"/>
      <c r="K80" s="40"/>
      <c r="L80" s="95"/>
      <c r="M80" s="40"/>
    </row>
    <row r="81" spans="1:15" x14ac:dyDescent="0.25">
      <c r="D81" s="91"/>
      <c r="E81" s="117"/>
      <c r="F81" s="91"/>
      <c r="G81" s="117"/>
      <c r="H81" s="117"/>
      <c r="I81" s="91"/>
      <c r="K81" s="40"/>
      <c r="L81" s="40"/>
      <c r="M81" s="40"/>
    </row>
    <row r="82" spans="1:15" ht="13.8" thickBot="1" x14ac:dyDescent="0.3">
      <c r="A82" s="72"/>
      <c r="B82" s="118" t="s">
        <v>124</v>
      </c>
      <c r="C82" s="118"/>
      <c r="D82" s="119">
        <f t="shared" ref="D82:I82" si="14">D79+D17</f>
        <v>545876455387</v>
      </c>
      <c r="E82" s="119">
        <f t="shared" si="14"/>
        <v>0</v>
      </c>
      <c r="F82" s="119">
        <f t="shared" si="14"/>
        <v>545876455387</v>
      </c>
      <c r="G82" s="119">
        <f t="shared" si="14"/>
        <v>577628919389</v>
      </c>
      <c r="H82" s="119">
        <f t="shared" si="14"/>
        <v>-28065</v>
      </c>
      <c r="I82" s="119">
        <f t="shared" si="14"/>
        <v>577628891324</v>
      </c>
      <c r="J82" s="120">
        <f>+(I82-F82)/F82</f>
        <v>5.8167806329893927E-2</v>
      </c>
      <c r="K82" s="71">
        <f>K79+K17</f>
        <v>454938384.98033535</v>
      </c>
      <c r="L82" s="71">
        <f>L79+L17</f>
        <v>27406667.986672286</v>
      </c>
      <c r="M82" s="71">
        <f>M79+M17</f>
        <v>482345052.96700764</v>
      </c>
      <c r="N82" s="71">
        <f t="shared" ref="N82:O82" si="15">N79+N17</f>
        <v>-277091.33267278067</v>
      </c>
      <c r="O82" s="71">
        <f t="shared" si="15"/>
        <v>482067961.63433492</v>
      </c>
    </row>
    <row r="83" spans="1:15" ht="14.4" thickTop="1" thickBot="1" x14ac:dyDescent="0.3">
      <c r="A83" s="77"/>
      <c r="B83" s="77"/>
      <c r="C83" s="77"/>
      <c r="D83" s="37" t="s">
        <v>125</v>
      </c>
      <c r="E83" s="77"/>
      <c r="F83" s="77" t="s">
        <v>3</v>
      </c>
      <c r="G83" s="37" t="s">
        <v>111</v>
      </c>
      <c r="H83" s="37" t="s">
        <v>112</v>
      </c>
      <c r="I83" s="76" t="s">
        <v>3</v>
      </c>
      <c r="J83" s="77"/>
      <c r="K83" s="37" t="s">
        <v>126</v>
      </c>
      <c r="L83" s="79"/>
      <c r="M83" s="77"/>
    </row>
    <row r="84" spans="1:15" x14ac:dyDescent="0.25">
      <c r="A84" s="121" t="s">
        <v>127</v>
      </c>
      <c r="B84" s="121"/>
      <c r="C84" s="121"/>
      <c r="D84" s="121"/>
      <c r="F84" s="45"/>
      <c r="H84" s="2"/>
      <c r="I84" s="83"/>
      <c r="K84" s="84"/>
      <c r="L84" s="122" t="s">
        <v>114</v>
      </c>
      <c r="M84" s="123" t="s">
        <v>113</v>
      </c>
    </row>
    <row r="85" spans="1:15" ht="13.8" thickBot="1" x14ac:dyDescent="0.3">
      <c r="A85" s="124" t="s">
        <v>128</v>
      </c>
      <c r="D85" s="117"/>
      <c r="H85" s="125"/>
      <c r="I85" s="86"/>
      <c r="K85" s="87"/>
      <c r="L85" s="126">
        <f>O82/2</f>
        <v>241033980.81716746</v>
      </c>
      <c r="M85" s="127">
        <f>O82-L85</f>
        <v>241033980.81716746</v>
      </c>
      <c r="O85" s="45"/>
    </row>
    <row r="86" spans="1:15" x14ac:dyDescent="0.25">
      <c r="A86" t="s">
        <v>129</v>
      </c>
      <c r="H86" s="125"/>
      <c r="I86" s="128"/>
      <c r="K86" s="87"/>
      <c r="L86" s="87"/>
      <c r="M86" s="87"/>
    </row>
    <row r="87" spans="1:15" hidden="1" x14ac:dyDescent="0.25">
      <c r="B87" s="129" t="s">
        <v>130</v>
      </c>
      <c r="C87" s="129"/>
      <c r="D87" s="130">
        <f>+'[1]FY 2015-16'!F78</f>
        <v>413518612438</v>
      </c>
      <c r="E87" s="130">
        <f>+'[1]FY 2015-16'!G78</f>
        <v>0</v>
      </c>
      <c r="F87" s="130">
        <f>+'[1]FY 2015-16'!H78</f>
        <v>413518612438</v>
      </c>
      <c r="G87" s="131">
        <f>+'[1]16-17 values Dis Val'!H31</f>
        <v>434486081159</v>
      </c>
      <c r="H87" s="132">
        <f>-'[1]16-17 VLF anx'!Q132</f>
        <v>-11179955</v>
      </c>
      <c r="I87" s="132"/>
      <c r="J87" s="133">
        <f>+(I87-F87)/F87</f>
        <v>-1</v>
      </c>
      <c r="K87" s="132">
        <f>+'[1]FY 2015-16'!L78</f>
        <v>347643540.16920149</v>
      </c>
      <c r="L87" s="134"/>
      <c r="M87" s="130"/>
    </row>
    <row r="88" spans="1:15" hidden="1" x14ac:dyDescent="0.25">
      <c r="B88" s="129" t="s">
        <v>131</v>
      </c>
      <c r="C88" s="129"/>
      <c r="D88" s="132">
        <f>+D82-D87</f>
        <v>132357842949</v>
      </c>
      <c r="E88" s="132">
        <f t="shared" ref="E88:K88" si="16">+E82-E87</f>
        <v>0</v>
      </c>
      <c r="F88" s="132">
        <f t="shared" si="16"/>
        <v>132357842949</v>
      </c>
      <c r="G88" s="132">
        <f t="shared" si="16"/>
        <v>143142838230</v>
      </c>
      <c r="H88" s="132">
        <f t="shared" si="16"/>
        <v>11151890</v>
      </c>
      <c r="I88" s="132"/>
      <c r="J88" s="132">
        <f t="shared" si="16"/>
        <v>1.0581678063298938</v>
      </c>
      <c r="K88" s="132">
        <f t="shared" si="16"/>
        <v>107294844.81113386</v>
      </c>
      <c r="L88" s="132"/>
      <c r="M88" s="132"/>
    </row>
    <row r="89" spans="1:15" x14ac:dyDescent="0.25">
      <c r="D89" s="3"/>
      <c r="I89" s="45"/>
    </row>
    <row r="90" spans="1:15" x14ac:dyDescent="0.25">
      <c r="D90" s="46"/>
      <c r="I90" s="135"/>
    </row>
    <row r="91" spans="1:15" x14ac:dyDescent="0.25">
      <c r="C91" s="46"/>
    </row>
    <row r="92" spans="1:15" x14ac:dyDescent="0.25">
      <c r="C92" s="45"/>
      <c r="L92" s="10"/>
    </row>
    <row r="94" spans="1:15" x14ac:dyDescent="0.25">
      <c r="C94" s="46"/>
    </row>
  </sheetData>
  <mergeCells count="3">
    <mergeCell ref="A4:B4"/>
    <mergeCell ref="A6:M6"/>
    <mergeCell ref="B7:M7"/>
  </mergeCells>
  <pageMargins left="0.2" right="0.2" top="0.75" bottom="0.75" header="0.3" footer="0.3"/>
  <pageSetup paperSize="5" scale="60" orientation="landscape" r:id="rId1"/>
  <headerFooter>
    <oddFooter>&amp;Z&amp;F</oddFooter>
  </headerFooter>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E3154-A80A-4F0A-B6C8-538D0BE1A8D9}">
  <sheetPr>
    <tabColor theme="4"/>
    <pageSetUpPr fitToPage="1"/>
  </sheetPr>
  <dimension ref="A1:P94"/>
  <sheetViews>
    <sheetView showGridLines="0" topLeftCell="D8" zoomScale="90" zoomScaleNormal="90" workbookViewId="0">
      <selection activeCell="G51" sqref="G51:G78"/>
    </sheetView>
  </sheetViews>
  <sheetFormatPr defaultRowHeight="13.2" x14ac:dyDescent="0.25"/>
  <cols>
    <col min="1" max="1" width="11.44140625" customWidth="1"/>
    <col min="2" max="2" width="24" bestFit="1" customWidth="1"/>
    <col min="3" max="3" width="21.77734375" customWidth="1"/>
    <col min="4" max="4" width="23.21875" customWidth="1"/>
    <col min="5" max="5" width="17.44140625" customWidth="1"/>
    <col min="6" max="6" width="23.21875" customWidth="1"/>
    <col min="7" max="7" width="22.21875" customWidth="1"/>
    <col min="8" max="8" width="12.77734375" customWidth="1"/>
    <col min="9" max="9" width="22.5546875" customWidth="1"/>
    <col min="10" max="11" width="31.21875" customWidth="1"/>
    <col min="12" max="12" width="33.44140625" bestFit="1" customWidth="1"/>
    <col min="13" max="13" width="18.44140625" bestFit="1" customWidth="1"/>
    <col min="14" max="14" width="17.21875" style="2" customWidth="1"/>
    <col min="15" max="15" width="16" bestFit="1" customWidth="1"/>
    <col min="16" max="16" width="15" bestFit="1" customWidth="1"/>
  </cols>
  <sheetData>
    <row r="1" spans="1:15" x14ac:dyDescent="0.25">
      <c r="A1" s="1" t="s">
        <v>0</v>
      </c>
    </row>
    <row r="2" spans="1:15" x14ac:dyDescent="0.25">
      <c r="A2" s="1" t="s">
        <v>1</v>
      </c>
    </row>
    <row r="3" spans="1:15" x14ac:dyDescent="0.25">
      <c r="A3" s="1" t="s">
        <v>2</v>
      </c>
      <c r="J3" s="4"/>
      <c r="K3" s="5"/>
    </row>
    <row r="4" spans="1:15" x14ac:dyDescent="0.25">
      <c r="A4" s="152">
        <v>43770</v>
      </c>
      <c r="B4" s="152"/>
      <c r="J4" s="6" t="s">
        <v>3</v>
      </c>
      <c r="K4" s="5" t="s">
        <v>3</v>
      </c>
      <c r="L4" s="4"/>
      <c r="M4" s="4"/>
    </row>
    <row r="5" spans="1:15" x14ac:dyDescent="0.25">
      <c r="A5" s="7" t="s">
        <v>132</v>
      </c>
      <c r="J5" s="6"/>
      <c r="K5" s="5"/>
      <c r="L5" s="4"/>
      <c r="M5" s="4"/>
    </row>
    <row r="6" spans="1:15" ht="15.6" x14ac:dyDescent="0.3">
      <c r="A6" s="153" t="s">
        <v>5</v>
      </c>
      <c r="B6" s="153"/>
      <c r="C6" s="153"/>
      <c r="D6" s="153"/>
      <c r="E6" s="153"/>
      <c r="F6" s="153"/>
      <c r="G6" s="153"/>
      <c r="H6" s="153"/>
      <c r="I6" s="153"/>
      <c r="J6" s="153"/>
      <c r="K6" s="153"/>
      <c r="L6" s="153"/>
      <c r="M6" s="153"/>
    </row>
    <row r="7" spans="1:15" s="10" customFormat="1" ht="12.75" customHeight="1" x14ac:dyDescent="0.25">
      <c r="A7" s="8"/>
      <c r="B7" s="154" t="s">
        <v>6</v>
      </c>
      <c r="C7" s="154"/>
      <c r="D7" s="154"/>
      <c r="E7" s="154"/>
      <c r="F7" s="154"/>
      <c r="G7" s="154"/>
      <c r="H7" s="154"/>
      <c r="I7" s="154"/>
      <c r="J7" s="154"/>
      <c r="K7" s="154"/>
      <c r="L7" s="154"/>
      <c r="M7" s="154"/>
      <c r="N7" s="9"/>
    </row>
    <row r="8" spans="1:15" s="10" customFormat="1" ht="12.75" customHeight="1" x14ac:dyDescent="0.25">
      <c r="A8" s="8"/>
      <c r="B8" s="12"/>
      <c r="C8" s="13"/>
      <c r="D8" s="12"/>
      <c r="E8" s="12"/>
      <c r="F8" s="12"/>
      <c r="G8" s="12"/>
      <c r="H8" s="12"/>
      <c r="I8" s="12"/>
      <c r="J8" s="12"/>
      <c r="K8" s="12"/>
      <c r="L8" s="12"/>
      <c r="M8" s="12"/>
      <c r="N8" s="9"/>
    </row>
    <row r="9" spans="1:15" x14ac:dyDescent="0.25">
      <c r="A9" s="14"/>
      <c r="B9" s="14"/>
      <c r="C9" s="15"/>
      <c r="D9" s="14"/>
      <c r="E9" s="14"/>
      <c r="F9" s="14"/>
      <c r="G9" s="14"/>
      <c r="H9" s="16" t="s">
        <v>3</v>
      </c>
      <c r="I9" s="16" t="s">
        <v>3</v>
      </c>
      <c r="J9" s="16" t="s">
        <v>133</v>
      </c>
      <c r="K9" s="16" t="s">
        <v>8</v>
      </c>
      <c r="L9" s="16" t="s">
        <v>134</v>
      </c>
      <c r="M9" s="16" t="s">
        <v>8</v>
      </c>
      <c r="N9" s="16" t="s">
        <v>8</v>
      </c>
      <c r="O9" s="16" t="s">
        <v>8</v>
      </c>
    </row>
    <row r="10" spans="1:15" x14ac:dyDescent="0.25">
      <c r="A10" s="17"/>
      <c r="B10" s="17"/>
      <c r="C10" s="17"/>
      <c r="D10" s="17" t="s">
        <v>11</v>
      </c>
      <c r="E10" s="17" t="s">
        <v>12</v>
      </c>
      <c r="F10" s="17"/>
      <c r="G10" s="17" t="s">
        <v>11</v>
      </c>
      <c r="H10" s="17" t="s">
        <v>13</v>
      </c>
      <c r="I10" s="17"/>
      <c r="J10" s="18" t="s">
        <v>14</v>
      </c>
      <c r="K10" s="17" t="s">
        <v>15</v>
      </c>
      <c r="L10" s="17" t="s">
        <v>14</v>
      </c>
      <c r="M10" s="17" t="s">
        <v>135</v>
      </c>
      <c r="N10" s="17" t="s">
        <v>136</v>
      </c>
      <c r="O10" s="17" t="s">
        <v>137</v>
      </c>
    </row>
    <row r="11" spans="1:15" ht="24" customHeight="1" x14ac:dyDescent="0.25">
      <c r="A11" s="17" t="s">
        <v>18</v>
      </c>
      <c r="B11" s="17"/>
      <c r="C11" s="17"/>
      <c r="D11" s="17" t="s">
        <v>19</v>
      </c>
      <c r="E11" s="17" t="s">
        <v>20</v>
      </c>
      <c r="F11" s="17" t="s">
        <v>138</v>
      </c>
      <c r="G11" s="17" t="s">
        <v>139</v>
      </c>
      <c r="H11" s="17" t="s">
        <v>140</v>
      </c>
      <c r="I11" s="17" t="s">
        <v>21</v>
      </c>
      <c r="J11" s="19" t="s">
        <v>24</v>
      </c>
      <c r="K11" s="20" t="s">
        <v>25</v>
      </c>
      <c r="L11" s="20" t="s">
        <v>26</v>
      </c>
      <c r="M11" s="17" t="s">
        <v>27</v>
      </c>
      <c r="N11" s="17" t="s">
        <v>27</v>
      </c>
      <c r="O11" s="17" t="s">
        <v>27</v>
      </c>
    </row>
    <row r="12" spans="1:15" x14ac:dyDescent="0.25">
      <c r="A12" s="21" t="s">
        <v>28</v>
      </c>
      <c r="B12" s="21" t="s">
        <v>18</v>
      </c>
      <c r="C12" s="21" t="s">
        <v>29</v>
      </c>
      <c r="D12" s="21" t="s">
        <v>138</v>
      </c>
      <c r="E12" s="21" t="s">
        <v>141</v>
      </c>
      <c r="F12" s="21" t="s">
        <v>31</v>
      </c>
      <c r="G12" s="21" t="s">
        <v>21</v>
      </c>
      <c r="H12" s="21" t="s">
        <v>32</v>
      </c>
      <c r="I12" s="21" t="s">
        <v>31</v>
      </c>
      <c r="J12" s="22" t="s">
        <v>33</v>
      </c>
      <c r="K12" s="22" t="s">
        <v>34</v>
      </c>
      <c r="L12" s="22" t="s">
        <v>34</v>
      </c>
      <c r="M12" s="23" t="s">
        <v>35</v>
      </c>
      <c r="N12" s="23" t="s">
        <v>35</v>
      </c>
      <c r="O12" s="23" t="s">
        <v>35</v>
      </c>
    </row>
    <row r="13" spans="1:15" x14ac:dyDescent="0.25">
      <c r="A13" s="8"/>
      <c r="B13" s="24" t="s">
        <v>36</v>
      </c>
      <c r="C13" s="24">
        <v>4</v>
      </c>
      <c r="D13" s="25" t="s">
        <v>37</v>
      </c>
      <c r="E13" s="25" t="s">
        <v>38</v>
      </c>
      <c r="F13" s="25" t="s">
        <v>39</v>
      </c>
      <c r="G13" s="25" t="s">
        <v>40</v>
      </c>
      <c r="H13" s="25" t="s">
        <v>41</v>
      </c>
      <c r="I13" s="25" t="s">
        <v>42</v>
      </c>
      <c r="J13" s="25" t="s">
        <v>43</v>
      </c>
      <c r="K13" s="25" t="s">
        <v>44</v>
      </c>
      <c r="L13" s="25" t="s">
        <v>45</v>
      </c>
      <c r="M13" s="25" t="s">
        <v>46</v>
      </c>
      <c r="N13" s="25" t="s">
        <v>47</v>
      </c>
      <c r="O13" s="25" t="s">
        <v>46</v>
      </c>
    </row>
    <row r="14" spans="1:15" x14ac:dyDescent="0.25">
      <c r="B14" s="28" t="s">
        <v>48</v>
      </c>
      <c r="C14" s="28"/>
      <c r="D14" s="29"/>
      <c r="E14" s="29"/>
      <c r="F14" s="29" t="s">
        <v>49</v>
      </c>
      <c r="G14" s="29"/>
      <c r="H14" s="30"/>
      <c r="I14" s="29" t="s">
        <v>50</v>
      </c>
      <c r="J14" s="31" t="s">
        <v>51</v>
      </c>
      <c r="K14" s="32" t="s">
        <v>142</v>
      </c>
      <c r="L14" s="31" t="s">
        <v>53</v>
      </c>
      <c r="M14" s="31" t="s">
        <v>54</v>
      </c>
      <c r="N14" s="31"/>
      <c r="O14" s="31" t="s">
        <v>143</v>
      </c>
    </row>
    <row r="15" spans="1:15" x14ac:dyDescent="0.25">
      <c r="D15" s="34" t="s">
        <v>57</v>
      </c>
      <c r="E15" s="8"/>
      <c r="F15" s="34" t="s">
        <v>57</v>
      </c>
      <c r="G15" s="8"/>
      <c r="H15" s="35"/>
      <c r="I15" s="36"/>
      <c r="J15" s="37"/>
      <c r="K15" s="38"/>
      <c r="L15" s="37"/>
      <c r="M15" s="37"/>
    </row>
    <row r="16" spans="1:15" x14ac:dyDescent="0.25">
      <c r="A16" s="39" t="s">
        <v>58</v>
      </c>
      <c r="B16" t="s">
        <v>59</v>
      </c>
      <c r="D16" s="40">
        <v>280327986244</v>
      </c>
      <c r="E16" s="41">
        <v>0</v>
      </c>
      <c r="F16" s="40">
        <f>+D16+E16</f>
        <v>280327986244</v>
      </c>
      <c r="G16" s="136">
        <v>295739910903</v>
      </c>
      <c r="H16" s="42">
        <v>0</v>
      </c>
      <c r="I16" s="41">
        <f>G16+H16</f>
        <v>295739910903</v>
      </c>
      <c r="J16" s="43">
        <f>+(I16-F16)/F16</f>
        <v>5.4978187748922512E-2</v>
      </c>
      <c r="K16" s="40">
        <v>258973282.89368999</v>
      </c>
      <c r="L16" s="44">
        <f>+K16*J16</f>
        <v>14237881.768884111</v>
      </c>
      <c r="M16" s="40">
        <f>+K16+L16</f>
        <v>273211164.66257411</v>
      </c>
      <c r="N16" s="2">
        <v>273393799.79524499</v>
      </c>
      <c r="O16" s="45">
        <f>+M16-N16</f>
        <v>-182635.13267087936</v>
      </c>
    </row>
    <row r="17" spans="1:15" x14ac:dyDescent="0.25">
      <c r="A17" s="47"/>
      <c r="B17" s="48" t="s">
        <v>60</v>
      </c>
      <c r="C17" s="48"/>
      <c r="D17" s="49">
        <f>+D16</f>
        <v>280327986244</v>
      </c>
      <c r="E17" s="50">
        <f>+E16</f>
        <v>0</v>
      </c>
      <c r="F17" s="51">
        <f>+F16</f>
        <v>280327986244</v>
      </c>
      <c r="G17" s="137">
        <f>+G16</f>
        <v>295739910903</v>
      </c>
      <c r="H17" s="49">
        <f>+H16</f>
        <v>0</v>
      </c>
      <c r="I17" s="50">
        <f>G17+H17</f>
        <v>295739910903</v>
      </c>
      <c r="J17" s="52">
        <f>J16</f>
        <v>5.4978187748922512E-2</v>
      </c>
      <c r="K17" s="53">
        <f>+K16</f>
        <v>258973282.89368999</v>
      </c>
      <c r="L17" s="53">
        <f>+L16</f>
        <v>14237881.768884111</v>
      </c>
      <c r="M17" s="54">
        <f>+M16</f>
        <v>273211164.66257411</v>
      </c>
      <c r="N17" s="51">
        <v>273393799.79524499</v>
      </c>
      <c r="O17" s="55">
        <f>+O16</f>
        <v>-182635.13267087936</v>
      </c>
    </row>
    <row r="18" spans="1:15" hidden="1" x14ac:dyDescent="0.25">
      <c r="A18" s="39"/>
      <c r="D18" s="56"/>
      <c r="E18" s="57"/>
      <c r="F18" s="2"/>
      <c r="G18" s="138"/>
      <c r="H18" s="58"/>
      <c r="I18" s="57"/>
      <c r="J18" s="59"/>
      <c r="K18" s="57"/>
      <c r="L18" s="60"/>
      <c r="M18" s="2"/>
    </row>
    <row r="19" spans="1:15" hidden="1" x14ac:dyDescent="0.25">
      <c r="A19" s="39" t="s">
        <v>61</v>
      </c>
      <c r="B19" t="s">
        <v>62</v>
      </c>
      <c r="D19" s="61">
        <v>1693329879</v>
      </c>
      <c r="E19" s="57">
        <v>0</v>
      </c>
      <c r="F19" s="2">
        <f t="shared" ref="F19:F41" si="0">+D19+E19</f>
        <v>1693329879</v>
      </c>
      <c r="G19" s="139">
        <v>1693329879</v>
      </c>
      <c r="H19" s="58"/>
      <c r="I19" s="57">
        <f t="shared" ref="I19:I41" si="1">+G19+H19</f>
        <v>1693329879</v>
      </c>
      <c r="J19" s="43">
        <f t="shared" ref="J19:J43" si="2">+(I19-F19)/F19</f>
        <v>0</v>
      </c>
      <c r="K19" s="57">
        <v>1880980.6117908973</v>
      </c>
      <c r="L19" s="44">
        <f t="shared" ref="L19:L41" si="3">+K19*J19</f>
        <v>0</v>
      </c>
      <c r="M19" s="2">
        <f>+K19+L19</f>
        <v>1880980.6117908973</v>
      </c>
      <c r="N19" s="2">
        <v>1880980.6117908973</v>
      </c>
    </row>
    <row r="20" spans="1:15" hidden="1" x14ac:dyDescent="0.25">
      <c r="A20" s="39" t="s">
        <v>63</v>
      </c>
      <c r="B20" t="s">
        <v>64</v>
      </c>
      <c r="D20" s="61">
        <v>2805043752</v>
      </c>
      <c r="E20" s="57">
        <v>0</v>
      </c>
      <c r="F20" s="2">
        <f t="shared" si="0"/>
        <v>2805043752</v>
      </c>
      <c r="G20" s="139">
        <v>2805043752</v>
      </c>
      <c r="H20" s="58"/>
      <c r="I20" s="57">
        <f t="shared" si="1"/>
        <v>2805043752</v>
      </c>
      <c r="J20" s="43">
        <f t="shared" si="2"/>
        <v>0</v>
      </c>
      <c r="K20" s="57">
        <v>2668192.2698268252</v>
      </c>
      <c r="L20" s="44">
        <f t="shared" si="3"/>
        <v>0</v>
      </c>
      <c r="M20" s="2">
        <f t="shared" ref="M20:M41" si="4">+K20+L20</f>
        <v>2668192.2698268252</v>
      </c>
      <c r="N20" s="2">
        <v>2668192.2698268252</v>
      </c>
    </row>
    <row r="21" spans="1:15" hidden="1" x14ac:dyDescent="0.25">
      <c r="A21" s="39" t="s">
        <v>65</v>
      </c>
      <c r="B21" t="s">
        <v>66</v>
      </c>
      <c r="D21" s="61">
        <v>892850340</v>
      </c>
      <c r="E21" s="57">
        <v>0</v>
      </c>
      <c r="F21" s="2">
        <f t="shared" si="0"/>
        <v>892850340</v>
      </c>
      <c r="G21" s="139">
        <v>892850340</v>
      </c>
      <c r="H21" s="58"/>
      <c r="I21" s="57">
        <f t="shared" si="1"/>
        <v>892850340</v>
      </c>
      <c r="J21" s="43">
        <f t="shared" si="2"/>
        <v>0</v>
      </c>
      <c r="K21" s="57">
        <v>1460263.4945533385</v>
      </c>
      <c r="L21" s="44">
        <f t="shared" si="3"/>
        <v>0</v>
      </c>
      <c r="M21" s="2">
        <f t="shared" si="4"/>
        <v>1460263.4945533385</v>
      </c>
      <c r="N21" s="2">
        <v>1460263.4945533385</v>
      </c>
    </row>
    <row r="22" spans="1:15" hidden="1" x14ac:dyDescent="0.25">
      <c r="A22" s="39" t="s">
        <v>67</v>
      </c>
      <c r="B22" t="s">
        <v>68</v>
      </c>
      <c r="D22" s="61">
        <v>575529299</v>
      </c>
      <c r="E22" s="57">
        <v>0</v>
      </c>
      <c r="F22" s="2">
        <f t="shared" si="0"/>
        <v>575529299</v>
      </c>
      <c r="G22" s="139">
        <v>575529299</v>
      </c>
      <c r="H22" s="58"/>
      <c r="I22" s="57">
        <f t="shared" si="1"/>
        <v>575529299</v>
      </c>
      <c r="J22" s="43">
        <f t="shared" si="2"/>
        <v>0</v>
      </c>
      <c r="K22" s="57">
        <v>580922.75272147765</v>
      </c>
      <c r="L22" s="44">
        <f t="shared" si="3"/>
        <v>0</v>
      </c>
      <c r="M22" s="2">
        <f t="shared" si="4"/>
        <v>580922.75272147765</v>
      </c>
      <c r="N22" s="2">
        <v>580922.75272147765</v>
      </c>
    </row>
    <row r="23" spans="1:15" hidden="1" x14ac:dyDescent="0.25">
      <c r="A23" s="39" t="s">
        <v>69</v>
      </c>
      <c r="B23" t="s">
        <v>70</v>
      </c>
      <c r="D23" s="61">
        <v>1344885282</v>
      </c>
      <c r="E23" s="57">
        <v>0</v>
      </c>
      <c r="F23" s="2">
        <f t="shared" si="0"/>
        <v>1344885282</v>
      </c>
      <c r="G23" s="139">
        <v>1344885282</v>
      </c>
      <c r="H23" s="58"/>
      <c r="I23" s="57">
        <f t="shared" si="1"/>
        <v>1344885282</v>
      </c>
      <c r="J23" s="43">
        <f t="shared" si="2"/>
        <v>0</v>
      </c>
      <c r="K23" s="57">
        <v>689649.64915164339</v>
      </c>
      <c r="L23" s="44">
        <f t="shared" si="3"/>
        <v>0</v>
      </c>
      <c r="M23" s="2">
        <f t="shared" si="4"/>
        <v>689649.64915164339</v>
      </c>
      <c r="N23" s="2">
        <v>689649.64915164339</v>
      </c>
    </row>
    <row r="24" spans="1:15" hidden="1" x14ac:dyDescent="0.25">
      <c r="A24" s="39" t="s">
        <v>71</v>
      </c>
      <c r="B24" t="s">
        <v>72</v>
      </c>
      <c r="D24" s="61">
        <v>3622144523</v>
      </c>
      <c r="E24" s="57">
        <v>0</v>
      </c>
      <c r="F24" s="2">
        <f t="shared" si="0"/>
        <v>3622144523</v>
      </c>
      <c r="G24" s="139">
        <v>3622144523</v>
      </c>
      <c r="H24" s="58">
        <v>0</v>
      </c>
      <c r="I24" s="57">
        <f t="shared" si="1"/>
        <v>3622144523</v>
      </c>
      <c r="J24" s="43">
        <f t="shared" si="2"/>
        <v>0</v>
      </c>
      <c r="K24" s="57">
        <v>3469470.9278187235</v>
      </c>
      <c r="L24" s="44">
        <f t="shared" si="3"/>
        <v>0</v>
      </c>
      <c r="M24" s="2">
        <f t="shared" si="4"/>
        <v>3469470.9278187235</v>
      </c>
      <c r="N24" s="2">
        <v>3469470.9278187235</v>
      </c>
    </row>
    <row r="25" spans="1:15" hidden="1" x14ac:dyDescent="0.25">
      <c r="A25" s="39" t="s">
        <v>73</v>
      </c>
      <c r="B25" t="s">
        <v>74</v>
      </c>
      <c r="D25" s="61">
        <v>1485962894</v>
      </c>
      <c r="E25" s="57">
        <v>0</v>
      </c>
      <c r="F25" s="2">
        <f t="shared" si="0"/>
        <v>1485962894</v>
      </c>
      <c r="G25" s="139">
        <v>1485962894</v>
      </c>
      <c r="H25" s="58">
        <v>-144300</v>
      </c>
      <c r="I25" s="57">
        <f t="shared" si="1"/>
        <v>1485818594</v>
      </c>
      <c r="J25" s="43">
        <f t="shared" si="2"/>
        <v>-9.7108750549998595E-5</v>
      </c>
      <c r="K25" s="57">
        <v>3528421.2031257795</v>
      </c>
      <c r="L25" s="44">
        <f t="shared" si="3"/>
        <v>-342.64057444966727</v>
      </c>
      <c r="M25" s="2">
        <f t="shared" si="4"/>
        <v>3528078.5625513298</v>
      </c>
      <c r="N25" s="2">
        <v>3528078.5625513298</v>
      </c>
    </row>
    <row r="26" spans="1:15" hidden="1" x14ac:dyDescent="0.25">
      <c r="A26" s="39" t="s">
        <v>75</v>
      </c>
      <c r="B26" t="s">
        <v>76</v>
      </c>
      <c r="D26" s="61">
        <v>16048773028</v>
      </c>
      <c r="E26" s="57">
        <v>0</v>
      </c>
      <c r="F26" s="2">
        <f t="shared" si="0"/>
        <v>16048773028</v>
      </c>
      <c r="G26" s="139">
        <v>16048773028</v>
      </c>
      <c r="H26" s="58">
        <v>-4660061</v>
      </c>
      <c r="I26" s="57">
        <f t="shared" si="1"/>
        <v>16044112967</v>
      </c>
      <c r="J26" s="43">
        <f t="shared" si="2"/>
        <v>-2.9036867752255433E-4</v>
      </c>
      <c r="K26" s="57">
        <v>10630334.955498321</v>
      </c>
      <c r="L26" s="44">
        <f t="shared" si="3"/>
        <v>-3086.7163026498288</v>
      </c>
      <c r="M26" s="2">
        <f t="shared" si="4"/>
        <v>10627248.239195671</v>
      </c>
      <c r="N26" s="2">
        <v>10627248.239195671</v>
      </c>
    </row>
    <row r="27" spans="1:15" hidden="1" x14ac:dyDescent="0.25">
      <c r="A27" s="39" t="s">
        <v>77</v>
      </c>
      <c r="B27" t="s">
        <v>78</v>
      </c>
      <c r="D27" s="61">
        <v>1207047586</v>
      </c>
      <c r="E27" s="57">
        <v>0</v>
      </c>
      <c r="F27" s="2">
        <f t="shared" si="0"/>
        <v>1207047586</v>
      </c>
      <c r="G27" s="139">
        <v>1207047586</v>
      </c>
      <c r="H27" s="58"/>
      <c r="I27" s="57">
        <f t="shared" si="1"/>
        <v>1207047586</v>
      </c>
      <c r="J27" s="43">
        <f t="shared" si="2"/>
        <v>0</v>
      </c>
      <c r="K27" s="57">
        <v>1607947.232826405</v>
      </c>
      <c r="L27" s="44">
        <f t="shared" si="3"/>
        <v>0</v>
      </c>
      <c r="M27" s="2">
        <f t="shared" si="4"/>
        <v>1607947.232826405</v>
      </c>
      <c r="N27" s="2">
        <v>1607947.232826405</v>
      </c>
    </row>
    <row r="28" spans="1:15" hidden="1" x14ac:dyDescent="0.25">
      <c r="A28" s="39" t="s">
        <v>79</v>
      </c>
      <c r="B28" t="s">
        <v>80</v>
      </c>
      <c r="D28" s="61">
        <v>4186771135</v>
      </c>
      <c r="E28" s="57">
        <v>0</v>
      </c>
      <c r="F28" s="2">
        <f t="shared" si="0"/>
        <v>4186771135</v>
      </c>
      <c r="G28" s="139">
        <v>4186771135</v>
      </c>
      <c r="H28" s="58"/>
      <c r="I28" s="57">
        <f t="shared" si="1"/>
        <v>4186771135</v>
      </c>
      <c r="J28" s="43">
        <f t="shared" si="2"/>
        <v>0</v>
      </c>
      <c r="K28" s="57">
        <v>4758342.5911134817</v>
      </c>
      <c r="L28" s="44">
        <f t="shared" si="3"/>
        <v>0</v>
      </c>
      <c r="M28" s="2">
        <f t="shared" si="4"/>
        <v>4758342.5911134817</v>
      </c>
      <c r="N28" s="2">
        <v>4758342.5911134817</v>
      </c>
    </row>
    <row r="29" spans="1:15" hidden="1" x14ac:dyDescent="0.25">
      <c r="A29" s="39" t="s">
        <v>81</v>
      </c>
      <c r="B29" t="s">
        <v>82</v>
      </c>
      <c r="D29" s="61">
        <v>4617414861</v>
      </c>
      <c r="E29" s="57">
        <v>0</v>
      </c>
      <c r="F29" s="2">
        <f t="shared" si="0"/>
        <v>4617414861</v>
      </c>
      <c r="G29" s="139">
        <v>4617414861</v>
      </c>
      <c r="H29" s="58"/>
      <c r="I29" s="57">
        <f t="shared" si="1"/>
        <v>4617414861</v>
      </c>
      <c r="J29" s="43">
        <f t="shared" si="2"/>
        <v>0</v>
      </c>
      <c r="K29" s="57">
        <v>344403.80761640653</v>
      </c>
      <c r="L29" s="44">
        <f t="shared" si="3"/>
        <v>0</v>
      </c>
      <c r="M29" s="2">
        <f t="shared" si="4"/>
        <v>344403.80761640653</v>
      </c>
      <c r="N29" s="2">
        <v>344403.80761640653</v>
      </c>
    </row>
    <row r="30" spans="1:15" hidden="1" x14ac:dyDescent="0.25">
      <c r="A30" s="39" t="s">
        <v>83</v>
      </c>
      <c r="B30" t="s">
        <v>84</v>
      </c>
      <c r="D30" s="61">
        <v>6330654758</v>
      </c>
      <c r="E30" s="57">
        <v>0</v>
      </c>
      <c r="F30" s="2">
        <f t="shared" si="0"/>
        <v>6330654758</v>
      </c>
      <c r="G30" s="139">
        <v>6330654758</v>
      </c>
      <c r="H30" s="58">
        <v>-530081</v>
      </c>
      <c r="I30" s="57">
        <f t="shared" si="1"/>
        <v>6330124677</v>
      </c>
      <c r="J30" s="43">
        <f t="shared" si="2"/>
        <v>-8.3732413196303389E-5</v>
      </c>
      <c r="K30" s="57">
        <v>7180337.3459363719</v>
      </c>
      <c r="L30" s="44">
        <f t="shared" si="3"/>
        <v>-601.22697353879278</v>
      </c>
      <c r="M30" s="2">
        <f t="shared" si="4"/>
        <v>7179736.1189628327</v>
      </c>
      <c r="N30" s="2">
        <v>7179736.1189628327</v>
      </c>
    </row>
    <row r="31" spans="1:15" hidden="1" x14ac:dyDescent="0.25">
      <c r="A31" s="39" t="s">
        <v>85</v>
      </c>
      <c r="B31" t="s">
        <v>86</v>
      </c>
      <c r="D31" s="61">
        <v>10923632097</v>
      </c>
      <c r="E31" s="57">
        <v>0</v>
      </c>
      <c r="F31" s="2">
        <f t="shared" si="0"/>
        <v>10923632097</v>
      </c>
      <c r="G31" s="139">
        <v>10923632097</v>
      </c>
      <c r="H31" s="58"/>
      <c r="I31" s="57">
        <f t="shared" si="1"/>
        <v>10923632097</v>
      </c>
      <c r="J31" s="43">
        <f t="shared" si="2"/>
        <v>0</v>
      </c>
      <c r="K31" s="57">
        <v>3314949.6771559324</v>
      </c>
      <c r="L31" s="44">
        <f t="shared" si="3"/>
        <v>0</v>
      </c>
      <c r="M31" s="2">
        <f t="shared" si="4"/>
        <v>3314949.6771559324</v>
      </c>
      <c r="N31" s="2">
        <v>3314949.6771559324</v>
      </c>
    </row>
    <row r="32" spans="1:15" hidden="1" x14ac:dyDescent="0.25">
      <c r="A32" s="39" t="s">
        <v>87</v>
      </c>
      <c r="B32" t="s">
        <v>88</v>
      </c>
      <c r="D32" s="61">
        <v>4052357508</v>
      </c>
      <c r="E32" s="57">
        <v>0</v>
      </c>
      <c r="F32" s="2">
        <f t="shared" si="0"/>
        <v>4052357508</v>
      </c>
      <c r="G32" s="139">
        <v>4052357508</v>
      </c>
      <c r="H32" s="58">
        <v>-6510265</v>
      </c>
      <c r="I32" s="57">
        <f t="shared" si="1"/>
        <v>4045847243</v>
      </c>
      <c r="J32" s="43">
        <f t="shared" si="2"/>
        <v>-1.6065376727368449E-3</v>
      </c>
      <c r="K32" s="57">
        <v>3498869.7742446056</v>
      </c>
      <c r="L32" s="44">
        <f t="shared" si="3"/>
        <v>-5621.066104324218</v>
      </c>
      <c r="M32" s="2">
        <f t="shared" si="4"/>
        <v>3493248.7081402815</v>
      </c>
      <c r="N32" s="2">
        <v>3493248.7081402815</v>
      </c>
    </row>
    <row r="33" spans="1:16" hidden="1" x14ac:dyDescent="0.25">
      <c r="A33" s="39" t="s">
        <v>89</v>
      </c>
      <c r="B33" t="s">
        <v>90</v>
      </c>
      <c r="D33" s="61">
        <v>10521788956</v>
      </c>
      <c r="E33" s="57">
        <v>0</v>
      </c>
      <c r="F33" s="2">
        <f t="shared" si="0"/>
        <v>10521788956</v>
      </c>
      <c r="G33" s="139">
        <v>10521788956</v>
      </c>
      <c r="H33" s="58"/>
      <c r="I33" s="57">
        <f t="shared" si="1"/>
        <v>10521788956</v>
      </c>
      <c r="J33" s="43">
        <f t="shared" si="2"/>
        <v>0</v>
      </c>
      <c r="K33" s="57">
        <v>13055795.919471469</v>
      </c>
      <c r="L33" s="44">
        <f t="shared" si="3"/>
        <v>0</v>
      </c>
      <c r="M33" s="2">
        <f t="shared" si="4"/>
        <v>13055795.919471469</v>
      </c>
      <c r="N33" s="2">
        <v>13055795.919471469</v>
      </c>
    </row>
    <row r="34" spans="1:16" hidden="1" x14ac:dyDescent="0.25">
      <c r="A34" s="39" t="s">
        <v>91</v>
      </c>
      <c r="B34" t="s">
        <v>92</v>
      </c>
      <c r="D34" s="61">
        <v>9793144824</v>
      </c>
      <c r="E34" s="57">
        <v>0</v>
      </c>
      <c r="F34" s="2">
        <f t="shared" si="0"/>
        <v>9793144824</v>
      </c>
      <c r="G34" s="139">
        <v>9793144824</v>
      </c>
      <c r="H34" s="58"/>
      <c r="I34" s="57">
        <f t="shared" si="1"/>
        <v>9793144824</v>
      </c>
      <c r="J34" s="43">
        <f t="shared" si="2"/>
        <v>0</v>
      </c>
      <c r="K34" s="57">
        <v>6016521.0915611852</v>
      </c>
      <c r="L34" s="44">
        <f t="shared" si="3"/>
        <v>0</v>
      </c>
      <c r="M34" s="2">
        <f t="shared" si="4"/>
        <v>6016521.0915611852</v>
      </c>
      <c r="N34" s="2">
        <v>6016521.0915611852</v>
      </c>
    </row>
    <row r="35" spans="1:16" hidden="1" x14ac:dyDescent="0.25">
      <c r="A35" s="39" t="s">
        <v>93</v>
      </c>
      <c r="B35" t="s">
        <v>94</v>
      </c>
      <c r="D35" s="61">
        <v>2531197203</v>
      </c>
      <c r="E35" s="62">
        <v>0</v>
      </c>
      <c r="F35" s="2">
        <f t="shared" si="0"/>
        <v>2531197203</v>
      </c>
      <c r="G35" s="139">
        <v>2531197203</v>
      </c>
      <c r="H35" s="58"/>
      <c r="I35" s="57">
        <f t="shared" si="1"/>
        <v>2531197203</v>
      </c>
      <c r="J35" s="43">
        <f t="shared" si="2"/>
        <v>0</v>
      </c>
      <c r="K35" s="41">
        <v>1960284.083373989</v>
      </c>
      <c r="L35" s="44">
        <f t="shared" si="3"/>
        <v>0</v>
      </c>
      <c r="M35" s="40">
        <f t="shared" si="4"/>
        <v>1960284.083373989</v>
      </c>
      <c r="N35" s="2">
        <v>1960284.083373989</v>
      </c>
    </row>
    <row r="36" spans="1:16" hidden="1" x14ac:dyDescent="0.25">
      <c r="A36" s="39" t="s">
        <v>95</v>
      </c>
      <c r="B36" t="s">
        <v>96</v>
      </c>
      <c r="D36" s="61">
        <v>12713752589</v>
      </c>
      <c r="E36" s="57">
        <v>0</v>
      </c>
      <c r="F36" s="2">
        <f t="shared" si="0"/>
        <v>12713752589</v>
      </c>
      <c r="G36" s="139">
        <v>12713752589</v>
      </c>
      <c r="H36" s="58"/>
      <c r="I36" s="57">
        <f t="shared" si="1"/>
        <v>12713752589</v>
      </c>
      <c r="J36" s="43">
        <f t="shared" si="2"/>
        <v>0</v>
      </c>
      <c r="K36" s="41">
        <v>3564932.5371373817</v>
      </c>
      <c r="L36" s="44">
        <f t="shared" si="3"/>
        <v>0</v>
      </c>
      <c r="M36" s="40">
        <f t="shared" si="4"/>
        <v>3564932.5371373817</v>
      </c>
      <c r="N36" s="2">
        <v>3564932.5371373817</v>
      </c>
    </row>
    <row r="37" spans="1:16" hidden="1" x14ac:dyDescent="0.25">
      <c r="A37" s="39" t="s">
        <v>97</v>
      </c>
      <c r="B37" t="s">
        <v>98</v>
      </c>
      <c r="D37" s="61">
        <v>9156830625</v>
      </c>
      <c r="E37" s="57">
        <v>0</v>
      </c>
      <c r="F37" s="2">
        <f t="shared" si="0"/>
        <v>9156830625</v>
      </c>
      <c r="G37" s="139">
        <v>9156830625</v>
      </c>
      <c r="H37" s="58"/>
      <c r="I37" s="57">
        <f t="shared" si="1"/>
        <v>9156830625</v>
      </c>
      <c r="J37" s="43">
        <f t="shared" si="2"/>
        <v>0</v>
      </c>
      <c r="K37" s="41">
        <v>3578465.5421573035</v>
      </c>
      <c r="L37" s="44">
        <f t="shared" si="3"/>
        <v>0</v>
      </c>
      <c r="M37" s="40">
        <f t="shared" si="4"/>
        <v>3578465.5421573035</v>
      </c>
      <c r="N37" s="2">
        <v>3578465.5421573035</v>
      </c>
    </row>
    <row r="38" spans="1:16" hidden="1" x14ac:dyDescent="0.25">
      <c r="A38" s="39" t="s">
        <v>99</v>
      </c>
      <c r="B38" t="s">
        <v>100</v>
      </c>
      <c r="D38" s="61">
        <v>3855411774</v>
      </c>
      <c r="E38" s="57">
        <v>0</v>
      </c>
      <c r="F38" s="2">
        <f t="shared" si="0"/>
        <v>3855411774</v>
      </c>
      <c r="G38" s="139">
        <v>3855411774</v>
      </c>
      <c r="H38" s="58"/>
      <c r="I38" s="57">
        <f t="shared" si="1"/>
        <v>3855411774</v>
      </c>
      <c r="J38" s="43">
        <f t="shared" si="2"/>
        <v>0</v>
      </c>
      <c r="K38" s="41">
        <v>4290713.13148023</v>
      </c>
      <c r="L38" s="44">
        <f t="shared" si="3"/>
        <v>0</v>
      </c>
      <c r="M38" s="40">
        <f t="shared" si="4"/>
        <v>4290713.13148023</v>
      </c>
      <c r="N38" s="2">
        <v>4290713.13148023</v>
      </c>
    </row>
    <row r="39" spans="1:16" hidden="1" x14ac:dyDescent="0.25">
      <c r="A39" s="39" t="s">
        <v>101</v>
      </c>
      <c r="B39" t="s">
        <v>102</v>
      </c>
      <c r="D39" s="61">
        <v>7395720784</v>
      </c>
      <c r="E39" s="57">
        <v>0</v>
      </c>
      <c r="F39" s="2">
        <f t="shared" si="0"/>
        <v>7395720784</v>
      </c>
      <c r="G39" s="139">
        <v>7395720784</v>
      </c>
      <c r="H39" s="58">
        <v>-1731890</v>
      </c>
      <c r="I39" s="57">
        <f t="shared" si="1"/>
        <v>7393988894</v>
      </c>
      <c r="J39" s="43">
        <f t="shared" si="2"/>
        <v>-2.3417460590816161E-4</v>
      </c>
      <c r="K39" s="41">
        <v>1287505.1815549906</v>
      </c>
      <c r="L39" s="44">
        <f t="shared" si="3"/>
        <v>-301.50101849535599</v>
      </c>
      <c r="M39" s="40">
        <f t="shared" si="4"/>
        <v>1287203.6805364953</v>
      </c>
      <c r="N39" s="2">
        <v>1287203.6805364953</v>
      </c>
    </row>
    <row r="40" spans="1:16" hidden="1" x14ac:dyDescent="0.25">
      <c r="A40" s="39" t="s">
        <v>103</v>
      </c>
      <c r="B40" t="s">
        <v>104</v>
      </c>
      <c r="D40" s="61">
        <v>22302731605</v>
      </c>
      <c r="E40" s="57">
        <v>0</v>
      </c>
      <c r="F40" s="2">
        <f t="shared" si="0"/>
        <v>22302731605</v>
      </c>
      <c r="G40" s="139">
        <v>22302731605</v>
      </c>
      <c r="H40" s="58"/>
      <c r="I40" s="57">
        <f t="shared" si="1"/>
        <v>22302731605</v>
      </c>
      <c r="J40" s="43">
        <f t="shared" si="2"/>
        <v>0</v>
      </c>
      <c r="K40" s="41">
        <v>21792207.504154373</v>
      </c>
      <c r="L40" s="44">
        <f t="shared" si="3"/>
        <v>0</v>
      </c>
      <c r="M40" s="40">
        <f t="shared" si="4"/>
        <v>21792207.504154373</v>
      </c>
      <c r="N40" s="2">
        <v>21792207.504154373</v>
      </c>
    </row>
    <row r="41" spans="1:16" hidden="1" x14ac:dyDescent="0.25">
      <c r="A41" s="39" t="s">
        <v>105</v>
      </c>
      <c r="B41" t="s">
        <v>106</v>
      </c>
      <c r="D41" s="61">
        <v>2129879894</v>
      </c>
      <c r="E41" s="57">
        <v>0</v>
      </c>
      <c r="F41" s="2">
        <f t="shared" si="0"/>
        <v>2129879894</v>
      </c>
      <c r="G41" s="139">
        <v>2129879894</v>
      </c>
      <c r="H41" s="58">
        <v>-7279764</v>
      </c>
      <c r="I41" s="57">
        <f t="shared" si="1"/>
        <v>2122600130</v>
      </c>
      <c r="J41" s="43">
        <f t="shared" si="2"/>
        <v>-3.4179223065617615E-3</v>
      </c>
      <c r="K41" s="41">
        <v>2503535.9465833791</v>
      </c>
      <c r="L41" s="44">
        <f t="shared" si="3"/>
        <v>-8556.8913571065459</v>
      </c>
      <c r="M41" s="40">
        <f t="shared" si="4"/>
        <v>2494979.0552262724</v>
      </c>
      <c r="N41" s="2">
        <v>2494979.0552262724</v>
      </c>
    </row>
    <row r="42" spans="1:16" hidden="1" x14ac:dyDescent="0.25">
      <c r="A42" s="39" t="s">
        <v>107</v>
      </c>
      <c r="B42" t="s">
        <v>108</v>
      </c>
      <c r="D42" s="61">
        <v>11800516225</v>
      </c>
      <c r="E42" s="41">
        <v>0</v>
      </c>
      <c r="F42" s="40">
        <f>+D42+E42</f>
        <v>11800516225</v>
      </c>
      <c r="G42" s="139">
        <v>11800516225</v>
      </c>
      <c r="H42" s="63">
        <v>0</v>
      </c>
      <c r="I42" s="41">
        <f>+G42+H42</f>
        <v>11800516225</v>
      </c>
      <c r="J42" s="43">
        <f>+(I42-F42)/F42</f>
        <v>0</v>
      </c>
      <c r="K42" s="41">
        <v>5940243.8548849644</v>
      </c>
      <c r="L42" s="44">
        <f>+K42*J42</f>
        <v>0</v>
      </c>
      <c r="M42" s="40">
        <f>+K42+L42</f>
        <v>5940243.8548849644</v>
      </c>
      <c r="N42" s="40">
        <v>5940243.8548849644</v>
      </c>
    </row>
    <row r="43" spans="1:16" hidden="1" x14ac:dyDescent="0.25">
      <c r="B43" s="8" t="s">
        <v>109</v>
      </c>
      <c r="C43" s="8"/>
      <c r="D43" s="56">
        <f t="shared" ref="D43" si="5">SUM(D19:D42)</f>
        <v>151987371421</v>
      </c>
      <c r="E43" s="57">
        <f t="shared" ref="E43:I43" si="6">SUM(E19:E42)</f>
        <v>0</v>
      </c>
      <c r="F43" s="2">
        <f t="shared" si="6"/>
        <v>151987371421</v>
      </c>
      <c r="G43" s="138">
        <f t="shared" si="6"/>
        <v>151987371421</v>
      </c>
      <c r="H43" s="58">
        <f t="shared" si="6"/>
        <v>-20856361</v>
      </c>
      <c r="I43" s="2">
        <f t="shared" si="6"/>
        <v>151966515060</v>
      </c>
      <c r="J43" s="43">
        <f t="shared" si="2"/>
        <v>-1.3722430228909328E-4</v>
      </c>
      <c r="K43" s="57">
        <v>109603291.08573946</v>
      </c>
      <c r="L43" s="57">
        <f>SUM(L19:L42)</f>
        <v>-18510.042330564407</v>
      </c>
      <c r="M43" s="2">
        <f>SUM(M19:M42)</f>
        <v>109584781.0434089</v>
      </c>
      <c r="N43" s="2">
        <v>109584781.0434089</v>
      </c>
    </row>
    <row r="44" spans="1:16" hidden="1" x14ac:dyDescent="0.25">
      <c r="D44" s="65"/>
      <c r="E44" s="66"/>
      <c r="F44" s="67"/>
      <c r="G44" s="140"/>
      <c r="H44" s="66"/>
      <c r="I44" s="67"/>
      <c r="J44" s="68"/>
      <c r="K44" s="67"/>
      <c r="L44" s="67"/>
      <c r="M44" s="67"/>
    </row>
    <row r="45" spans="1:16" ht="13.8" hidden="1" thickBot="1" x14ac:dyDescent="0.3">
      <c r="B45" s="8" t="s">
        <v>110</v>
      </c>
      <c r="C45" s="8"/>
      <c r="D45" s="69">
        <f t="shared" ref="D45:I45" si="7">+D43+D17</f>
        <v>432315357665</v>
      </c>
      <c r="E45" s="70">
        <f t="shared" si="7"/>
        <v>0</v>
      </c>
      <c r="F45" s="71">
        <f t="shared" si="7"/>
        <v>432315357665</v>
      </c>
      <c r="G45" s="141">
        <f t="shared" si="7"/>
        <v>447727282324</v>
      </c>
      <c r="H45" s="71">
        <f t="shared" si="7"/>
        <v>-20856361</v>
      </c>
      <c r="I45" s="71">
        <f t="shared" si="7"/>
        <v>447706425963</v>
      </c>
      <c r="J45" s="72"/>
      <c r="K45" s="71">
        <v>353187140.16378528</v>
      </c>
      <c r="L45" s="73">
        <f>+L43+L17</f>
        <v>14219371.726553546</v>
      </c>
      <c r="M45" s="74">
        <f>+M43+M17</f>
        <v>382795945.70598304</v>
      </c>
      <c r="N45" s="75">
        <v>382978580.83865392</v>
      </c>
      <c r="O45" s="76"/>
    </row>
    <row r="46" spans="1:16" s="77" customFormat="1" hidden="1" x14ac:dyDescent="0.25">
      <c r="D46" s="78" t="s">
        <v>111</v>
      </c>
      <c r="G46" s="142" t="s">
        <v>111</v>
      </c>
      <c r="H46" s="37" t="s">
        <v>112</v>
      </c>
      <c r="I46" s="76" t="s">
        <v>3</v>
      </c>
      <c r="K46" s="37"/>
      <c r="L46" s="79"/>
      <c r="N46" s="80"/>
      <c r="O46" s="76"/>
    </row>
    <row r="47" spans="1:16" hidden="1" x14ac:dyDescent="0.25">
      <c r="D47" s="82"/>
      <c r="G47" s="143"/>
      <c r="H47" s="2"/>
      <c r="I47" s="83"/>
      <c r="K47" s="84" t="s">
        <v>113</v>
      </c>
      <c r="L47" s="85" t="s">
        <v>114</v>
      </c>
      <c r="M47" s="85" t="s">
        <v>113</v>
      </c>
      <c r="N47" s="2" t="s">
        <v>113</v>
      </c>
      <c r="O47" s="86"/>
    </row>
    <row r="48" spans="1:16" hidden="1" x14ac:dyDescent="0.25">
      <c r="A48" s="10" t="s">
        <v>3</v>
      </c>
      <c r="D48" s="82"/>
      <c r="G48" s="143"/>
      <c r="H48" s="87"/>
      <c r="I48" s="86" t="s">
        <v>3</v>
      </c>
      <c r="K48" s="87">
        <v>176593570.08189264</v>
      </c>
      <c r="L48" s="2">
        <f>M45/2</f>
        <v>191397972.85299152</v>
      </c>
      <c r="M48" s="2">
        <f>M45-L48</f>
        <v>191397972.85299152</v>
      </c>
      <c r="N48" s="2">
        <v>191489290.41932696</v>
      </c>
      <c r="P48" s="46" t="s">
        <v>3</v>
      </c>
    </row>
    <row r="49" spans="1:15" x14ac:dyDescent="0.25">
      <c r="G49" s="143"/>
      <c r="K49" s="87"/>
    </row>
    <row r="50" spans="1:15" x14ac:dyDescent="0.25">
      <c r="D50" s="57"/>
      <c r="G50" s="144"/>
      <c r="K50" s="87"/>
      <c r="L50" s="88"/>
      <c r="O50" s="45" t="s">
        <v>3</v>
      </c>
    </row>
    <row r="51" spans="1:15" x14ac:dyDescent="0.25">
      <c r="A51" s="39" t="s">
        <v>61</v>
      </c>
      <c r="B51" t="s">
        <v>62</v>
      </c>
      <c r="C51" s="45">
        <v>2359484.8715135329</v>
      </c>
      <c r="D51" s="89">
        <v>2240564397</v>
      </c>
      <c r="E51" s="90"/>
      <c r="F51" s="91">
        <f t="shared" ref="F51:F74" si="8">+D51+E51</f>
        <v>2240564397</v>
      </c>
      <c r="G51" s="145">
        <v>2340586835</v>
      </c>
      <c r="H51" s="92"/>
      <c r="I51" s="93">
        <f>+G51+H51</f>
        <v>2340586835</v>
      </c>
      <c r="J51" s="94">
        <f t="shared" ref="J51:J79" si="9">+(I51-F51)/F51</f>
        <v>4.4641626071504521E-2</v>
      </c>
      <c r="K51" s="2">
        <v>2488858.3391174916</v>
      </c>
      <c r="L51" s="95">
        <f>+K51*J51</f>
        <v>111106.68331982885</v>
      </c>
      <c r="M51" s="2">
        <f>+K51+L51</f>
        <v>2599965.0224373206</v>
      </c>
      <c r="N51" s="2">
        <v>2601100.8078721925</v>
      </c>
      <c r="O51" s="45">
        <f>+M51-N51</f>
        <v>-1135.785434871912</v>
      </c>
    </row>
    <row r="52" spans="1:15" x14ac:dyDescent="0.25">
      <c r="A52" s="39" t="s">
        <v>63</v>
      </c>
      <c r="B52" t="s">
        <v>64</v>
      </c>
      <c r="C52" s="45">
        <v>4101354.1455810801</v>
      </c>
      <c r="D52" s="89">
        <v>4749904936</v>
      </c>
      <c r="E52" s="90"/>
      <c r="F52" s="91">
        <f t="shared" si="8"/>
        <v>4749904936</v>
      </c>
      <c r="G52" s="145">
        <v>5267870338</v>
      </c>
      <c r="H52" s="92">
        <f>-25211-2747855-11078653</f>
        <v>-13851719</v>
      </c>
      <c r="I52" s="93">
        <f t="shared" ref="I52:I78" si="10">+G52+H52</f>
        <v>5254018619</v>
      </c>
      <c r="J52" s="94">
        <f>+(I52-F52)/F52</f>
        <v>0.10613132047744207</v>
      </c>
      <c r="K52" s="2">
        <v>4517089.4303067941</v>
      </c>
      <c r="L52" s="95">
        <f t="shared" ref="L52:L78" si="11">+K52*J52</f>
        <v>479404.6659531566</v>
      </c>
      <c r="M52" s="2">
        <f t="shared" ref="M52:M78" si="12">+K52+L52</f>
        <v>4996494.0962599507</v>
      </c>
      <c r="N52" s="2">
        <v>4997851.165494631</v>
      </c>
      <c r="O52" s="45">
        <f t="shared" ref="O52:O78" si="13">+M52-N52</f>
        <v>-1357.0692346803844</v>
      </c>
    </row>
    <row r="53" spans="1:15" x14ac:dyDescent="0.25">
      <c r="A53" s="39" t="s">
        <v>65</v>
      </c>
      <c r="B53" t="s">
        <v>66</v>
      </c>
      <c r="C53" s="45">
        <v>1542645.4029310462</v>
      </c>
      <c r="D53" s="89">
        <v>926234541</v>
      </c>
      <c r="E53" s="90"/>
      <c r="F53" s="91">
        <f t="shared" si="8"/>
        <v>926234541</v>
      </c>
      <c r="G53" s="145">
        <v>914310202</v>
      </c>
      <c r="H53" s="92"/>
      <c r="I53" s="93">
        <f t="shared" si="10"/>
        <v>914310202</v>
      </c>
      <c r="J53" s="94">
        <f>+(I53-F53)/F53</f>
        <v>-1.2873995162311701E-2</v>
      </c>
      <c r="K53" s="2">
        <v>1514863.6081794705</v>
      </c>
      <c r="L53" s="95">
        <f t="shared" si="11"/>
        <v>-19502.346763264552</v>
      </c>
      <c r="M53" s="2">
        <f t="shared" si="12"/>
        <v>1495361.2614162059</v>
      </c>
      <c r="N53" s="2">
        <v>1495366.8875622645</v>
      </c>
      <c r="O53" s="45">
        <f t="shared" si="13"/>
        <v>-5.6261460585519671</v>
      </c>
    </row>
    <row r="54" spans="1:15" x14ac:dyDescent="0.25">
      <c r="A54" s="39" t="s">
        <v>67</v>
      </c>
      <c r="B54" t="s">
        <v>68</v>
      </c>
      <c r="C54" s="45">
        <v>829574.9557194321</v>
      </c>
      <c r="D54" s="89">
        <v>893658003</v>
      </c>
      <c r="E54" s="90"/>
      <c r="F54" s="91">
        <f t="shared" si="8"/>
        <v>893658003</v>
      </c>
      <c r="G54" s="145">
        <v>971592452</v>
      </c>
      <c r="H54" s="92"/>
      <c r="I54" s="93">
        <f t="shared" si="10"/>
        <v>971592452</v>
      </c>
      <c r="J54" s="94">
        <f t="shared" si="9"/>
        <v>8.7208360176236233E-2</v>
      </c>
      <c r="K54" s="2">
        <v>902032.26595240715</v>
      </c>
      <c r="L54" s="95">
        <f t="shared" si="11"/>
        <v>78664.75473976403</v>
      </c>
      <c r="M54" s="2">
        <f t="shared" si="12"/>
        <v>980697.02069217118</v>
      </c>
      <c r="N54" s="2">
        <v>980436.71204574266</v>
      </c>
      <c r="O54" s="45">
        <f t="shared" si="13"/>
        <v>260.3086464285152</v>
      </c>
    </row>
    <row r="55" spans="1:15" x14ac:dyDescent="0.25">
      <c r="A55" s="39" t="s">
        <v>69</v>
      </c>
      <c r="B55" t="s">
        <v>70</v>
      </c>
      <c r="C55" s="45">
        <v>877261.29814193991</v>
      </c>
      <c r="D55" s="89">
        <v>1789519663</v>
      </c>
      <c r="E55" s="90"/>
      <c r="F55" s="91">
        <f t="shared" si="8"/>
        <v>1789519663</v>
      </c>
      <c r="G55" s="145">
        <v>1868519946</v>
      </c>
      <c r="H55" s="92"/>
      <c r="I55" s="93">
        <f t="shared" si="10"/>
        <v>1868519946</v>
      </c>
      <c r="J55" s="94">
        <f t="shared" si="9"/>
        <v>4.4146082679841443E-2</v>
      </c>
      <c r="K55" s="2">
        <v>917655.67238761508</v>
      </c>
      <c r="L55" s="95">
        <f t="shared" si="11"/>
        <v>40510.90318484915</v>
      </c>
      <c r="M55" s="2">
        <f t="shared" si="12"/>
        <v>958166.57557246427</v>
      </c>
      <c r="N55" s="2">
        <v>958271.55638161791</v>
      </c>
      <c r="O55" s="45">
        <f t="shared" si="13"/>
        <v>-104.98080915363971</v>
      </c>
    </row>
    <row r="56" spans="1:15" x14ac:dyDescent="0.25">
      <c r="A56" s="39" t="s">
        <v>71</v>
      </c>
      <c r="B56" t="s">
        <v>72</v>
      </c>
      <c r="C56" s="45">
        <v>4140211.3744192403</v>
      </c>
      <c r="D56" s="89">
        <v>4533214521</v>
      </c>
      <c r="E56" s="90"/>
      <c r="F56" s="91">
        <f t="shared" si="8"/>
        <v>4533214521</v>
      </c>
      <c r="G56" s="145">
        <v>4783579330</v>
      </c>
      <c r="H56" s="96"/>
      <c r="I56" s="93">
        <f t="shared" si="10"/>
        <v>4783579330</v>
      </c>
      <c r="J56" s="94">
        <f t="shared" si="9"/>
        <v>5.5228978871436914E-2</v>
      </c>
      <c r="K56" s="2">
        <v>4331044.3004179746</v>
      </c>
      <c r="L56" s="95">
        <f t="shared" si="11"/>
        <v>239199.15415904159</v>
      </c>
      <c r="M56" s="2">
        <f t="shared" si="12"/>
        <v>4570243.4545770157</v>
      </c>
      <c r="N56" s="2">
        <v>4571001.4823527951</v>
      </c>
      <c r="O56" s="45">
        <f t="shared" si="13"/>
        <v>-758.02777577936649</v>
      </c>
    </row>
    <row r="57" spans="1:15" x14ac:dyDescent="0.25">
      <c r="A57" s="39" t="s">
        <v>73</v>
      </c>
      <c r="B57" t="s">
        <v>74</v>
      </c>
      <c r="C57" s="45">
        <v>4250142.627188311</v>
      </c>
      <c r="D57" s="89">
        <v>1906096736</v>
      </c>
      <c r="E57" s="90"/>
      <c r="F57" s="91">
        <f t="shared" si="8"/>
        <v>1906096736</v>
      </c>
      <c r="G57" s="145">
        <v>1982902426</v>
      </c>
      <c r="H57" s="92"/>
      <c r="I57" s="93">
        <f t="shared" si="10"/>
        <v>1982902426</v>
      </c>
      <c r="J57" s="94">
        <f t="shared" si="9"/>
        <v>4.0294749237742782E-2</v>
      </c>
      <c r="K57" s="2">
        <v>4525649.7650648691</v>
      </c>
      <c r="L57" s="95">
        <f t="shared" si="11"/>
        <v>182359.92242113844</v>
      </c>
      <c r="M57" s="2">
        <f t="shared" si="12"/>
        <v>4708009.6874860078</v>
      </c>
      <c r="N57" s="2">
        <v>4714590.3249651026</v>
      </c>
      <c r="O57" s="45">
        <f t="shared" si="13"/>
        <v>-6580.6374790947884</v>
      </c>
    </row>
    <row r="58" spans="1:15" x14ac:dyDescent="0.25">
      <c r="A58" s="39" t="s">
        <v>75</v>
      </c>
      <c r="B58" t="s">
        <v>76</v>
      </c>
      <c r="C58" s="45">
        <v>13212739.721886214</v>
      </c>
      <c r="D58" s="89">
        <v>21019891106</v>
      </c>
      <c r="E58" s="90"/>
      <c r="F58" s="91">
        <f t="shared" si="8"/>
        <v>21019891106</v>
      </c>
      <c r="G58" s="145">
        <v>21844104620</v>
      </c>
      <c r="H58" s="92">
        <f>-309088-4428764-1378271</f>
        <v>-6116123</v>
      </c>
      <c r="I58" s="93">
        <f t="shared" si="10"/>
        <v>21837988497</v>
      </c>
      <c r="J58" s="94">
        <f t="shared" si="9"/>
        <v>3.8920153623749225E-2</v>
      </c>
      <c r="K58" s="2">
        <v>13926405.288540196</v>
      </c>
      <c r="L58" s="95">
        <f t="shared" si="11"/>
        <v>542017.83325657807</v>
      </c>
      <c r="M58" s="2">
        <f t="shared" si="12"/>
        <v>14468423.121796774</v>
      </c>
      <c r="N58" s="2">
        <v>14476283.547652671</v>
      </c>
      <c r="O58" s="45">
        <f t="shared" si="13"/>
        <v>-7860.425855897367</v>
      </c>
    </row>
    <row r="59" spans="1:15" x14ac:dyDescent="0.25">
      <c r="A59" s="39" t="s">
        <v>77</v>
      </c>
      <c r="B59" t="s">
        <v>78</v>
      </c>
      <c r="C59" s="45">
        <v>1975583.1760440837</v>
      </c>
      <c r="D59" s="89">
        <v>1749345815</v>
      </c>
      <c r="E59" s="90"/>
      <c r="F59" s="91">
        <f t="shared" si="8"/>
        <v>1749345815</v>
      </c>
      <c r="G59" s="145">
        <v>1902242390</v>
      </c>
      <c r="H59" s="92">
        <v>-714000</v>
      </c>
      <c r="I59" s="93">
        <f t="shared" si="10"/>
        <v>1901528390</v>
      </c>
      <c r="J59" s="94">
        <f t="shared" si="9"/>
        <v>8.699399152248237E-2</v>
      </c>
      <c r="K59" s="2">
        <v>2124575.4658723958</v>
      </c>
      <c r="L59" s="95">
        <f t="shared" si="11"/>
        <v>184825.30006697722</v>
      </c>
      <c r="M59" s="2">
        <f t="shared" si="12"/>
        <v>2309400.7659393731</v>
      </c>
      <c r="N59" s="2">
        <v>2309781.7986244038</v>
      </c>
      <c r="O59" s="45">
        <f t="shared" si="13"/>
        <v>-381.0326850307174</v>
      </c>
    </row>
    <row r="60" spans="1:15" x14ac:dyDescent="0.25">
      <c r="A60" s="39" t="s">
        <v>79</v>
      </c>
      <c r="B60" t="s">
        <v>80</v>
      </c>
      <c r="C60" s="45">
        <v>6350000.6599320658</v>
      </c>
      <c r="D60" s="89">
        <v>5944312276</v>
      </c>
      <c r="E60" s="90"/>
      <c r="F60" s="91">
        <f t="shared" si="8"/>
        <v>5944312276</v>
      </c>
      <c r="G60" s="145">
        <v>6171599988</v>
      </c>
      <c r="H60" s="92"/>
      <c r="I60" s="93">
        <f t="shared" si="10"/>
        <v>6171599988</v>
      </c>
      <c r="J60" s="94">
        <f t="shared" si="9"/>
        <v>3.82361661781579E-2</v>
      </c>
      <c r="K60" s="2">
        <v>6746145.2856748374</v>
      </c>
      <c r="L60" s="95">
        <f t="shared" si="11"/>
        <v>257946.73220505958</v>
      </c>
      <c r="M60" s="2">
        <f t="shared" si="12"/>
        <v>7004092.0178798968</v>
      </c>
      <c r="N60" s="2">
        <v>7005522.984660171</v>
      </c>
      <c r="O60" s="45">
        <f t="shared" si="13"/>
        <v>-1430.9667802741751</v>
      </c>
    </row>
    <row r="61" spans="1:15" x14ac:dyDescent="0.25">
      <c r="A61" s="39" t="s">
        <v>81</v>
      </c>
      <c r="B61" t="s">
        <v>82</v>
      </c>
      <c r="C61" s="45">
        <v>414217.53279517993</v>
      </c>
      <c r="D61" s="89">
        <v>5918382889</v>
      </c>
      <c r="E61" s="90"/>
      <c r="F61" s="91">
        <f t="shared" si="8"/>
        <v>5918382889</v>
      </c>
      <c r="G61" s="145">
        <v>6146023554</v>
      </c>
      <c r="H61" s="92"/>
      <c r="I61" s="93">
        <f t="shared" si="10"/>
        <v>6146023554</v>
      </c>
      <c r="J61" s="94">
        <f t="shared" si="9"/>
        <v>3.8463321699428496E-2</v>
      </c>
      <c r="K61" s="2">
        <v>441440.43003793427</v>
      </c>
      <c r="L61" s="95">
        <f t="shared" si="11"/>
        <v>16979.265271683125</v>
      </c>
      <c r="M61" s="2">
        <f t="shared" si="12"/>
        <v>458419.69530961738</v>
      </c>
      <c r="N61" s="2">
        <v>458578.67459100613</v>
      </c>
      <c r="O61" s="45">
        <f t="shared" si="13"/>
        <v>-158.97928138874704</v>
      </c>
    </row>
    <row r="62" spans="1:15" x14ac:dyDescent="0.25">
      <c r="A62" s="39" t="s">
        <v>83</v>
      </c>
      <c r="B62" t="s">
        <v>84</v>
      </c>
      <c r="C62" s="45">
        <v>8951785.499176247</v>
      </c>
      <c r="D62" s="89">
        <v>8431580963</v>
      </c>
      <c r="E62" s="90"/>
      <c r="F62" s="91">
        <f t="shared" si="8"/>
        <v>8431580963</v>
      </c>
      <c r="G62" s="145">
        <v>8821524257</v>
      </c>
      <c r="H62" s="92"/>
      <c r="I62" s="93">
        <f t="shared" si="10"/>
        <v>8821524257</v>
      </c>
      <c r="J62" s="94">
        <f t="shared" si="9"/>
        <v>4.6247945161313635E-2</v>
      </c>
      <c r="K62" s="2">
        <v>9418768.0267148465</v>
      </c>
      <c r="L62" s="95">
        <f t="shared" si="11"/>
        <v>435598.66718664247</v>
      </c>
      <c r="M62" s="2">
        <f t="shared" si="12"/>
        <v>9854366.6939014886</v>
      </c>
      <c r="N62" s="2">
        <v>9857498.3933067508</v>
      </c>
      <c r="O62" s="45">
        <f t="shared" si="13"/>
        <v>-3131.6994052622467</v>
      </c>
    </row>
    <row r="63" spans="1:15" x14ac:dyDescent="0.25">
      <c r="A63" s="39" t="s">
        <v>85</v>
      </c>
      <c r="B63" t="s">
        <v>86</v>
      </c>
      <c r="C63" s="45">
        <v>3919935.5927198529</v>
      </c>
      <c r="D63" s="89">
        <v>13401036081</v>
      </c>
      <c r="E63" s="90"/>
      <c r="F63" s="91">
        <f t="shared" si="8"/>
        <v>13401036081</v>
      </c>
      <c r="G63" s="145">
        <v>13944527539</v>
      </c>
      <c r="H63" s="92"/>
      <c r="I63" s="93">
        <f t="shared" si="10"/>
        <v>13944527539</v>
      </c>
      <c r="J63" s="94">
        <f t="shared" si="9"/>
        <v>4.0555928266663099E-2</v>
      </c>
      <c r="K63" s="2">
        <v>4066757.2686255355</v>
      </c>
      <c r="L63" s="95">
        <f t="shared" si="11"/>
        <v>164931.11606430798</v>
      </c>
      <c r="M63" s="2">
        <f t="shared" si="12"/>
        <v>4231688.3846898433</v>
      </c>
      <c r="N63" s="2">
        <v>4257097.8035220616</v>
      </c>
      <c r="O63" s="45">
        <f t="shared" si="13"/>
        <v>-25409.418832218274</v>
      </c>
    </row>
    <row r="64" spans="1:15" x14ac:dyDescent="0.25">
      <c r="A64" s="39" t="s">
        <v>87</v>
      </c>
      <c r="B64" t="s">
        <v>88</v>
      </c>
      <c r="C64" s="45">
        <v>4843449.4675877951</v>
      </c>
      <c r="D64" s="89">
        <v>6198621290</v>
      </c>
      <c r="E64" s="90"/>
      <c r="F64" s="91">
        <f t="shared" si="8"/>
        <v>6198621290</v>
      </c>
      <c r="G64" s="145">
        <v>6595409239</v>
      </c>
      <c r="H64" s="92"/>
      <c r="I64" s="93">
        <f t="shared" si="10"/>
        <v>6595409239</v>
      </c>
      <c r="J64" s="94">
        <f t="shared" si="9"/>
        <v>6.4012290868636051E-2</v>
      </c>
      <c r="K64" s="2">
        <v>5311732.1735982075</v>
      </c>
      <c r="L64" s="95">
        <f t="shared" si="11"/>
        <v>340016.14491266088</v>
      </c>
      <c r="M64" s="2">
        <f t="shared" si="12"/>
        <v>5651748.3185108686</v>
      </c>
      <c r="N64" s="2">
        <v>5655738.4571745554</v>
      </c>
      <c r="O64" s="45">
        <f t="shared" si="13"/>
        <v>-3990.1386636868119</v>
      </c>
    </row>
    <row r="65" spans="1:15" x14ac:dyDescent="0.25">
      <c r="A65" s="39" t="s">
        <v>89</v>
      </c>
      <c r="B65" t="s">
        <v>90</v>
      </c>
      <c r="C65" s="45">
        <v>18406257.033399183</v>
      </c>
      <c r="D65" s="89">
        <v>15777801124</v>
      </c>
      <c r="E65" s="90"/>
      <c r="F65" s="91">
        <f t="shared" si="8"/>
        <v>15777801124</v>
      </c>
      <c r="G65" s="145">
        <v>17105500935</v>
      </c>
      <c r="H65" s="92"/>
      <c r="I65" s="93">
        <f t="shared" si="10"/>
        <v>17105500935</v>
      </c>
      <c r="J65" s="94">
        <f t="shared" si="9"/>
        <v>8.4149863505403377E-2</v>
      </c>
      <c r="K65" s="2">
        <v>19577635.741827507</v>
      </c>
      <c r="L65" s="95">
        <f t="shared" si="11"/>
        <v>1647455.3754332913</v>
      </c>
      <c r="M65" s="2">
        <f t="shared" si="12"/>
        <v>21225091.117260799</v>
      </c>
      <c r="N65" s="2">
        <v>21232068.586241383</v>
      </c>
      <c r="O65" s="45">
        <f t="shared" si="13"/>
        <v>-6977.4689805842936</v>
      </c>
    </row>
    <row r="66" spans="1:15" x14ac:dyDescent="0.25">
      <c r="A66" s="39" t="s">
        <v>91</v>
      </c>
      <c r="B66" t="s">
        <v>92</v>
      </c>
      <c r="C66" s="45">
        <v>7775033.0885960944</v>
      </c>
      <c r="D66" s="89">
        <v>13416976229</v>
      </c>
      <c r="E66" s="90"/>
      <c r="F66" s="91">
        <f t="shared" si="8"/>
        <v>13416976229</v>
      </c>
      <c r="G66" s="145">
        <v>14024462473</v>
      </c>
      <c r="H66" s="92"/>
      <c r="I66" s="93">
        <f t="shared" si="10"/>
        <v>14024462473</v>
      </c>
      <c r="J66" s="94">
        <f t="shared" si="9"/>
        <v>4.5277433128856147E-2</v>
      </c>
      <c r="K66" s="2">
        <v>8242859.8695819275</v>
      </c>
      <c r="L66" s="95">
        <f t="shared" si="11"/>
        <v>373215.53653552762</v>
      </c>
      <c r="M66" s="2">
        <f t="shared" si="12"/>
        <v>8616075.406117456</v>
      </c>
      <c r="N66" s="2">
        <v>8616286.7074156441</v>
      </c>
      <c r="O66" s="45">
        <f t="shared" si="13"/>
        <v>-211.30129818804562</v>
      </c>
    </row>
    <row r="67" spans="1:15" x14ac:dyDescent="0.25">
      <c r="A67" s="39" t="s">
        <v>93</v>
      </c>
      <c r="B67" t="s">
        <v>94</v>
      </c>
      <c r="C67" s="45">
        <v>2439211.093268109</v>
      </c>
      <c r="D67" s="89">
        <v>3349344933</v>
      </c>
      <c r="E67" s="97"/>
      <c r="F67" s="91">
        <f>+D67+E67</f>
        <v>3349344933</v>
      </c>
      <c r="G67" s="145">
        <v>3524758007</v>
      </c>
      <c r="H67" s="92"/>
      <c r="I67" s="93">
        <f t="shared" si="10"/>
        <v>3524758007</v>
      </c>
      <c r="J67" s="94">
        <f t="shared" si="9"/>
        <v>5.2372352656697839E-2</v>
      </c>
      <c r="K67" s="2">
        <v>2593770.7912187735</v>
      </c>
      <c r="L67" s="95">
        <f t="shared" si="11"/>
        <v>135841.8785883518</v>
      </c>
      <c r="M67" s="2">
        <f t="shared" si="12"/>
        <v>2729612.6698071253</v>
      </c>
      <c r="N67" s="2">
        <v>2730415.2867858931</v>
      </c>
      <c r="O67" s="45">
        <f t="shared" si="13"/>
        <v>-802.61697876779363</v>
      </c>
    </row>
    <row r="68" spans="1:15" x14ac:dyDescent="0.25">
      <c r="A68" s="39" t="s">
        <v>95</v>
      </c>
      <c r="B68" t="s">
        <v>96</v>
      </c>
      <c r="C68" s="45">
        <v>4051057.3271863721</v>
      </c>
      <c r="D68" s="89">
        <v>15044824909</v>
      </c>
      <c r="E68" s="90"/>
      <c r="F68" s="91">
        <f t="shared" si="8"/>
        <v>15044824909</v>
      </c>
      <c r="G68" s="145">
        <v>15628777898</v>
      </c>
      <c r="H68" s="92"/>
      <c r="I68" s="93">
        <f t="shared" si="10"/>
        <v>15628777898</v>
      </c>
      <c r="J68" s="94">
        <f t="shared" si="9"/>
        <v>3.8814209705469692E-2</v>
      </c>
      <c r="K68" s="2">
        <v>4218564.5393188838</v>
      </c>
      <c r="L68" s="95">
        <f t="shared" si="11"/>
        <v>163740.24868518129</v>
      </c>
      <c r="M68" s="2">
        <f t="shared" si="12"/>
        <v>4382304.7880040649</v>
      </c>
      <c r="N68" s="2">
        <v>4384777.916248993</v>
      </c>
      <c r="O68" s="45">
        <f t="shared" si="13"/>
        <v>-2473.1282449280843</v>
      </c>
    </row>
    <row r="69" spans="1:15" x14ac:dyDescent="0.25">
      <c r="A69" s="39" t="s">
        <v>97</v>
      </c>
      <c r="B69" t="s">
        <v>98</v>
      </c>
      <c r="C69" s="45">
        <v>4776569.5161478417</v>
      </c>
      <c r="D69" s="89">
        <v>13010470926</v>
      </c>
      <c r="E69" s="90"/>
      <c r="F69" s="91">
        <f t="shared" si="8"/>
        <v>13010470926</v>
      </c>
      <c r="G69" s="145">
        <v>13784764382</v>
      </c>
      <c r="H69" s="92"/>
      <c r="I69" s="93">
        <f t="shared" si="10"/>
        <v>13784764382</v>
      </c>
      <c r="J69" s="94">
        <f t="shared" si="9"/>
        <v>5.9513099902683719E-2</v>
      </c>
      <c r="K69" s="2">
        <v>5084458.1277739238</v>
      </c>
      <c r="L69" s="95">
        <f t="shared" si="11"/>
        <v>302591.86450922175</v>
      </c>
      <c r="M69" s="2">
        <f t="shared" si="12"/>
        <v>5387049.9922831459</v>
      </c>
      <c r="N69" s="2">
        <v>5380029.5765960598</v>
      </c>
      <c r="O69" s="45">
        <f t="shared" si="13"/>
        <v>7020.4156870860606</v>
      </c>
    </row>
    <row r="70" spans="1:15" x14ac:dyDescent="0.25">
      <c r="A70" s="39" t="s">
        <v>99</v>
      </c>
      <c r="B70" t="s">
        <v>100</v>
      </c>
      <c r="C70" s="45">
        <v>6271822.8565516993</v>
      </c>
      <c r="D70" s="89">
        <v>6277259688</v>
      </c>
      <c r="E70" s="90"/>
      <c r="F70" s="91">
        <f t="shared" si="8"/>
        <v>6277259688</v>
      </c>
      <c r="G70" s="145">
        <v>6893426243</v>
      </c>
      <c r="H70" s="92">
        <v>-3148130</v>
      </c>
      <c r="I70" s="93">
        <f t="shared" si="10"/>
        <v>6890278113</v>
      </c>
      <c r="J70" s="94">
        <f t="shared" si="9"/>
        <v>9.7657012051275194E-2</v>
      </c>
      <c r="K70" s="2">
        <v>6985964.5275941798</v>
      </c>
      <c r="L70" s="95">
        <f t="shared" si="11"/>
        <v>682228.42206104589</v>
      </c>
      <c r="M70" s="2">
        <f t="shared" si="12"/>
        <v>7668192.9496552255</v>
      </c>
      <c r="N70" s="2">
        <v>7669156.8838450573</v>
      </c>
      <c r="O70" s="45">
        <f t="shared" si="13"/>
        <v>-963.93418983183801</v>
      </c>
    </row>
    <row r="71" spans="1:15" x14ac:dyDescent="0.25">
      <c r="A71" s="39" t="s">
        <v>101</v>
      </c>
      <c r="B71" t="s">
        <v>102</v>
      </c>
      <c r="C71" s="45">
        <v>1457719.0306169996</v>
      </c>
      <c r="D71" s="89">
        <v>8631235907</v>
      </c>
      <c r="E71" s="90"/>
      <c r="F71" s="91">
        <f t="shared" si="8"/>
        <v>8631235907</v>
      </c>
      <c r="G71" s="145">
        <v>8958654333</v>
      </c>
      <c r="H71" s="92"/>
      <c r="I71" s="93">
        <f t="shared" si="10"/>
        <v>8958654333</v>
      </c>
      <c r="J71" s="94">
        <f t="shared" si="9"/>
        <v>3.7934130120862657E-2</v>
      </c>
      <c r="K71" s="2">
        <v>1502922.449077111</v>
      </c>
      <c r="L71" s="95">
        <f t="shared" si="11"/>
        <v>57012.055744856705</v>
      </c>
      <c r="M71" s="2">
        <f t="shared" si="12"/>
        <v>1559934.5048219676</v>
      </c>
      <c r="N71" s="2">
        <v>1562653.4244330022</v>
      </c>
      <c r="O71" s="45">
        <f t="shared" si="13"/>
        <v>-2718.919611034682</v>
      </c>
    </row>
    <row r="72" spans="1:15" x14ac:dyDescent="0.25">
      <c r="A72" s="39" t="s">
        <v>103</v>
      </c>
      <c r="B72" t="s">
        <v>104</v>
      </c>
      <c r="C72" s="45">
        <v>27706843.252841342</v>
      </c>
      <c r="D72" s="89">
        <v>30212791874</v>
      </c>
      <c r="E72" s="90"/>
      <c r="F72" s="91">
        <f t="shared" si="8"/>
        <v>30212791874</v>
      </c>
      <c r="G72" s="145">
        <v>31722409341</v>
      </c>
      <c r="H72" s="92"/>
      <c r="I72" s="93">
        <f t="shared" si="10"/>
        <v>31722409341</v>
      </c>
      <c r="J72" s="94">
        <f t="shared" si="9"/>
        <v>4.9966169074865285E-2</v>
      </c>
      <c r="K72" s="2">
        <v>29518799.039015461</v>
      </c>
      <c r="L72" s="95">
        <f t="shared" si="11"/>
        <v>1474941.3036704175</v>
      </c>
      <c r="M72" s="2">
        <f t="shared" si="12"/>
        <v>30993740.342685878</v>
      </c>
      <c r="N72" s="2">
        <v>31014277.49123973</v>
      </c>
      <c r="O72" s="45">
        <f t="shared" si="13"/>
        <v>-20537.148553851992</v>
      </c>
    </row>
    <row r="73" spans="1:15" x14ac:dyDescent="0.25">
      <c r="A73" s="39" t="s">
        <v>105</v>
      </c>
      <c r="B73" t="s">
        <v>106</v>
      </c>
      <c r="C73" s="45">
        <v>3332560.6839157301</v>
      </c>
      <c r="D73" s="89">
        <v>3054496507</v>
      </c>
      <c r="E73" s="90"/>
      <c r="F73" s="91">
        <f t="shared" si="8"/>
        <v>3054496507</v>
      </c>
      <c r="G73" s="145">
        <v>3268917844</v>
      </c>
      <c r="H73" s="92"/>
      <c r="I73" s="93">
        <f t="shared" si="10"/>
        <v>3268917844</v>
      </c>
      <c r="J73" s="94">
        <f t="shared" si="9"/>
        <v>7.0198586414687292E-2</v>
      </c>
      <c r="K73" s="2">
        <v>3602285.2460406693</v>
      </c>
      <c r="L73" s="95">
        <f t="shared" si="11"/>
        <v>252875.332134539</v>
      </c>
      <c r="M73" s="2">
        <f t="shared" si="12"/>
        <v>3855160.5781752081</v>
      </c>
      <c r="N73" s="2">
        <v>3859456.5107949139</v>
      </c>
      <c r="O73" s="45">
        <f t="shared" si="13"/>
        <v>-4295.9326197057962</v>
      </c>
    </row>
    <row r="74" spans="1:15" x14ac:dyDescent="0.25">
      <c r="A74" s="39" t="s">
        <v>107</v>
      </c>
      <c r="B74" t="s">
        <v>108</v>
      </c>
      <c r="C74" s="45">
        <v>7762739.6678158939</v>
      </c>
      <c r="D74" s="89">
        <v>16106715019</v>
      </c>
      <c r="E74" s="98"/>
      <c r="F74" s="91">
        <f t="shared" si="8"/>
        <v>16106715019</v>
      </c>
      <c r="G74" s="145">
        <v>16753101472</v>
      </c>
      <c r="H74" s="99"/>
      <c r="I74" s="93">
        <f t="shared" si="10"/>
        <v>16753101472</v>
      </c>
      <c r="J74" s="94">
        <f t="shared" si="9"/>
        <v>4.0131488775799515E-2</v>
      </c>
      <c r="K74" s="2">
        <v>8107383.9628688926</v>
      </c>
      <c r="L74" s="95">
        <f t="shared" si="11"/>
        <v>325361.38850696996</v>
      </c>
      <c r="M74" s="2">
        <f t="shared" si="12"/>
        <v>8432745.351375863</v>
      </c>
      <c r="N74" s="2">
        <v>8434916.1844989713</v>
      </c>
      <c r="O74" s="45">
        <f t="shared" si="13"/>
        <v>-2170.8331231083721</v>
      </c>
    </row>
    <row r="75" spans="1:15" x14ac:dyDescent="0.25">
      <c r="A75" s="100" t="s">
        <v>115</v>
      </c>
      <c r="B75" s="101" t="s">
        <v>116</v>
      </c>
      <c r="C75" s="102">
        <v>4320926.3607304227</v>
      </c>
      <c r="D75" s="103">
        <v>9786845343</v>
      </c>
      <c r="E75" s="104" t="s">
        <v>144</v>
      </c>
      <c r="F75" s="104">
        <f>+D75</f>
        <v>9786845343</v>
      </c>
      <c r="G75" s="145">
        <v>10383339046</v>
      </c>
      <c r="H75" s="104"/>
      <c r="I75" s="105">
        <f t="shared" si="10"/>
        <v>10383339046</v>
      </c>
      <c r="J75" s="106">
        <f t="shared" si="9"/>
        <v>6.0948516308847123E-2</v>
      </c>
      <c r="K75" s="107">
        <v>4669127.5102008684</v>
      </c>
      <c r="L75" s="108">
        <f t="shared" si="11"/>
        <v>284576.39420356438</v>
      </c>
      <c r="M75" s="109">
        <f t="shared" si="12"/>
        <v>4953703.9044044325</v>
      </c>
      <c r="N75" s="2">
        <v>4954107.9971314231</v>
      </c>
      <c r="O75" s="45">
        <f t="shared" si="13"/>
        <v>-404.09272699058056</v>
      </c>
    </row>
    <row r="76" spans="1:15" x14ac:dyDescent="0.25">
      <c r="A76" s="100" t="s">
        <v>117</v>
      </c>
      <c r="B76" s="101" t="s">
        <v>118</v>
      </c>
      <c r="C76" s="102">
        <v>6775333.9767137067</v>
      </c>
      <c r="D76" s="103">
        <v>9794348618</v>
      </c>
      <c r="E76" s="104" t="s">
        <v>144</v>
      </c>
      <c r="F76" s="104">
        <f t="shared" ref="F76:F78" si="14">+D76</f>
        <v>9794348618</v>
      </c>
      <c r="G76" s="145">
        <v>10569135661</v>
      </c>
      <c r="H76" s="104"/>
      <c r="I76" s="105">
        <f t="shared" si="10"/>
        <v>10569135661</v>
      </c>
      <c r="J76" s="106">
        <f t="shared" si="9"/>
        <v>7.9105520256456938E-2</v>
      </c>
      <c r="K76" s="107">
        <v>7293452.3324947432</v>
      </c>
      <c r="L76" s="108">
        <f t="shared" si="11"/>
        <v>576952.34122766601</v>
      </c>
      <c r="M76" s="109">
        <f t="shared" si="12"/>
        <v>7870404.6737224087</v>
      </c>
      <c r="N76" s="2">
        <v>7871602.4208990457</v>
      </c>
      <c r="O76" s="45">
        <f t="shared" si="13"/>
        <v>-1197.7471766369417</v>
      </c>
    </row>
    <row r="77" spans="1:15" x14ac:dyDescent="0.25">
      <c r="A77" s="100" t="s">
        <v>119</v>
      </c>
      <c r="B77" s="101" t="s">
        <v>120</v>
      </c>
      <c r="C77" s="102">
        <v>6062792.0675997101</v>
      </c>
      <c r="D77" s="103">
        <v>9736108638</v>
      </c>
      <c r="E77" s="104" t="s">
        <v>144</v>
      </c>
      <c r="F77" s="104">
        <f t="shared" si="14"/>
        <v>9736108638</v>
      </c>
      <c r="G77" s="145">
        <v>10382350398</v>
      </c>
      <c r="H77" s="104"/>
      <c r="I77" s="105">
        <f t="shared" si="10"/>
        <v>10382350398</v>
      </c>
      <c r="J77" s="106">
        <f t="shared" si="9"/>
        <v>6.6375775376798951E-2</v>
      </c>
      <c r="K77" s="107">
        <v>6636425.7739977678</v>
      </c>
      <c r="L77" s="108">
        <f t="shared" si="11"/>
        <v>440497.90647967497</v>
      </c>
      <c r="M77" s="109">
        <f t="shared" si="12"/>
        <v>7076923.6804774432</v>
      </c>
      <c r="N77" s="2">
        <v>7082839.9975813692</v>
      </c>
      <c r="O77" s="45">
        <f t="shared" si="13"/>
        <v>-5916.3171039260924</v>
      </c>
    </row>
    <row r="78" spans="1:15" x14ac:dyDescent="0.25">
      <c r="A78" s="100" t="s">
        <v>121</v>
      </c>
      <c r="B78" s="101" t="s">
        <v>122</v>
      </c>
      <c r="C78" s="102">
        <v>2392883.5844126721</v>
      </c>
      <c r="D78" s="103">
        <v>3414552519</v>
      </c>
      <c r="E78" s="104" t="s">
        <v>144</v>
      </c>
      <c r="F78" s="104">
        <f t="shared" si="14"/>
        <v>3414552519</v>
      </c>
      <c r="G78" s="145">
        <v>3582153335</v>
      </c>
      <c r="H78" s="104"/>
      <c r="I78" s="105">
        <f t="shared" si="10"/>
        <v>3582153335</v>
      </c>
      <c r="J78" s="110">
        <f t="shared" si="9"/>
        <v>4.9084269481110297E-2</v>
      </c>
      <c r="K78" s="107">
        <v>2563382.4857857847</v>
      </c>
      <c r="L78" s="108">
        <f t="shared" si="11"/>
        <v>125821.75671546784</v>
      </c>
      <c r="M78" s="109">
        <f t="shared" si="12"/>
        <v>2689204.2425012523</v>
      </c>
      <c r="N78" s="2">
        <v>2689966.9378457167</v>
      </c>
      <c r="O78" s="45">
        <f t="shared" si="13"/>
        <v>-762.69534446438774</v>
      </c>
    </row>
    <row r="79" spans="1:15" x14ac:dyDescent="0.25">
      <c r="A79" s="111"/>
      <c r="B79" s="48" t="s">
        <v>123</v>
      </c>
      <c r="C79" s="112">
        <f>SUM(C51:C78)</f>
        <v>161300135.86543182</v>
      </c>
      <c r="D79" s="113">
        <f>SUM(D51:D78)</f>
        <v>237316135451</v>
      </c>
      <c r="E79" s="113">
        <f>SUM(E51:E74)</f>
        <v>0</v>
      </c>
      <c r="F79" s="113">
        <f>SUM(F51:F78)</f>
        <v>237316135451</v>
      </c>
      <c r="G79" s="146">
        <f>SUM(G51:G78)</f>
        <v>250136544484</v>
      </c>
      <c r="H79" s="113">
        <f>SUM(H51:H74)</f>
        <v>-23829972</v>
      </c>
      <c r="I79" s="113">
        <f>SUM(I51:I78)</f>
        <v>250112714512</v>
      </c>
      <c r="J79" s="114">
        <f t="shared" si="9"/>
        <v>5.3922077555667011E-2</v>
      </c>
      <c r="K79" s="50">
        <f>SUM(K51:K78)</f>
        <v>171830049.71728703</v>
      </c>
      <c r="L79" s="50">
        <f>SUM(L51:L78)</f>
        <v>9897170.6004741993</v>
      </c>
      <c r="M79" s="50">
        <f>SUM(M51:M78)</f>
        <v>181727220.31776124</v>
      </c>
      <c r="N79" s="51">
        <f>SUM(N51:N78)</f>
        <v>181821676.51776317</v>
      </c>
      <c r="O79" s="55">
        <f>SUM(O51:O78)</f>
        <v>-94456.200001901307</v>
      </c>
    </row>
    <row r="80" spans="1:15" ht="15.6" x14ac:dyDescent="0.3">
      <c r="A80" s="39"/>
      <c r="B80" s="115"/>
      <c r="C80" s="116"/>
      <c r="D80" s="117"/>
      <c r="E80" s="117"/>
      <c r="F80" s="91"/>
      <c r="G80" s="147"/>
      <c r="H80" s="117"/>
      <c r="I80" s="117"/>
      <c r="J80" s="43"/>
      <c r="K80" s="40"/>
      <c r="L80" s="95"/>
      <c r="M80" s="40"/>
    </row>
    <row r="81" spans="1:16" x14ac:dyDescent="0.25">
      <c r="D81" s="91"/>
      <c r="E81" s="117"/>
      <c r="F81" s="91"/>
      <c r="G81" s="147"/>
      <c r="H81" s="117"/>
      <c r="I81" s="91"/>
      <c r="K81" s="40"/>
      <c r="L81" s="40"/>
      <c r="M81" s="40"/>
    </row>
    <row r="82" spans="1:16" ht="13.8" thickBot="1" x14ac:dyDescent="0.3">
      <c r="A82" s="72"/>
      <c r="B82" s="118" t="s">
        <v>124</v>
      </c>
      <c r="C82" s="118"/>
      <c r="D82" s="119">
        <f t="shared" ref="D82:I82" si="15">D79+D17</f>
        <v>517644121695</v>
      </c>
      <c r="E82" s="119">
        <f t="shared" si="15"/>
        <v>0</v>
      </c>
      <c r="F82" s="119">
        <f t="shared" si="15"/>
        <v>517644121695</v>
      </c>
      <c r="G82" s="148">
        <f t="shared" si="15"/>
        <v>545876455387</v>
      </c>
      <c r="H82" s="119">
        <f t="shared" si="15"/>
        <v>-23829972</v>
      </c>
      <c r="I82" s="119">
        <f t="shared" si="15"/>
        <v>545852625415</v>
      </c>
      <c r="J82" s="120">
        <f>+(I82-F82)/F82</f>
        <v>5.4494009567099218E-2</v>
      </c>
      <c r="K82" s="71">
        <f>K79+K17</f>
        <v>430803332.61097705</v>
      </c>
      <c r="L82" s="71">
        <f>L79+L17</f>
        <v>24135052.369358309</v>
      </c>
      <c r="M82" s="71">
        <f>M79+M17</f>
        <v>454938384.98033535</v>
      </c>
      <c r="N82" s="149">
        <f>+N79+N17</f>
        <v>455215476.31300819</v>
      </c>
      <c r="O82" s="149">
        <f>+O79+O17</f>
        <v>-277091.33267278067</v>
      </c>
      <c r="P82" s="150"/>
    </row>
    <row r="83" spans="1:16" ht="14.4" thickTop="1" thickBot="1" x14ac:dyDescent="0.3">
      <c r="A83" s="77"/>
      <c r="B83" s="77"/>
      <c r="C83" s="77"/>
      <c r="D83" s="37" t="s">
        <v>125</v>
      </c>
      <c r="E83" s="77"/>
      <c r="F83" s="77" t="s">
        <v>3</v>
      </c>
      <c r="G83" s="37" t="s">
        <v>111</v>
      </c>
      <c r="H83" s="37" t="s">
        <v>112</v>
      </c>
      <c r="I83" s="76" t="s">
        <v>3</v>
      </c>
      <c r="J83" s="77"/>
      <c r="K83" s="37" t="s">
        <v>126</v>
      </c>
      <c r="L83" s="79"/>
      <c r="M83" s="77"/>
    </row>
    <row r="84" spans="1:16" x14ac:dyDescent="0.25">
      <c r="A84" s="121" t="s">
        <v>127</v>
      </c>
      <c r="B84" s="121"/>
      <c r="C84" s="121"/>
      <c r="D84" s="121"/>
      <c r="F84" s="45"/>
      <c r="H84" s="2"/>
      <c r="I84" s="83"/>
      <c r="K84" s="84"/>
      <c r="L84" s="122" t="s">
        <v>114</v>
      </c>
      <c r="M84" s="123" t="s">
        <v>113</v>
      </c>
    </row>
    <row r="85" spans="1:16" ht="13.8" thickBot="1" x14ac:dyDescent="0.3">
      <c r="A85" s="124" t="s">
        <v>128</v>
      </c>
      <c r="D85" s="117"/>
      <c r="H85" s="125"/>
      <c r="I85" s="86"/>
      <c r="K85" s="87"/>
      <c r="L85" s="126">
        <f>M82/2</f>
        <v>227469192.49016768</v>
      </c>
      <c r="M85" s="127">
        <f>M82-L85</f>
        <v>227469192.49016768</v>
      </c>
      <c r="P85" s="151"/>
    </row>
    <row r="86" spans="1:16" x14ac:dyDescent="0.25">
      <c r="A86" t="s">
        <v>129</v>
      </c>
      <c r="H86" s="125"/>
      <c r="I86" s="128"/>
      <c r="K86" s="87"/>
      <c r="L86" s="87"/>
      <c r="M86" s="87"/>
    </row>
    <row r="87" spans="1:16" hidden="1" x14ac:dyDescent="0.25">
      <c r="B87" s="129" t="s">
        <v>130</v>
      </c>
      <c r="C87" s="129"/>
      <c r="D87" s="130">
        <f>+'[1]FY 2015-16'!F78</f>
        <v>413518612438</v>
      </c>
      <c r="E87" s="130">
        <f>+'[1]FY 2015-16'!G78</f>
        <v>0</v>
      </c>
      <c r="F87" s="130">
        <f>+'[1]FY 2015-16'!H78</f>
        <v>413518612438</v>
      </c>
      <c r="G87" s="131">
        <f>+'[1]16-17 values Dis Val'!H31</f>
        <v>434486081159</v>
      </c>
      <c r="H87" s="132">
        <f>-'[1]16-17 VLF anx'!Q132</f>
        <v>-11179955</v>
      </c>
      <c r="I87" s="132"/>
      <c r="J87" s="133">
        <f>+(I87-F87)/F87</f>
        <v>-1</v>
      </c>
      <c r="K87" s="132">
        <f>+'[1]FY 2015-16'!L78</f>
        <v>347643540.16920149</v>
      </c>
      <c r="L87" s="134"/>
      <c r="M87" s="130"/>
    </row>
    <row r="88" spans="1:16" hidden="1" x14ac:dyDescent="0.25">
      <c r="B88" s="129" t="s">
        <v>131</v>
      </c>
      <c r="C88" s="129"/>
      <c r="D88" s="132">
        <f>+D82-D87</f>
        <v>104125509257</v>
      </c>
      <c r="E88" s="132">
        <f t="shared" ref="E88:K88" si="16">+E82-E87</f>
        <v>0</v>
      </c>
      <c r="F88" s="132">
        <f t="shared" si="16"/>
        <v>104125509257</v>
      </c>
      <c r="G88" s="132">
        <f t="shared" si="16"/>
        <v>111390374228</v>
      </c>
      <c r="H88" s="132">
        <f t="shared" si="16"/>
        <v>-12650017</v>
      </c>
      <c r="I88" s="132"/>
      <c r="J88" s="132">
        <f t="shared" si="16"/>
        <v>1.0544940095670992</v>
      </c>
      <c r="K88" s="132">
        <f t="shared" si="16"/>
        <v>83159792.44177556</v>
      </c>
      <c r="L88" s="132"/>
      <c r="M88" s="132"/>
    </row>
    <row r="89" spans="1:16" x14ac:dyDescent="0.25">
      <c r="D89" s="3"/>
      <c r="I89" s="45"/>
    </row>
    <row r="90" spans="1:16" x14ac:dyDescent="0.25">
      <c r="D90" s="46"/>
      <c r="I90" s="135"/>
    </row>
    <row r="91" spans="1:16" x14ac:dyDescent="0.25">
      <c r="C91" s="46"/>
    </row>
    <row r="92" spans="1:16" x14ac:dyDescent="0.25">
      <c r="C92" s="45"/>
      <c r="L92" s="10"/>
    </row>
    <row r="94" spans="1:16" x14ac:dyDescent="0.25">
      <c r="C94" s="46"/>
    </row>
  </sheetData>
  <mergeCells count="3">
    <mergeCell ref="A4:B4"/>
    <mergeCell ref="A6:M6"/>
    <mergeCell ref="B7:M7"/>
  </mergeCells>
  <pageMargins left="0.2" right="0.2" top="0.75" bottom="0.75" header="0.3" footer="0.3"/>
  <pageSetup paperSize="5" scale="60" orientation="landscape" r:id="rId1"/>
  <headerFooter>
    <oddFooter>&amp;Z&amp;F</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2020-21 VLFAA_final</vt:lpstr>
      <vt:lpstr>FY 2019-20 VLFAA _TrueUp</vt:lpstr>
      <vt:lpstr>'FY 2019-20 VLFAA _TrueUp'!Print_Area</vt:lpstr>
      <vt:lpstr>'FY 2020-21 VLFAA_final'!Print_Area</vt:lpstr>
    </vt:vector>
  </TitlesOfParts>
  <Company>County of Riverside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 Fendy</dc:creator>
  <cp:lastModifiedBy>Audu, Nancy</cp:lastModifiedBy>
  <dcterms:created xsi:type="dcterms:W3CDTF">2021-01-07T17:32:27Z</dcterms:created>
  <dcterms:modified xsi:type="dcterms:W3CDTF">2023-03-08T19:52:06Z</dcterms:modified>
</cp:coreProperties>
</file>