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Naudu\Desktop\"/>
    </mc:Choice>
  </mc:AlternateContent>
  <xr:revisionPtr revIDLastSave="0" documentId="8_{A3A74A07-603C-4530-865E-48D2ADD9EE5C}" xr6:coauthVersionLast="47" xr6:coauthVersionMax="47" xr10:uidLastSave="{00000000-0000-0000-0000-000000000000}"/>
  <bookViews>
    <workbookView xWindow="-108" yWindow="-108" windowWidth="23256" windowHeight="12576" xr2:uid="{00000000-000D-0000-FFFF-FFFF00000000}"/>
  </bookViews>
  <sheets>
    <sheet name="FY 2020-21 VLFAA_trueup" sheetId="18" r:id="rId1"/>
    <sheet name="FY 2020-21 VLFAA_final" sheetId="14" r:id="rId2"/>
    <sheet name="FY 2019-20 VLFAA _TrueUp" sheetId="15" r:id="rId3"/>
    <sheet name="RTC 97.70" sheetId="10" r:id="rId4"/>
    <sheet name="SB130 5.12.17" sheetId="3" r:id="rId5"/>
  </sheets>
  <definedNames>
    <definedName name="_xlnm.Print_Area" localSheetId="2">'FY 2019-20 VLFAA _TrueUp'!$A$1:$M$86</definedName>
    <definedName name="_xlnm.Print_Area" localSheetId="1">'FY 2020-21 VLFAA_final'!$A$1:$M$86</definedName>
    <definedName name="_xlnm.Print_Area" localSheetId="0">'FY 2020-21 VLFAA_trueup'!$A$1:$M$86</definedName>
    <definedName name="_xlnm.Print_Area" localSheetId="3">'RTC 97.70'!$A$1:$A$68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85" i="18" l="1"/>
  <c r="O82" i="18"/>
  <c r="L85" i="15"/>
  <c r="Q16" i="18" l="1"/>
  <c r="Q78" i="18"/>
  <c r="Q77" i="18"/>
  <c r="Q76" i="18"/>
  <c r="Q75" i="18"/>
  <c r="Q74" i="18"/>
  <c r="Q73" i="18"/>
  <c r="Q72" i="18"/>
  <c r="Q71" i="18"/>
  <c r="Q70" i="18"/>
  <c r="Q69" i="18"/>
  <c r="Q68" i="18"/>
  <c r="Q67" i="18"/>
  <c r="Q66" i="18"/>
  <c r="Q65" i="18"/>
  <c r="Q64" i="18"/>
  <c r="Q63" i="18"/>
  <c r="Q62" i="18"/>
  <c r="Q61" i="18"/>
  <c r="Q60" i="18"/>
  <c r="Q59" i="18"/>
  <c r="Q58" i="18"/>
  <c r="Q57" i="18"/>
  <c r="Q56" i="18"/>
  <c r="Q55" i="18"/>
  <c r="Q54" i="18"/>
  <c r="Q53" i="18"/>
  <c r="Q52" i="18"/>
  <c r="Q51" i="18"/>
  <c r="P79" i="18"/>
  <c r="J87" i="18"/>
  <c r="N79" i="18"/>
  <c r="N82" i="18" s="1"/>
  <c r="K79" i="18"/>
  <c r="H79" i="18"/>
  <c r="G79" i="18"/>
  <c r="G82" i="18" s="1"/>
  <c r="E79" i="18"/>
  <c r="E82" i="18" s="1"/>
  <c r="E88" i="18" s="1"/>
  <c r="D79" i="18"/>
  <c r="D82" i="18" s="1"/>
  <c r="D88" i="18" s="1"/>
  <c r="C79" i="18"/>
  <c r="I78" i="18"/>
  <c r="J78" i="18" s="1"/>
  <c r="L78" i="18" s="1"/>
  <c r="M78" i="18" s="1"/>
  <c r="O78" i="18" s="1"/>
  <c r="F78" i="18"/>
  <c r="I77" i="18"/>
  <c r="J77" i="18" s="1"/>
  <c r="L77" i="18" s="1"/>
  <c r="M77" i="18" s="1"/>
  <c r="O77" i="18" s="1"/>
  <c r="F77" i="18"/>
  <c r="I76" i="18"/>
  <c r="J76" i="18" s="1"/>
  <c r="L76" i="18" s="1"/>
  <c r="M76" i="18" s="1"/>
  <c r="O76" i="18" s="1"/>
  <c r="F76" i="18"/>
  <c r="I75" i="18"/>
  <c r="J75" i="18" s="1"/>
  <c r="L75" i="18" s="1"/>
  <c r="M75" i="18" s="1"/>
  <c r="O75" i="18" s="1"/>
  <c r="F75" i="18"/>
  <c r="I74" i="18"/>
  <c r="J74" i="18" s="1"/>
  <c r="L74" i="18" s="1"/>
  <c r="M74" i="18" s="1"/>
  <c r="O74" i="18" s="1"/>
  <c r="F74" i="18"/>
  <c r="I73" i="18"/>
  <c r="J73" i="18" s="1"/>
  <c r="L73" i="18" s="1"/>
  <c r="M73" i="18" s="1"/>
  <c r="O73" i="18" s="1"/>
  <c r="F73" i="18"/>
  <c r="I72" i="18"/>
  <c r="J72" i="18" s="1"/>
  <c r="L72" i="18" s="1"/>
  <c r="M72" i="18" s="1"/>
  <c r="O72" i="18" s="1"/>
  <c r="F72" i="18"/>
  <c r="I71" i="18"/>
  <c r="J71" i="18" s="1"/>
  <c r="L71" i="18" s="1"/>
  <c r="M71" i="18" s="1"/>
  <c r="O71" i="18" s="1"/>
  <c r="F71" i="18"/>
  <c r="I70" i="18"/>
  <c r="J70" i="18" s="1"/>
  <c r="L70" i="18" s="1"/>
  <c r="M70" i="18" s="1"/>
  <c r="O70" i="18" s="1"/>
  <c r="F70" i="18"/>
  <c r="I69" i="18"/>
  <c r="J69" i="18" s="1"/>
  <c r="L69" i="18" s="1"/>
  <c r="M69" i="18" s="1"/>
  <c r="O69" i="18" s="1"/>
  <c r="F69" i="18"/>
  <c r="I68" i="18"/>
  <c r="J68" i="18" s="1"/>
  <c r="L68" i="18" s="1"/>
  <c r="M68" i="18" s="1"/>
  <c r="O68" i="18" s="1"/>
  <c r="F68" i="18"/>
  <c r="I67" i="18"/>
  <c r="J67" i="18" s="1"/>
  <c r="L67" i="18" s="1"/>
  <c r="M67" i="18" s="1"/>
  <c r="O67" i="18" s="1"/>
  <c r="F67" i="18"/>
  <c r="I66" i="18"/>
  <c r="J66" i="18" s="1"/>
  <c r="L66" i="18" s="1"/>
  <c r="M66" i="18" s="1"/>
  <c r="O66" i="18" s="1"/>
  <c r="F66" i="18"/>
  <c r="I65" i="18"/>
  <c r="J65" i="18" s="1"/>
  <c r="L65" i="18" s="1"/>
  <c r="M65" i="18" s="1"/>
  <c r="O65" i="18" s="1"/>
  <c r="F65" i="18"/>
  <c r="I64" i="18"/>
  <c r="J64" i="18" s="1"/>
  <c r="L64" i="18" s="1"/>
  <c r="M64" i="18" s="1"/>
  <c r="O64" i="18" s="1"/>
  <c r="F64" i="18"/>
  <c r="I63" i="18"/>
  <c r="J63" i="18" s="1"/>
  <c r="L63" i="18" s="1"/>
  <c r="M63" i="18" s="1"/>
  <c r="O63" i="18" s="1"/>
  <c r="F63" i="18"/>
  <c r="I62" i="18"/>
  <c r="J62" i="18" s="1"/>
  <c r="L62" i="18" s="1"/>
  <c r="M62" i="18" s="1"/>
  <c r="O62" i="18" s="1"/>
  <c r="F62" i="18"/>
  <c r="I61" i="18"/>
  <c r="J61" i="18" s="1"/>
  <c r="L61" i="18" s="1"/>
  <c r="M61" i="18" s="1"/>
  <c r="O61" i="18" s="1"/>
  <c r="F61" i="18"/>
  <c r="I60" i="18"/>
  <c r="J60" i="18" s="1"/>
  <c r="L60" i="18" s="1"/>
  <c r="M60" i="18" s="1"/>
  <c r="O60" i="18" s="1"/>
  <c r="F60" i="18"/>
  <c r="I59" i="18"/>
  <c r="J59" i="18" s="1"/>
  <c r="L59" i="18" s="1"/>
  <c r="M59" i="18" s="1"/>
  <c r="O59" i="18" s="1"/>
  <c r="F59" i="18"/>
  <c r="I58" i="18"/>
  <c r="J58" i="18" s="1"/>
  <c r="L58" i="18" s="1"/>
  <c r="M58" i="18" s="1"/>
  <c r="O58" i="18" s="1"/>
  <c r="F58" i="18"/>
  <c r="I57" i="18"/>
  <c r="J57" i="18" s="1"/>
  <c r="L57" i="18" s="1"/>
  <c r="M57" i="18" s="1"/>
  <c r="O57" i="18" s="1"/>
  <c r="F57" i="18"/>
  <c r="I56" i="18"/>
  <c r="J56" i="18" s="1"/>
  <c r="L56" i="18" s="1"/>
  <c r="M56" i="18" s="1"/>
  <c r="O56" i="18" s="1"/>
  <c r="F56" i="18"/>
  <c r="I55" i="18"/>
  <c r="J55" i="18" s="1"/>
  <c r="L55" i="18" s="1"/>
  <c r="M55" i="18" s="1"/>
  <c r="O55" i="18" s="1"/>
  <c r="F55" i="18"/>
  <c r="I54" i="18"/>
  <c r="J54" i="18" s="1"/>
  <c r="L54" i="18" s="1"/>
  <c r="M54" i="18" s="1"/>
  <c r="O54" i="18" s="1"/>
  <c r="F54" i="18"/>
  <c r="I53" i="18"/>
  <c r="J53" i="18" s="1"/>
  <c r="L53" i="18" s="1"/>
  <c r="M53" i="18" s="1"/>
  <c r="O53" i="18" s="1"/>
  <c r="F53" i="18"/>
  <c r="I52" i="18"/>
  <c r="J52" i="18" s="1"/>
  <c r="L52" i="18" s="1"/>
  <c r="M52" i="18" s="1"/>
  <c r="O52" i="18" s="1"/>
  <c r="F52" i="18"/>
  <c r="I51" i="18"/>
  <c r="F51" i="18"/>
  <c r="F79" i="18" s="1"/>
  <c r="G45" i="18"/>
  <c r="H43" i="18"/>
  <c r="H45" i="18" s="1"/>
  <c r="G43" i="18"/>
  <c r="E43" i="18"/>
  <c r="E45" i="18" s="1"/>
  <c r="D43" i="18"/>
  <c r="D45" i="18" s="1"/>
  <c r="I42" i="18"/>
  <c r="J42" i="18" s="1"/>
  <c r="L42" i="18" s="1"/>
  <c r="M42" i="18" s="1"/>
  <c r="F42" i="18"/>
  <c r="J41" i="18"/>
  <c r="L41" i="18" s="1"/>
  <c r="M41" i="18" s="1"/>
  <c r="I41" i="18"/>
  <c r="F41" i="18"/>
  <c r="I40" i="18"/>
  <c r="F40" i="18"/>
  <c r="J40" i="18" s="1"/>
  <c r="L40" i="18" s="1"/>
  <c r="M40" i="18" s="1"/>
  <c r="I39" i="18"/>
  <c r="J39" i="18" s="1"/>
  <c r="L39" i="18" s="1"/>
  <c r="M39" i="18" s="1"/>
  <c r="F39" i="18"/>
  <c r="I38" i="18"/>
  <c r="J38" i="18" s="1"/>
  <c r="L38" i="18" s="1"/>
  <c r="M38" i="18" s="1"/>
  <c r="F38" i="18"/>
  <c r="J37" i="18"/>
  <c r="L37" i="18" s="1"/>
  <c r="M37" i="18" s="1"/>
  <c r="I37" i="18"/>
  <c r="F37" i="18"/>
  <c r="I36" i="18"/>
  <c r="F36" i="18"/>
  <c r="J36" i="18" s="1"/>
  <c r="L36" i="18" s="1"/>
  <c r="M36" i="18" s="1"/>
  <c r="I35" i="18"/>
  <c r="J35" i="18" s="1"/>
  <c r="L35" i="18" s="1"/>
  <c r="M35" i="18" s="1"/>
  <c r="F35" i="18"/>
  <c r="I34" i="18"/>
  <c r="J34" i="18" s="1"/>
  <c r="L34" i="18" s="1"/>
  <c r="M34" i="18" s="1"/>
  <c r="F34" i="18"/>
  <c r="J33" i="18"/>
  <c r="L33" i="18" s="1"/>
  <c r="M33" i="18" s="1"/>
  <c r="I33" i="18"/>
  <c r="F33" i="18"/>
  <c r="I32" i="18"/>
  <c r="F32" i="18"/>
  <c r="J32" i="18" s="1"/>
  <c r="L32" i="18" s="1"/>
  <c r="M32" i="18" s="1"/>
  <c r="I31" i="18"/>
  <c r="J31" i="18" s="1"/>
  <c r="L31" i="18" s="1"/>
  <c r="M31" i="18" s="1"/>
  <c r="F31" i="18"/>
  <c r="I30" i="18"/>
  <c r="J30" i="18" s="1"/>
  <c r="L30" i="18" s="1"/>
  <c r="M30" i="18" s="1"/>
  <c r="F30" i="18"/>
  <c r="J29" i="18"/>
  <c r="L29" i="18" s="1"/>
  <c r="M29" i="18" s="1"/>
  <c r="I29" i="18"/>
  <c r="F29" i="18"/>
  <c r="I28" i="18"/>
  <c r="J28" i="18" s="1"/>
  <c r="L28" i="18" s="1"/>
  <c r="M28" i="18" s="1"/>
  <c r="F28" i="18"/>
  <c r="I27" i="18"/>
  <c r="J27" i="18" s="1"/>
  <c r="L27" i="18" s="1"/>
  <c r="M27" i="18" s="1"/>
  <c r="F27" i="18"/>
  <c r="I26" i="18"/>
  <c r="J26" i="18" s="1"/>
  <c r="L26" i="18" s="1"/>
  <c r="M26" i="18" s="1"/>
  <c r="F26" i="18"/>
  <c r="J25" i="18"/>
  <c r="L25" i="18" s="1"/>
  <c r="M25" i="18" s="1"/>
  <c r="I25" i="18"/>
  <c r="F25" i="18"/>
  <c r="I24" i="18"/>
  <c r="F24" i="18"/>
  <c r="J24" i="18" s="1"/>
  <c r="L24" i="18" s="1"/>
  <c r="M24" i="18" s="1"/>
  <c r="I23" i="18"/>
  <c r="J23" i="18" s="1"/>
  <c r="L23" i="18" s="1"/>
  <c r="M23" i="18" s="1"/>
  <c r="F23" i="18"/>
  <c r="I22" i="18"/>
  <c r="J22" i="18" s="1"/>
  <c r="L22" i="18" s="1"/>
  <c r="M22" i="18" s="1"/>
  <c r="F22" i="18"/>
  <c r="J21" i="18"/>
  <c r="L21" i="18" s="1"/>
  <c r="M21" i="18" s="1"/>
  <c r="I21" i="18"/>
  <c r="F21" i="18"/>
  <c r="I20" i="18"/>
  <c r="J20" i="18" s="1"/>
  <c r="L20" i="18" s="1"/>
  <c r="M20" i="18" s="1"/>
  <c r="F20" i="18"/>
  <c r="I19" i="18"/>
  <c r="J19" i="18" s="1"/>
  <c r="L19" i="18" s="1"/>
  <c r="F19" i="18"/>
  <c r="F43" i="18" s="1"/>
  <c r="F45" i="18" s="1"/>
  <c r="N17" i="18"/>
  <c r="K17" i="18"/>
  <c r="K82" i="18" s="1"/>
  <c r="K88" i="18" s="1"/>
  <c r="H17" i="18"/>
  <c r="G17" i="18"/>
  <c r="I17" i="18" s="1"/>
  <c r="E17" i="18"/>
  <c r="D17" i="18"/>
  <c r="J16" i="18"/>
  <c r="J17" i="18" s="1"/>
  <c r="I16" i="18"/>
  <c r="F16" i="18"/>
  <c r="F17" i="18" s="1"/>
  <c r="L85" i="14"/>
  <c r="G88" i="18" l="1"/>
  <c r="Q79" i="18"/>
  <c r="H82" i="18"/>
  <c r="H88" i="18" s="1"/>
  <c r="I79" i="18"/>
  <c r="J79" i="18" s="1"/>
  <c r="F82" i="18"/>
  <c r="F88" i="18" s="1"/>
  <c r="M19" i="18"/>
  <c r="M43" i="18" s="1"/>
  <c r="L43" i="18"/>
  <c r="I43" i="18"/>
  <c r="J51" i="18"/>
  <c r="L51" i="18" s="1"/>
  <c r="L16" i="18"/>
  <c r="L16" i="14"/>
  <c r="I82" i="18" l="1"/>
  <c r="J82" i="18" s="1"/>
  <c r="J88" i="18" s="1"/>
  <c r="I45" i="18"/>
  <c r="J43" i="18"/>
  <c r="M51" i="18"/>
  <c r="L79" i="18"/>
  <c r="L82" i="18" s="1"/>
  <c r="M16" i="18"/>
  <c r="L17" i="18"/>
  <c r="L45" i="18"/>
  <c r="O16" i="14"/>
  <c r="I77" i="14"/>
  <c r="I78" i="14"/>
  <c r="H79" i="14"/>
  <c r="O51" i="18" l="1"/>
  <c r="O79" i="18" s="1"/>
  <c r="M79" i="18"/>
  <c r="M82" i="18" s="1"/>
  <c r="O16" i="18"/>
  <c r="O17" i="18" s="1"/>
  <c r="M17" i="18"/>
  <c r="M45" i="18" s="1"/>
  <c r="F78" i="14"/>
  <c r="F77" i="14"/>
  <c r="F76" i="14"/>
  <c r="F75" i="14"/>
  <c r="F74" i="14"/>
  <c r="F73" i="14"/>
  <c r="F72" i="14"/>
  <c r="F71" i="14"/>
  <c r="F70" i="14"/>
  <c r="F69" i="14"/>
  <c r="F68" i="14"/>
  <c r="F67" i="14"/>
  <c r="F66" i="14"/>
  <c r="F65" i="14"/>
  <c r="F64" i="14"/>
  <c r="F63" i="14"/>
  <c r="F62" i="14"/>
  <c r="F61" i="14"/>
  <c r="F60" i="14"/>
  <c r="F59" i="14"/>
  <c r="F58" i="14"/>
  <c r="F57" i="14"/>
  <c r="F56" i="14"/>
  <c r="F55" i="14"/>
  <c r="F54" i="14"/>
  <c r="F53" i="14"/>
  <c r="F52" i="14"/>
  <c r="F51" i="14"/>
  <c r="F16" i="14"/>
  <c r="J87" i="15"/>
  <c r="N79" i="15"/>
  <c r="N82" i="15" s="1"/>
  <c r="K79" i="15"/>
  <c r="K82" i="15" s="1"/>
  <c r="K88" i="15" s="1"/>
  <c r="G79" i="15"/>
  <c r="G82" i="15" s="1"/>
  <c r="E79" i="15"/>
  <c r="D79" i="15"/>
  <c r="D82" i="15" s="1"/>
  <c r="C79" i="15"/>
  <c r="I78" i="15"/>
  <c r="J78" i="15" s="1"/>
  <c r="L78" i="15" s="1"/>
  <c r="M78" i="15" s="1"/>
  <c r="O78" i="15" s="1"/>
  <c r="F78" i="15"/>
  <c r="I77" i="15"/>
  <c r="J77" i="15" s="1"/>
  <c r="L77" i="15" s="1"/>
  <c r="M77" i="15" s="1"/>
  <c r="O77" i="15" s="1"/>
  <c r="F77" i="15"/>
  <c r="I76" i="15"/>
  <c r="J76" i="15" s="1"/>
  <c r="L76" i="15" s="1"/>
  <c r="M76" i="15" s="1"/>
  <c r="O76" i="15" s="1"/>
  <c r="F76" i="15"/>
  <c r="I75" i="15"/>
  <c r="J75" i="15" s="1"/>
  <c r="L75" i="15" s="1"/>
  <c r="M75" i="15" s="1"/>
  <c r="O75" i="15" s="1"/>
  <c r="F75" i="15"/>
  <c r="I74" i="15"/>
  <c r="J74" i="15" s="1"/>
  <c r="L74" i="15" s="1"/>
  <c r="M74" i="15" s="1"/>
  <c r="O74" i="15" s="1"/>
  <c r="F74" i="15"/>
  <c r="I73" i="15"/>
  <c r="J73" i="15" s="1"/>
  <c r="L73" i="15" s="1"/>
  <c r="M73" i="15" s="1"/>
  <c r="O73" i="15" s="1"/>
  <c r="F73" i="15"/>
  <c r="I72" i="15"/>
  <c r="J72" i="15" s="1"/>
  <c r="L72" i="15" s="1"/>
  <c r="M72" i="15" s="1"/>
  <c r="O72" i="15" s="1"/>
  <c r="F72" i="15"/>
  <c r="I71" i="15"/>
  <c r="J71" i="15" s="1"/>
  <c r="L71" i="15" s="1"/>
  <c r="M71" i="15" s="1"/>
  <c r="O71" i="15" s="1"/>
  <c r="F71" i="15"/>
  <c r="I70" i="15"/>
  <c r="J70" i="15" s="1"/>
  <c r="L70" i="15" s="1"/>
  <c r="M70" i="15" s="1"/>
  <c r="O70" i="15" s="1"/>
  <c r="F70" i="15"/>
  <c r="I69" i="15"/>
  <c r="J69" i="15" s="1"/>
  <c r="L69" i="15" s="1"/>
  <c r="M69" i="15" s="1"/>
  <c r="O69" i="15" s="1"/>
  <c r="F69" i="15"/>
  <c r="I68" i="15"/>
  <c r="J68" i="15" s="1"/>
  <c r="L68" i="15" s="1"/>
  <c r="M68" i="15" s="1"/>
  <c r="O68" i="15" s="1"/>
  <c r="F68" i="15"/>
  <c r="I67" i="15"/>
  <c r="J67" i="15" s="1"/>
  <c r="L67" i="15" s="1"/>
  <c r="M67" i="15" s="1"/>
  <c r="O67" i="15" s="1"/>
  <c r="F67" i="15"/>
  <c r="I66" i="15"/>
  <c r="J66" i="15" s="1"/>
  <c r="L66" i="15" s="1"/>
  <c r="M66" i="15" s="1"/>
  <c r="O66" i="15" s="1"/>
  <c r="F66" i="15"/>
  <c r="I65" i="15"/>
  <c r="J65" i="15" s="1"/>
  <c r="L65" i="15" s="1"/>
  <c r="M65" i="15" s="1"/>
  <c r="O65" i="15" s="1"/>
  <c r="F65" i="15"/>
  <c r="I64" i="15"/>
  <c r="J64" i="15" s="1"/>
  <c r="L64" i="15" s="1"/>
  <c r="M64" i="15" s="1"/>
  <c r="O64" i="15" s="1"/>
  <c r="F64" i="15"/>
  <c r="I63" i="15"/>
  <c r="J63" i="15" s="1"/>
  <c r="L63" i="15" s="1"/>
  <c r="M63" i="15" s="1"/>
  <c r="O63" i="15" s="1"/>
  <c r="F63" i="15"/>
  <c r="I62" i="15"/>
  <c r="J62" i="15" s="1"/>
  <c r="L62" i="15" s="1"/>
  <c r="M62" i="15" s="1"/>
  <c r="O62" i="15" s="1"/>
  <c r="F62" i="15"/>
  <c r="I61" i="15"/>
  <c r="J61" i="15" s="1"/>
  <c r="L61" i="15" s="1"/>
  <c r="M61" i="15" s="1"/>
  <c r="O61" i="15" s="1"/>
  <c r="F61" i="15"/>
  <c r="I60" i="15"/>
  <c r="J60" i="15" s="1"/>
  <c r="L60" i="15" s="1"/>
  <c r="M60" i="15" s="1"/>
  <c r="O60" i="15" s="1"/>
  <c r="F60" i="15"/>
  <c r="I59" i="15"/>
  <c r="J59" i="15" s="1"/>
  <c r="L59" i="15" s="1"/>
  <c r="M59" i="15" s="1"/>
  <c r="O59" i="15" s="1"/>
  <c r="F59" i="15"/>
  <c r="I58" i="15"/>
  <c r="J58" i="15" s="1"/>
  <c r="L58" i="15" s="1"/>
  <c r="M58" i="15" s="1"/>
  <c r="O58" i="15" s="1"/>
  <c r="H58" i="15"/>
  <c r="F58" i="15"/>
  <c r="J57" i="15"/>
  <c r="L57" i="15" s="1"/>
  <c r="M57" i="15" s="1"/>
  <c r="O57" i="15" s="1"/>
  <c r="I57" i="15"/>
  <c r="F57" i="15"/>
  <c r="I56" i="15"/>
  <c r="F56" i="15"/>
  <c r="J56" i="15" s="1"/>
  <c r="L56" i="15" s="1"/>
  <c r="M56" i="15" s="1"/>
  <c r="O56" i="15" s="1"/>
  <c r="J55" i="15"/>
  <c r="L55" i="15" s="1"/>
  <c r="M55" i="15" s="1"/>
  <c r="O55" i="15" s="1"/>
  <c r="I55" i="15"/>
  <c r="F55" i="15"/>
  <c r="I54" i="15"/>
  <c r="F54" i="15"/>
  <c r="J54" i="15" s="1"/>
  <c r="L54" i="15" s="1"/>
  <c r="M54" i="15" s="1"/>
  <c r="O54" i="15" s="1"/>
  <c r="J53" i="15"/>
  <c r="L53" i="15" s="1"/>
  <c r="M53" i="15" s="1"/>
  <c r="O53" i="15" s="1"/>
  <c r="I53" i="15"/>
  <c r="F53" i="15"/>
  <c r="H52" i="15"/>
  <c r="I52" i="15" s="1"/>
  <c r="J52" i="15" s="1"/>
  <c r="L52" i="15" s="1"/>
  <c r="M52" i="15" s="1"/>
  <c r="O52" i="15" s="1"/>
  <c r="F52" i="15"/>
  <c r="I51" i="15"/>
  <c r="J51" i="15" s="1"/>
  <c r="L51" i="15" s="1"/>
  <c r="F51" i="15"/>
  <c r="F79" i="15" s="1"/>
  <c r="H43" i="15"/>
  <c r="H45" i="15" s="1"/>
  <c r="G43" i="15"/>
  <c r="E43" i="15"/>
  <c r="D43" i="15"/>
  <c r="D45" i="15" s="1"/>
  <c r="I42" i="15"/>
  <c r="J42" i="15" s="1"/>
  <c r="L42" i="15" s="1"/>
  <c r="M42" i="15" s="1"/>
  <c r="F42" i="15"/>
  <c r="I41" i="15"/>
  <c r="F41" i="15"/>
  <c r="J41" i="15" s="1"/>
  <c r="L41" i="15" s="1"/>
  <c r="M41" i="15" s="1"/>
  <c r="I40" i="15"/>
  <c r="J40" i="15" s="1"/>
  <c r="L40" i="15" s="1"/>
  <c r="M40" i="15" s="1"/>
  <c r="F40" i="15"/>
  <c r="J39" i="15"/>
  <c r="L39" i="15" s="1"/>
  <c r="M39" i="15" s="1"/>
  <c r="I39" i="15"/>
  <c r="F39" i="15"/>
  <c r="I38" i="15"/>
  <c r="J38" i="15" s="1"/>
  <c r="L38" i="15" s="1"/>
  <c r="M38" i="15" s="1"/>
  <c r="F38" i="15"/>
  <c r="I37" i="15"/>
  <c r="F37" i="15"/>
  <c r="J37" i="15" s="1"/>
  <c r="L37" i="15" s="1"/>
  <c r="M37" i="15" s="1"/>
  <c r="I36" i="15"/>
  <c r="J36" i="15" s="1"/>
  <c r="L36" i="15" s="1"/>
  <c r="M36" i="15" s="1"/>
  <c r="F36" i="15"/>
  <c r="J35" i="15"/>
  <c r="L35" i="15" s="1"/>
  <c r="M35" i="15" s="1"/>
  <c r="I35" i="15"/>
  <c r="F35" i="15"/>
  <c r="I34" i="15"/>
  <c r="J34" i="15" s="1"/>
  <c r="L34" i="15" s="1"/>
  <c r="M34" i="15" s="1"/>
  <c r="F34" i="15"/>
  <c r="I33" i="15"/>
  <c r="F33" i="15"/>
  <c r="J33" i="15" s="1"/>
  <c r="L33" i="15" s="1"/>
  <c r="M33" i="15" s="1"/>
  <c r="I32" i="15"/>
  <c r="J32" i="15" s="1"/>
  <c r="L32" i="15" s="1"/>
  <c r="M32" i="15" s="1"/>
  <c r="F32" i="15"/>
  <c r="J31" i="15"/>
  <c r="L31" i="15" s="1"/>
  <c r="M31" i="15" s="1"/>
  <c r="I31" i="15"/>
  <c r="F31" i="15"/>
  <c r="I30" i="15"/>
  <c r="J30" i="15" s="1"/>
  <c r="L30" i="15" s="1"/>
  <c r="M30" i="15" s="1"/>
  <c r="F30" i="15"/>
  <c r="I29" i="15"/>
  <c r="F29" i="15"/>
  <c r="J29" i="15" s="1"/>
  <c r="L29" i="15" s="1"/>
  <c r="M29" i="15" s="1"/>
  <c r="I28" i="15"/>
  <c r="J28" i="15" s="1"/>
  <c r="L28" i="15" s="1"/>
  <c r="M28" i="15" s="1"/>
  <c r="F28" i="15"/>
  <c r="J27" i="15"/>
  <c r="L27" i="15" s="1"/>
  <c r="M27" i="15" s="1"/>
  <c r="I27" i="15"/>
  <c r="F27" i="15"/>
  <c r="I26" i="15"/>
  <c r="J26" i="15" s="1"/>
  <c r="L26" i="15" s="1"/>
  <c r="M26" i="15" s="1"/>
  <c r="F26" i="15"/>
  <c r="M25" i="15"/>
  <c r="I25" i="15"/>
  <c r="F25" i="15"/>
  <c r="J25" i="15" s="1"/>
  <c r="L25" i="15" s="1"/>
  <c r="I24" i="15"/>
  <c r="J24" i="15" s="1"/>
  <c r="L24" i="15" s="1"/>
  <c r="M24" i="15" s="1"/>
  <c r="F24" i="15"/>
  <c r="J23" i="15"/>
  <c r="L23" i="15" s="1"/>
  <c r="M23" i="15" s="1"/>
  <c r="I23" i="15"/>
  <c r="F23" i="15"/>
  <c r="L22" i="15"/>
  <c r="M22" i="15" s="1"/>
  <c r="I22" i="15"/>
  <c r="J22" i="15" s="1"/>
  <c r="F22" i="15"/>
  <c r="I21" i="15"/>
  <c r="F21" i="15"/>
  <c r="I20" i="15"/>
  <c r="J20" i="15" s="1"/>
  <c r="L20" i="15" s="1"/>
  <c r="M20" i="15" s="1"/>
  <c r="F20" i="15"/>
  <c r="J19" i="15"/>
  <c r="L19" i="15" s="1"/>
  <c r="I19" i="15"/>
  <c r="F19" i="15"/>
  <c r="K17" i="15"/>
  <c r="I17" i="15"/>
  <c r="H17" i="15"/>
  <c r="G17" i="15"/>
  <c r="G45" i="15" s="1"/>
  <c r="E17" i="15"/>
  <c r="E45" i="15" s="1"/>
  <c r="D17" i="15"/>
  <c r="I16" i="15"/>
  <c r="J16" i="15" s="1"/>
  <c r="J17" i="15" s="1"/>
  <c r="F16" i="15"/>
  <c r="F17" i="15" s="1"/>
  <c r="D88" i="15" l="1"/>
  <c r="L48" i="18"/>
  <c r="M48" i="18" s="1"/>
  <c r="G88" i="15"/>
  <c r="L16" i="15"/>
  <c r="F82" i="15"/>
  <c r="F88" i="15" s="1"/>
  <c r="I43" i="15"/>
  <c r="J21" i="15"/>
  <c r="L21" i="15" s="1"/>
  <c r="M21" i="15" s="1"/>
  <c r="F43" i="15"/>
  <c r="F45" i="15" s="1"/>
  <c r="M51" i="15"/>
  <c r="L79" i="15"/>
  <c r="E82" i="15"/>
  <c r="E88" i="15" s="1"/>
  <c r="M19" i="15"/>
  <c r="M43" i="15" s="1"/>
  <c r="H79" i="15"/>
  <c r="H82" i="15" s="1"/>
  <c r="H88" i="15" s="1"/>
  <c r="I79" i="15"/>
  <c r="N82" i="14"/>
  <c r="N17" i="14"/>
  <c r="N79" i="14"/>
  <c r="J87" i="14"/>
  <c r="E82" i="14"/>
  <c r="K79" i="14"/>
  <c r="G79" i="14"/>
  <c r="E79" i="14"/>
  <c r="D79" i="14"/>
  <c r="D82" i="14" s="1"/>
  <c r="C79" i="14"/>
  <c r="J78" i="14"/>
  <c r="L78" i="14" s="1"/>
  <c r="M78" i="14" s="1"/>
  <c r="O78" i="14" s="1"/>
  <c r="J77" i="14"/>
  <c r="L77" i="14" s="1"/>
  <c r="M77" i="14" s="1"/>
  <c r="O77" i="14" s="1"/>
  <c r="I76" i="14"/>
  <c r="J76" i="14" s="1"/>
  <c r="L76" i="14" s="1"/>
  <c r="M76" i="14" s="1"/>
  <c r="O76" i="14" s="1"/>
  <c r="I75" i="14"/>
  <c r="I74" i="14"/>
  <c r="J74" i="14" s="1"/>
  <c r="L74" i="14" s="1"/>
  <c r="M74" i="14" s="1"/>
  <c r="O74" i="14" s="1"/>
  <c r="J73" i="14"/>
  <c r="L73" i="14" s="1"/>
  <c r="M73" i="14" s="1"/>
  <c r="O73" i="14" s="1"/>
  <c r="I73" i="14"/>
  <c r="I72" i="14"/>
  <c r="J72" i="14" s="1"/>
  <c r="L72" i="14" s="1"/>
  <c r="M72" i="14" s="1"/>
  <c r="O72" i="14" s="1"/>
  <c r="I71" i="14"/>
  <c r="I70" i="14"/>
  <c r="J70" i="14" s="1"/>
  <c r="L70" i="14" s="1"/>
  <c r="M70" i="14" s="1"/>
  <c r="O70" i="14" s="1"/>
  <c r="J69" i="14"/>
  <c r="L69" i="14" s="1"/>
  <c r="M69" i="14" s="1"/>
  <c r="O69" i="14" s="1"/>
  <c r="I69" i="14"/>
  <c r="J68" i="14"/>
  <c r="L68" i="14" s="1"/>
  <c r="M68" i="14" s="1"/>
  <c r="O68" i="14" s="1"/>
  <c r="I68" i="14"/>
  <c r="I67" i="14"/>
  <c r="I66" i="14"/>
  <c r="J66" i="14" s="1"/>
  <c r="L66" i="14" s="1"/>
  <c r="M66" i="14" s="1"/>
  <c r="O66" i="14" s="1"/>
  <c r="H82" i="14"/>
  <c r="H88" i="14" s="1"/>
  <c r="J65" i="14"/>
  <c r="L65" i="14" s="1"/>
  <c r="M65" i="14" s="1"/>
  <c r="O65" i="14" s="1"/>
  <c r="I65" i="14"/>
  <c r="I64" i="14"/>
  <c r="J64" i="14" s="1"/>
  <c r="L64" i="14" s="1"/>
  <c r="M64" i="14" s="1"/>
  <c r="O64" i="14" s="1"/>
  <c r="I63" i="14"/>
  <c r="J63" i="14" s="1"/>
  <c r="L63" i="14" s="1"/>
  <c r="M63" i="14" s="1"/>
  <c r="O63" i="14" s="1"/>
  <c r="I62" i="14"/>
  <c r="J62" i="14" s="1"/>
  <c r="L62" i="14" s="1"/>
  <c r="M62" i="14" s="1"/>
  <c r="O62" i="14" s="1"/>
  <c r="J61" i="14"/>
  <c r="L61" i="14" s="1"/>
  <c r="M61" i="14" s="1"/>
  <c r="O61" i="14" s="1"/>
  <c r="I61" i="14"/>
  <c r="I60" i="14"/>
  <c r="J60" i="14" s="1"/>
  <c r="L60" i="14" s="1"/>
  <c r="M60" i="14" s="1"/>
  <c r="O60" i="14" s="1"/>
  <c r="I59" i="14"/>
  <c r="J59" i="14" s="1"/>
  <c r="L59" i="14" s="1"/>
  <c r="M59" i="14" s="1"/>
  <c r="O59" i="14" s="1"/>
  <c r="J58" i="14"/>
  <c r="L58" i="14" s="1"/>
  <c r="M58" i="14" s="1"/>
  <c r="O58" i="14" s="1"/>
  <c r="I58" i="14"/>
  <c r="I57" i="14"/>
  <c r="J57" i="14" s="1"/>
  <c r="L57" i="14" s="1"/>
  <c r="M57" i="14" s="1"/>
  <c r="O57" i="14" s="1"/>
  <c r="I56" i="14"/>
  <c r="J56" i="14" s="1"/>
  <c r="L56" i="14" s="1"/>
  <c r="M56" i="14" s="1"/>
  <c r="O56" i="14" s="1"/>
  <c r="I55" i="14"/>
  <c r="J55" i="14" s="1"/>
  <c r="L55" i="14" s="1"/>
  <c r="M55" i="14" s="1"/>
  <c r="O55" i="14" s="1"/>
  <c r="J54" i="14"/>
  <c r="L54" i="14" s="1"/>
  <c r="M54" i="14" s="1"/>
  <c r="O54" i="14" s="1"/>
  <c r="I54" i="14"/>
  <c r="J53" i="14"/>
  <c r="L53" i="14" s="1"/>
  <c r="M53" i="14" s="1"/>
  <c r="O53" i="14" s="1"/>
  <c r="I53" i="14"/>
  <c r="I52" i="14"/>
  <c r="J52" i="14" s="1"/>
  <c r="L52" i="14" s="1"/>
  <c r="M52" i="14" s="1"/>
  <c r="O52" i="14" s="1"/>
  <c r="I51" i="14"/>
  <c r="H43" i="14"/>
  <c r="H45" i="14" s="1"/>
  <c r="G43" i="14"/>
  <c r="E43" i="14"/>
  <c r="E45" i="14" s="1"/>
  <c r="D43" i="14"/>
  <c r="I42" i="14"/>
  <c r="J42" i="14" s="1"/>
  <c r="L42" i="14" s="1"/>
  <c r="M42" i="14" s="1"/>
  <c r="F42" i="14"/>
  <c r="J41" i="14"/>
  <c r="L41" i="14" s="1"/>
  <c r="M41" i="14" s="1"/>
  <c r="I41" i="14"/>
  <c r="F41" i="14"/>
  <c r="I40" i="14"/>
  <c r="F40" i="14"/>
  <c r="J40" i="14" s="1"/>
  <c r="L40" i="14" s="1"/>
  <c r="M40" i="14" s="1"/>
  <c r="I39" i="14"/>
  <c r="F39" i="14"/>
  <c r="J38" i="14"/>
  <c r="L38" i="14" s="1"/>
  <c r="M38" i="14" s="1"/>
  <c r="I38" i="14"/>
  <c r="F38" i="14"/>
  <c r="J37" i="14"/>
  <c r="L37" i="14" s="1"/>
  <c r="M37" i="14" s="1"/>
  <c r="I37" i="14"/>
  <c r="F37" i="14"/>
  <c r="L36" i="14"/>
  <c r="M36" i="14" s="1"/>
  <c r="I36" i="14"/>
  <c r="F36" i="14"/>
  <c r="J36" i="14" s="1"/>
  <c r="I35" i="14"/>
  <c r="J35" i="14" s="1"/>
  <c r="L35" i="14" s="1"/>
  <c r="M35" i="14" s="1"/>
  <c r="F35" i="14"/>
  <c r="I34" i="14"/>
  <c r="J34" i="14" s="1"/>
  <c r="L34" i="14" s="1"/>
  <c r="M34" i="14" s="1"/>
  <c r="F34" i="14"/>
  <c r="J33" i="14"/>
  <c r="L33" i="14" s="1"/>
  <c r="M33" i="14" s="1"/>
  <c r="I33" i="14"/>
  <c r="F33" i="14"/>
  <c r="I32" i="14"/>
  <c r="F32" i="14"/>
  <c r="J32" i="14" s="1"/>
  <c r="L32" i="14" s="1"/>
  <c r="M32" i="14" s="1"/>
  <c r="I31" i="14"/>
  <c r="F31" i="14"/>
  <c r="J30" i="14"/>
  <c r="L30" i="14" s="1"/>
  <c r="M30" i="14" s="1"/>
  <c r="I30" i="14"/>
  <c r="F30" i="14"/>
  <c r="J29" i="14"/>
  <c r="L29" i="14" s="1"/>
  <c r="M29" i="14" s="1"/>
  <c r="I29" i="14"/>
  <c r="F29" i="14"/>
  <c r="L28" i="14"/>
  <c r="M28" i="14" s="1"/>
  <c r="I28" i="14"/>
  <c r="F28" i="14"/>
  <c r="J28" i="14" s="1"/>
  <c r="I27" i="14"/>
  <c r="J27" i="14" s="1"/>
  <c r="L27" i="14" s="1"/>
  <c r="M27" i="14" s="1"/>
  <c r="F27" i="14"/>
  <c r="I26" i="14"/>
  <c r="J26" i="14" s="1"/>
  <c r="L26" i="14" s="1"/>
  <c r="M26" i="14" s="1"/>
  <c r="F26" i="14"/>
  <c r="J25" i="14"/>
  <c r="L25" i="14" s="1"/>
  <c r="M25" i="14" s="1"/>
  <c r="I25" i="14"/>
  <c r="F25" i="14"/>
  <c r="I24" i="14"/>
  <c r="F24" i="14"/>
  <c r="J24" i="14" s="1"/>
  <c r="L24" i="14" s="1"/>
  <c r="M24" i="14" s="1"/>
  <c r="I23" i="14"/>
  <c r="F23" i="14"/>
  <c r="J22" i="14"/>
  <c r="L22" i="14" s="1"/>
  <c r="M22" i="14" s="1"/>
  <c r="I22" i="14"/>
  <c r="F22" i="14"/>
  <c r="J21" i="14"/>
  <c r="L21" i="14" s="1"/>
  <c r="M21" i="14" s="1"/>
  <c r="I21" i="14"/>
  <c r="F21" i="14"/>
  <c r="L20" i="14"/>
  <c r="M20" i="14" s="1"/>
  <c r="I20" i="14"/>
  <c r="F20" i="14"/>
  <c r="J20" i="14" s="1"/>
  <c r="I19" i="14"/>
  <c r="F19" i="14"/>
  <c r="K17" i="14"/>
  <c r="H17" i="14"/>
  <c r="G17" i="14"/>
  <c r="I17" i="14" s="1"/>
  <c r="E17" i="14"/>
  <c r="D17" i="14"/>
  <c r="I16" i="14"/>
  <c r="J16" i="14"/>
  <c r="D88" i="14" l="1"/>
  <c r="M85" i="18"/>
  <c r="E88" i="14"/>
  <c r="D45" i="14"/>
  <c r="J43" i="15"/>
  <c r="I45" i="15"/>
  <c r="J79" i="15"/>
  <c r="I82" i="15"/>
  <c r="J82" i="15" s="1"/>
  <c r="J88" i="15" s="1"/>
  <c r="L43" i="15"/>
  <c r="O51" i="15"/>
  <c r="O79" i="15" s="1"/>
  <c r="M79" i="15"/>
  <c r="L17" i="15"/>
  <c r="L82" i="15" s="1"/>
  <c r="M16" i="15"/>
  <c r="L17" i="14"/>
  <c r="M16" i="14"/>
  <c r="J19" i="14"/>
  <c r="L19" i="14" s="1"/>
  <c r="I43" i="14"/>
  <c r="J17" i="14"/>
  <c r="F79" i="14"/>
  <c r="J75" i="14"/>
  <c r="L75" i="14" s="1"/>
  <c r="M75" i="14" s="1"/>
  <c r="O75" i="14" s="1"/>
  <c r="J23" i="14"/>
  <c r="L23" i="14" s="1"/>
  <c r="M23" i="14" s="1"/>
  <c r="I79" i="14"/>
  <c r="J51" i="14"/>
  <c r="L51" i="14" s="1"/>
  <c r="J67" i="14"/>
  <c r="L67" i="14" s="1"/>
  <c r="M67" i="14" s="1"/>
  <c r="O67" i="14" s="1"/>
  <c r="J71" i="14"/>
  <c r="L71" i="14" s="1"/>
  <c r="M71" i="14" s="1"/>
  <c r="O71" i="14" s="1"/>
  <c r="G82" i="14"/>
  <c r="G88" i="14" s="1"/>
  <c r="F17" i="14"/>
  <c r="J31" i="14"/>
  <c r="L31" i="14" s="1"/>
  <c r="M31" i="14" s="1"/>
  <c r="J39" i="14"/>
  <c r="L39" i="14" s="1"/>
  <c r="M39" i="14" s="1"/>
  <c r="F43" i="14"/>
  <c r="G45" i="14"/>
  <c r="K82" i="14"/>
  <c r="K88" i="14" s="1"/>
  <c r="M17" i="14" l="1"/>
  <c r="O17" i="14"/>
  <c r="L45" i="15"/>
  <c r="M82" i="15"/>
  <c r="O16" i="15"/>
  <c r="O17" i="15" s="1"/>
  <c r="M17" i="15"/>
  <c r="M45" i="15" s="1"/>
  <c r="O82" i="15"/>
  <c r="F45" i="14"/>
  <c r="L43" i="14"/>
  <c r="L45" i="14" s="1"/>
  <c r="M19" i="14"/>
  <c r="M43" i="14" s="1"/>
  <c r="M45" i="14" s="1"/>
  <c r="J79" i="14"/>
  <c r="I82" i="14"/>
  <c r="I45" i="14"/>
  <c r="J43" i="14"/>
  <c r="M51" i="14"/>
  <c r="L79" i="14"/>
  <c r="L82" i="14" s="1"/>
  <c r="F82" i="14"/>
  <c r="F88" i="14" s="1"/>
  <c r="M79" i="14" l="1"/>
  <c r="M82" i="14" s="1"/>
  <c r="O51" i="14"/>
  <c r="O79" i="14" s="1"/>
  <c r="O82" i="14" s="1"/>
  <c r="M85" i="15"/>
  <c r="L48" i="15"/>
  <c r="M48" i="15"/>
  <c r="J82" i="14"/>
  <c r="J88" i="14" s="1"/>
  <c r="L48" i="14"/>
  <c r="M48" i="14" s="1"/>
  <c r="M85" i="14" l="1"/>
</calcChain>
</file>

<file path=xl/sharedStrings.xml><?xml version="1.0" encoding="utf-8"?>
<sst xmlns="http://schemas.openxmlformats.org/spreadsheetml/2006/main" count="734" uniqueCount="233">
  <si>
    <t>County of Riverside</t>
  </si>
  <si>
    <t>Auditor-Controller's Office</t>
  </si>
  <si>
    <t>Property Tax Division</t>
  </si>
  <si>
    <t xml:space="preserve"> </t>
  </si>
  <si>
    <t>Estimated VLF Adjustment Amount (post SB130 approved 5-12-17 by Gov. Brown)</t>
  </si>
  <si>
    <t>EQ Roll (Asr Net)</t>
  </si>
  <si>
    <t>R &amp; T 97.70</t>
  </si>
  <si>
    <t>VLFAA</t>
  </si>
  <si>
    <t>District</t>
  </si>
  <si>
    <t>Total Value</t>
  </si>
  <si>
    <t>Detachment</t>
  </si>
  <si>
    <t>R&amp;T 97.70</t>
  </si>
  <si>
    <t xml:space="preserve"> ( c ) ( 1 )( B ) ( i ) ( II )</t>
  </si>
  <si>
    <t>Number</t>
  </si>
  <si>
    <t>Adjusted Value</t>
  </si>
  <si>
    <t>Annexations</t>
  </si>
  <si>
    <t xml:space="preserve"> ( c ) ( 1 )( B ) ( i ) </t>
  </si>
  <si>
    <t>Column:</t>
  </si>
  <si>
    <t>A</t>
  </si>
  <si>
    <t>B</t>
  </si>
  <si>
    <t>C</t>
  </si>
  <si>
    <t>D</t>
  </si>
  <si>
    <t>E</t>
  </si>
  <si>
    <t xml:space="preserve">F  </t>
  </si>
  <si>
    <t>G</t>
  </si>
  <si>
    <t>H</t>
  </si>
  <si>
    <t>J</t>
  </si>
  <si>
    <t>K</t>
  </si>
  <si>
    <t>Formula:</t>
  </si>
  <si>
    <t>A+B</t>
  </si>
  <si>
    <t>D+E</t>
  </si>
  <si>
    <t>+(F-C)/C</t>
  </si>
  <si>
    <t xml:space="preserve">+ H * G </t>
  </si>
  <si>
    <t>+H+J</t>
  </si>
  <si>
    <t>Exclude Unitary</t>
  </si>
  <si>
    <t>01-1001</t>
  </si>
  <si>
    <t>County General Fund</t>
  </si>
  <si>
    <t>COUNTY TOTAL</t>
  </si>
  <si>
    <t>02-2051</t>
  </si>
  <si>
    <t>City of Banning</t>
  </si>
  <si>
    <t>02-2102</t>
  </si>
  <si>
    <t>City of Beaumont</t>
  </si>
  <si>
    <t>02-2152</t>
  </si>
  <si>
    <t>City of Blythe</t>
  </si>
  <si>
    <t>02-2170</t>
  </si>
  <si>
    <t>City of Calimesa</t>
  </si>
  <si>
    <t>02-2190</t>
  </si>
  <si>
    <t>City of Canyon Lake</t>
  </si>
  <si>
    <t>02-2225</t>
  </si>
  <si>
    <t>City of Cathedral City</t>
  </si>
  <si>
    <t>02-2252</t>
  </si>
  <si>
    <t>City of Coachella</t>
  </si>
  <si>
    <t>02-2301</t>
  </si>
  <si>
    <t>City of Corona</t>
  </si>
  <si>
    <t>02-2321</t>
  </si>
  <si>
    <t>City of Desert Hot Springs</t>
  </si>
  <si>
    <t>02-2407</t>
  </si>
  <si>
    <t>City of Hemet</t>
  </si>
  <si>
    <t>02-2441</t>
  </si>
  <si>
    <t>City of Indian Wells</t>
  </si>
  <si>
    <t>02-2451</t>
  </si>
  <si>
    <t>City of Indio</t>
  </si>
  <si>
    <t>02-2375</t>
  </si>
  <si>
    <t>City of La Quinta</t>
  </si>
  <si>
    <t>02-2352</t>
  </si>
  <si>
    <t>City of Lake Elsinore</t>
  </si>
  <si>
    <t>02-2490</t>
  </si>
  <si>
    <t>City of Moreno Valley</t>
  </si>
  <si>
    <t>02-2495</t>
  </si>
  <si>
    <t>City of Murrieta</t>
  </si>
  <si>
    <t>02-2501</t>
  </si>
  <si>
    <t>City of Norco</t>
  </si>
  <si>
    <t>02-2580</t>
  </si>
  <si>
    <t>City of Palm Desert</t>
  </si>
  <si>
    <t>02-2601</t>
  </si>
  <si>
    <t>City of Palm Springs</t>
  </si>
  <si>
    <t>02-2651</t>
  </si>
  <si>
    <t>City of Perris</t>
  </si>
  <si>
    <t>02-2681</t>
  </si>
  <si>
    <t>City of Rancho Mirage</t>
  </si>
  <si>
    <t>02-2701</t>
  </si>
  <si>
    <t>City of Riverside</t>
  </si>
  <si>
    <t>02-2802</t>
  </si>
  <si>
    <t>City of San Jacinto</t>
  </si>
  <si>
    <t>02-2900</t>
  </si>
  <si>
    <t>City of Temecula</t>
  </si>
  <si>
    <t>City Total</t>
  </si>
  <si>
    <t>Totals</t>
  </si>
  <si>
    <t>( 2 )</t>
  </si>
  <si>
    <t>( 3 )</t>
  </si>
  <si>
    <t>( 4 )</t>
  </si>
  <si>
    <t>SS1</t>
  </si>
  <si>
    <t>SS2</t>
  </si>
  <si>
    <t>02-3400</t>
  </si>
  <si>
    <t>City of Eastvale</t>
  </si>
  <si>
    <t>02-3500</t>
  </si>
  <si>
    <t>City of Jurupa Valley</t>
  </si>
  <si>
    <t>02-3100</t>
  </si>
  <si>
    <t>City of Menifee</t>
  </si>
  <si>
    <t>02-3200</t>
  </si>
  <si>
    <t>City of Wildomar</t>
  </si>
  <si>
    <t>CITY TOTAL</t>
  </si>
  <si>
    <t>GRAND TOTAL</t>
  </si>
  <si>
    <t>( 1a )</t>
  </si>
  <si>
    <t>Check numbers</t>
  </si>
  <si>
    <t>Difference</t>
  </si>
  <si>
    <t>  </t>
  </si>
  <si>
    <t>Notwithstanding any other law, for the 2004–05 fiscal year and for each fiscal year thereafter, all of the following apply:</t>
  </si>
  <si>
    <t>(a) (1) (A) The auditor shall reduce the total amount of ad valorem property tax revenue that is otherwise required to be allocated to a county’s Educational Revenue Augmentation Fund by the countywide vehicle license fee adjustment amount.</t>
  </si>
  <si>
    <t>(B) If, for the fiscal year, after complying with Section 97.68 there is not enough ad valorem property tax revenue that is otherwise required to be allocated to a county Educational Revenue Augmentation Fund for the auditor to complete the allocation reduction required by subparagraph (A), the auditor shall additionally reduce the total amount of ad valorem property tax revenue that is otherwise required to be allocated to all school districts and community college districts in the county for that fiscal year by an amount equal to the difference between the countywide vehicle license fee adjustment amount and the amount of ad valorem property tax revenue that is otherwise required to be allocated to the county Educational Revenue Augmentation Fund for that fiscal year. This reduction for each school district and community college district in the county shall be the percentage share of the total reduction that is equal to the proportion that the total amount of ad valorem property tax revenue that is otherwise required to be allocated to the school district or community college district bears to the total amount of ad valorem property tax revenue that is otherwise required to be allocated to all school districts and community college districts in a county. For purposes of this subparagraph, “school districts” and “community college districts” do not include any districts that are excess tax school entities, as defined in Section 95.</t>
  </si>
  <si>
    <t>(2) The countywide vehicle license fee adjustment amount shall be allocated to the Vehicle License Fee Property Tax Compensation Fund that shall be established in the treasury of each county.</t>
  </si>
  <si>
    <t>(b) (1) The auditor shall allocate moneys in the Vehicle License Fee Property Tax Compensation Fund according to the following:</t>
  </si>
  <si>
    <t>(A) Each city in the county shall receive its vehicle license fee adjustment amount.</t>
  </si>
  <si>
    <t>(B) Each county and city and county shall receive its vehicle license fee adjustment amount.</t>
  </si>
  <si>
    <t>(2) The auditor shall allocate one-half of the amount specified in paragraph (1) on or before January 31 of each fiscal year, and the other one-half on or before May 31 of each fiscal year.</t>
  </si>
  <si>
    <t>(c) For purposes of this section, all of the following apply:</t>
  </si>
  <si>
    <t>(1) “Vehicle license fee adjustment amount” for a particular city, county, or a city and county means, subject to an adjustment under paragraph (2) and Section 97.71, all of the following:</t>
  </si>
  <si>
    <t>(A) For the 2004–05 fiscal year, an amount equal to the difference between the following two amounts:</t>
  </si>
  <si>
    <t>(i) The estimated total amount of revenue that would have been deposited to the credit of the Motor Vehicle License Fee Account in the Transportation Tax Fund, including any amounts that would have been certified to the Controller by the auditor of the County of Ventura under subdivision (j) of Section 98.02, as that section read on January 1, 2004, for distribution under the law as it read on January 1, 2004, to the county, city and county, or city for the 2004–05 fiscal year if the fee otherwise due under the Vehicle License Fee Law (Part 5 (commencing with Section 10701) of Division 2) was 2 percent of the market value of a vehicle, as specified in Sections 10752 and 10752.1 as those sections read on January 1, 2004.</t>
  </si>
  <si>
    <t>(ii) The estimated total amount of revenue that is required to be distributed from the Motor Vehicle License Fee Account in the Transportation Tax Fund to the county, city and county, and each city in the county for the 2004–05 fiscal year under Section 11005, as that section read on the operative date of the act that amended this clause.</t>
  </si>
  <si>
    <t>(B) (i) Subject to an adjustment under clause (ii), for the 2005–06 fiscal year, the sum of the following two amounts:</t>
  </si>
  <si>
    <t>(I) The difference between the following two amounts:</t>
  </si>
  <si>
    <t>(ia) The actual total amount of revenue that would have been deposited to the credit of the Motor Vehicle License Fee Account in the Transportation Tax Fund, including any amounts that would have been certified to the Controller by the auditor of the County of Ventura under subdivision (j) of Section 98.02, as that section read on January 1, 2004, for distribution under the law as it read on January 1, 2004, to the county, city and county, or city for the 2004–05 fiscal year if the fee otherwise due under the Vehicle License Fee Law (Part 5 (commencing with Section 10701) of Division 2) was 2 percent of the market value of a vehicle, as specified in Sections 10752 and 10752.1 as those sections read on January 1, 2004.</t>
  </si>
  <si>
    <t>(ib) The actual total amount of revenue that was distributed from the Motor Vehicle License Fee Account in the Transportation Tax Fund to the county, city and county, and each city in the county for the 2004–05 fiscal year under Section 11005, as that section read on the operative date of the act that amended this subsubclause.</t>
  </si>
  <si>
    <t>(II) The product of the following two amounts:</t>
  </si>
  <si>
    <t>(ia) The amount described in subclause (I).</t>
  </si>
  <si>
    <t>(ib) The percentage change from the prior fiscal year to the current fiscal year in gross taxable assessed valuation within the jurisdiction of the entity, as reflected in the equalized assessment roll for those fiscal years. For the first fiscal year for which a change in a city’s jurisdictional boundaries first applies, the percentage change in gross taxable assessed valuation from the prior fiscal year to the current fiscal year shall be calculated solely on the basis of the city’s previous jurisdictional boundaries, without regard to the change in that city’s jurisdictional boundaries. For each following fiscal year, the percentage change in gross taxable assessed valuation from the prior fiscal year to the current fiscal year shall be calculated on the basis of the city’s current jurisdictional boundaries.</t>
  </si>
  <si>
    <t>(ii) The amount described in clause (i) shall be adjusted as follows:</t>
  </si>
  <si>
    <t>(I) If the amount described in subclause (I) of clause (i) for a particular city, county, or city and county is greater than the amount described in subparagraph (A) for that city, county, or city and county, the amount described in clause (i) shall be increased by an amount equal to this difference.</t>
  </si>
  <si>
    <t>(II) If the amount described in subclause (I) of clause (i) for a particular city, county, or city and county is less than the amount described in subparagraph (A) for that city, county, or city and county, the amount described in clause (i) shall be decreased by an amount equal to this difference.</t>
  </si>
  <si>
    <t>(C) For the 2006–07 fiscal year and for each fiscal year thereafter, the sum of the following two amounts:</t>
  </si>
  <si>
    <t>(i) The vehicle license fee adjustment amount for the prior fiscal year, if Section 97.71 and clause (ii) of subparagraph (B) did not apply for that fiscal year, for that city, county, and city and county.</t>
  </si>
  <si>
    <t>(ii) The product of the following two amounts:</t>
  </si>
  <si>
    <t>(I) The amount described in clause (i).</t>
  </si>
  <si>
    <t>(II) The percentage change from the prior fiscal year to the current fiscal year in gross taxable assessed valuation within the jurisdiction of the entity, as reflected in the equalized assessment roll for those fiscal years. For the first fiscal year for which a change in a city’s jurisdictional boundaries first applies, the percentage change in gross taxable assessed valuation from the prior fiscal year to the current fiscal year shall be calculated solely on the basis of the city’s previous jurisdictional boundaries, without regard to the change in that city’s jurisdictional boundaries. For each following fiscal year, the percentage change in gross taxable assessed valuation from the prior fiscal year to the current fiscal year shall be calculated on the basis of the city’s current jurisdictional boundaries.</t>
  </si>
  <si>
    <t>(2) Notwithstanding paragraph (1), “vehicle license fee adjustment amount,” for a city incorporating after January 1, 2004, and on or before January 1, 2012, means the following:</t>
  </si>
  <si>
    <t>(A) For the 2017–18 fiscal year, the quotient derived from the following fraction:</t>
  </si>
  <si>
    <t>(i) The numerator is the product of the following two amounts:</t>
  </si>
  <si>
    <t>(I) The sum of the most recent vehicle license fee adjustment amounts determined for all cities in the county.</t>
  </si>
  <si>
    <t>(II) The population of the incorporating city.</t>
  </si>
  <si>
    <t>(ii) The denominator is the sum of the populations of all cities in the county.</t>
  </si>
  <si>
    <t>(B) For the 2018–19 fiscal year, and for each fiscal year thereafter, the sum of the following two amounts:</t>
  </si>
  <si>
    <t>(i) The vehicle license fee adjustment amount for the prior fiscal year.</t>
  </si>
  <si>
    <t>(II) The percentage change from the prior fiscal year to the current fiscal year in gross taxable assessed valuation within the jurisdiction of the entity, as reflected in the equalized assessment roll for those fiscal years.</t>
  </si>
  <si>
    <t>(3) For the 2013–14 fiscal year, the vehicle license fee adjustment amount that is determined under subparagraph (C) of paragraph (1) for the County of Orange shall be increased by fifty-three million dollars ($53,000,000). For the 2014–15 fiscal year and each fiscal year thereafter, the calculation of the vehicle license fee adjustment amount for the County of Orange under subparagraph (C) of paragraph (1) shall be based on a prior fiscal year amount that reflects the full amount of this one-time increase of fifty-three million dollars ($53,000,000).</t>
  </si>
  <si>
    <t>(4) “Countywide vehicle license fee adjustment amount” means, for any fiscal year, the total sum of the amounts described in paragraphs (1), (2), and (3) for a county or city and county, and each city in the county.</t>
  </si>
  <si>
    <t>(5) On or before June 30 of each fiscal year, the auditor shall report to the Controller the vehicle license fee adjustment amount for the county and each city in the county for that fiscal year.</t>
  </si>
  <si>
    <t>(d) For the 2005–06 fiscal year and each fiscal year thereafter, the amounts determined under subdivision (a) of Section 96.1, or any successor to that provision, shall not reflect, for a preceding fiscal year, any portion of any allocation required by this section.</t>
  </si>
  <si>
    <t>(e) For purposes of Section 15 of Article XI of the California Constitution, the allocations from a Vehicle License Fee Property Tax Compensation Fund constitute successor taxes that are otherwise required to be allocated to counties and cities, and as successor taxes, the obligation to make those transfers as required by this section shall not be extinguished nor disregarded in any manner that adversely affects the security of, or the ability of, a county or city to pay the principal and interest on any debts or obligations that were funded or secured by that city’s or county’s allocated share of motor vehicle license fee revenues.</t>
  </si>
  <si>
    <t>(f) This section shall not be construed to do any of the following:</t>
  </si>
  <si>
    <t>(1) Reduce any allocations of excess, additional, or remaining funds that would otherwise have been allocated to county superintendents of schools, cities, counties, and cities and counties pursuant to clause (i) of subparagraph (B) of paragraph (4) of subdivision (d) of Sections 97.2 and 97.3 or Article 4 (commencing with Section 98) had this section not been enacted. The allocations required by this section shall be adjusted to comply with this paragraph.</t>
  </si>
  <si>
    <t>(2) Require an increased ad valorem property tax revenue allocation or increased tax increment allocation to a community redevelopment agency.</t>
  </si>
  <si>
    <t>(3) Alter the manner in which ad valorem property tax revenue growth from fiscal year to fiscal year is otherwise determined or allocated in a county.</t>
  </si>
  <si>
    <t>(4) Reduce ad valorem property tax revenue allocations required under Article 4 (commencing with Section 98).</t>
  </si>
  <si>
    <t>(g) Tax exchange or revenue sharing agreements, entered into prior to the operative date of this section, between local agencies or between local agencies and nonlocal agencies are deemed to be modified to account for the reduced vehicle license fee revenues resulting from the act that added this section. These agreements are modified in that these reduced revenues are, in kind and in lieu thereof, replaced with ad valorem property tax revenue from a Vehicle License Fee Property Tax Compensation Fund or an Educational Revenue Augmentation Fund.</t>
  </si>
  <si>
    <t>(Amended by Stats. 2017, Ch. 9, Sec. 1. (SB 130) Effective May 12, 2017.)</t>
  </si>
  <si>
    <t>(ii) The product of the following two amounts:</t>
  </si>
  <si>
    <t>(I) The amount described in clause (i).</t>
  </si>
  <si>
    <t>(i) The numerator is the product of the following two amounts:</t>
  </si>
  <si>
    <t>(II) The population of the incorporating city.</t>
  </si>
  <si>
    <t>(i) The vehicle license fee adjustment amount for the prior fiscal year.</t>
  </si>
  <si>
    <t>(2) Notwithstanding paragraph (1), “vehicle license fee adjustment</t>
  </si>
  <si>
    <t>amount,” for a city incorporating after January 1, 2004, and on or before</t>
  </si>
  <si>
    <t>January 1, 2012, means the following:</t>
  </si>
  <si>
    <t>(A) For the 2017–18 fiscal year, the quotient derived from the following</t>
  </si>
  <si>
    <t>fraction:</t>
  </si>
  <si>
    <t>(I) The sum of the most recent vehicle license fee adjustment amounts</t>
  </si>
  <si>
    <t>determined for all cities in the county.</t>
  </si>
  <si>
    <t>(ii) The denominator is the sum of the populations of all cities in the</t>
  </si>
  <si>
    <t>county.</t>
  </si>
  <si>
    <t>(B) For the 2018–19 fiscal year, and for each fiscal year thereafter, the</t>
  </si>
  <si>
    <t>sum of the following two amounts:</t>
  </si>
  <si>
    <t>(II) The percentage change from the prior fiscal year to the current fiscal</t>
  </si>
  <si>
    <t>year in gross taxable assessed valuation within the jurisdiction of the entity,</t>
  </si>
  <si>
    <t>as reflected in the equalized assessment roll for those fiscal years.</t>
  </si>
  <si>
    <t>This applies to the 4 new cities in Riverside County for 2017-18.  Sets up the base.</t>
  </si>
  <si>
    <t>This applies to the 4 new cities in Riverside County for 2018-19 to apply a growth factor to the PY base</t>
  </si>
  <si>
    <t>2017-18 VLFAA</t>
  </si>
  <si>
    <t>FY 18-19</t>
  </si>
  <si>
    <t>* Note:  In 2017-18, the four new cities began to receive the VLFAA in accordance with SB130 chaptered 5-12-17.  In 2018-19 they now begin to receive the growth like all other cities.</t>
  </si>
  <si>
    <t>Revenue and Taxation Code - RTC</t>
  </si>
  <si>
    <t>DIVISION 1. PROPERTY TAXATION [50 - 5911]</t>
  </si>
  <si>
    <t>  ( Division 1 enacted by Stats. 1939, Ch. 154. )</t>
  </si>
  <si>
    <t>PART 0.5. IMPLEMENTATION OF ARTICLE XIII A OF THE CALIFORNIA CONSTITUTION [50 - 100.96]</t>
  </si>
  <si>
    <t>  ( Part 0.5 added by Stats. 1979, Ch. 242. )</t>
  </si>
  <si>
    <t>CHAPTER 6. Allocation of Property Tax Revenue [95 - 100.96]</t>
  </si>
  <si>
    <t>  ( Chapter 6 repealed and added by Stats. 1994, Ch. 1167, Sec. 3. )</t>
  </si>
  <si>
    <t>ARTICLE 3. Revenue Allocation Shifts for Education [97 - 97.81]</t>
  </si>
  <si>
    <t>  ( Article 3 added by Stats. 1994, Ch. 1167, Sec. 3. )</t>
  </si>
  <si>
    <t>97.70.  </t>
  </si>
  <si>
    <t xml:space="preserve"> ( c ) ( 1 )( B ) ( i ) (II) (ib)</t>
  </si>
  <si>
    <t>RTC 97.70 ( c ) ( 1 )( C) ( ii ) (2) (B)</t>
  </si>
  <si>
    <t>Section added May 2017 by SB130.  Reference RTC 97.70 ( c ) ( 1 )( C) ( ii ) (2) (B)</t>
  </si>
  <si>
    <t xml:space="preserve">R&amp;T 97.70 ( c ) ( 1 )( B ) ( i ) </t>
  </si>
  <si>
    <t>RTC 97.70 ( c ) ( 1 )( C) ( ii ) (2) (B) (i)</t>
  </si>
  <si>
    <t>N/A</t>
  </si>
  <si>
    <t>Less(2)</t>
  </si>
  <si>
    <t>Less (2)</t>
  </si>
  <si>
    <t>Footnote:  Section added by SB130 for the 4 new cities, does not seem to have the same provision to detach prior year values and annex currrent year values as required by the law for the other cities.  RTC 97.70 97.70 ( c ) ( 1 )( C) ( ii ) (2) (B) only states to use the equalized assessment roll.</t>
  </si>
  <si>
    <t>(g)</t>
  </si>
  <si>
    <t>(f)</t>
  </si>
  <si>
    <t>( e)</t>
  </si>
  <si>
    <t>(d)</t>
  </si>
  <si>
    <t>( c)</t>
  </si>
  <si>
    <t>(b)</t>
  </si>
  <si>
    <t>(a)</t>
  </si>
  <si>
    <t xml:space="preserve">Estimated using RTC Sec. 97.70 ( c) (1) &amp; (2) </t>
  </si>
  <si>
    <t>from 18-19 values</t>
  </si>
  <si>
    <t>FY 19-20</t>
  </si>
  <si>
    <t>Total 19-20</t>
  </si>
  <si>
    <t>2019-20 Growth %</t>
  </si>
  <si>
    <t>2019-20</t>
  </si>
  <si>
    <t>2019-20 Growth $</t>
  </si>
  <si>
    <t>FY 18-19 Actual</t>
  </si>
  <si>
    <t>FY 2019-20</t>
  </si>
  <si>
    <t>FY 2020-21</t>
  </si>
  <si>
    <t>from 19-20 values</t>
  </si>
  <si>
    <t>FY 20-21</t>
  </si>
  <si>
    <t>Total 20-21</t>
  </si>
  <si>
    <t>2020-21 Growth %</t>
  </si>
  <si>
    <t>FY 19-20 Actual</t>
  </si>
  <si>
    <t>2020-21 Growth $</t>
  </si>
  <si>
    <t>2020-21</t>
  </si>
  <si>
    <t xml:space="preserve">Prior Year adjsutment </t>
  </si>
  <si>
    <t>Total Distribution</t>
  </si>
  <si>
    <t xml:space="preserve">VLFAA revised </t>
  </si>
  <si>
    <t>VLFAA preiusly paid</t>
  </si>
  <si>
    <t>VLFAA True up</t>
  </si>
  <si>
    <t>Total Value dated 5/18/2020</t>
  </si>
  <si>
    <t>L</t>
  </si>
  <si>
    <t>+K-L</t>
  </si>
  <si>
    <t>VLFAA True Up</t>
  </si>
  <si>
    <t>VLFAA distribution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</si>
</sst>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409]mmmm\ d\,\ yyyy;@"/>
    <numFmt numFmtId="165" formatCode="_(* #,##0_);_(* \(#,##0\);_(* &quot;-&quot;??_);_(@_)"/>
    <numFmt numFmtId="166" formatCode="0.00000000%"/>
    <numFmt numFmtId="167" formatCode="0.000%"/>
    <numFmt numFmtId="168" formatCode="_(* #,##0.000_);_(* \(#,##0.000\);_(* &quot;-&quot;??_);_(@_)"/>
    <numFmt numFmtId="169" formatCode="0.0%"/>
  </numFmts>
  <fonts count="20">
    <font>
      <sz val="10"/>
      <name val="Arial"/>
      <family val="2"/>
    </font>
    <font>
      <sz val="10"/>
      <name val="Arial"/>
      <family val="2"/>
    </font>
    <font>
      <sz val="8"/>
      <name val="Arial"/>
      <family val="2"/>
    </font>
    <font>
      <b/>
      <sz val="12"/>
      <name val="Arial"/>
      <family val="2"/>
    </font>
    <font>
      <b/>
      <sz val="10"/>
      <name val="Arial"/>
      <family val="2"/>
    </font>
    <font>
      <b/>
      <sz val="10"/>
      <color theme="1"/>
      <name val="Arial"/>
      <family val="2"/>
    </font>
    <font>
      <b/>
      <sz val="8"/>
      <name val="Arial"/>
      <family val="2"/>
    </font>
    <font>
      <b/>
      <i/>
      <sz val="10"/>
      <color rgb="FFFF0000"/>
      <name val="Arial"/>
      <family val="2"/>
    </font>
    <font>
      <b/>
      <sz val="10"/>
      <color rgb="FFFF0000"/>
      <name val="Arial"/>
      <family val="2"/>
    </font>
    <font>
      <b/>
      <sz val="12"/>
      <color theme="4"/>
      <name val="Arial"/>
      <family val="2"/>
    </font>
    <font>
      <i/>
      <sz val="9"/>
      <name val="Arial"/>
      <family val="2"/>
    </font>
    <font>
      <sz val="10"/>
      <color theme="1"/>
      <name val="Arial"/>
      <family val="2"/>
    </font>
    <font>
      <sz val="10"/>
      <color rgb="FF333333"/>
      <name val="Inherit"/>
    </font>
    <font>
      <sz val="10"/>
      <color rgb="FF333333"/>
      <name val="Verdana"/>
      <family val="2"/>
    </font>
    <font>
      <i/>
      <sz val="10"/>
      <color rgb="FFFF0000"/>
      <name val="Arial"/>
      <family val="2"/>
    </font>
    <font>
      <b/>
      <sz val="10"/>
      <color rgb="FF111111"/>
      <name val="Palatino Linotype"/>
      <family val="1"/>
    </font>
    <font>
      <i/>
      <sz val="10"/>
      <color rgb="FF333333"/>
      <name val="Inherit"/>
    </font>
    <font>
      <b/>
      <sz val="10"/>
      <color rgb="FF111111"/>
      <name val="Arial"/>
      <family val="2"/>
    </font>
    <font>
      <i/>
      <sz val="10"/>
      <color rgb="FF333333"/>
      <name val="Verdana"/>
      <family val="2"/>
    </font>
    <font>
      <b/>
      <sz val="8"/>
      <color rgb="FF333333"/>
      <name val="Arial"/>
      <family val="2"/>
    </font>
  </fonts>
  <fills count="12">
    <fill>
      <patternFill patternType="none"/>
    </fill>
    <fill>
      <patternFill patternType="gray125"/>
    </fill>
    <fill>
      <patternFill patternType="solid">
        <fgColor theme="4" tint="0.79998168889431442"/>
        <bgColor indexed="64"/>
      </patternFill>
    </fill>
    <fill>
      <patternFill patternType="solid">
        <fgColor theme="3" tint="0.59999389629810485"/>
        <bgColor indexed="64"/>
      </patternFill>
    </fill>
    <fill>
      <patternFill patternType="solid">
        <fgColor indexed="9"/>
        <bgColor indexed="64"/>
      </patternFill>
    </fill>
    <fill>
      <patternFill patternType="solid">
        <fgColor rgb="FFFFFF00"/>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59999389629810485"/>
        <bgColor indexed="64"/>
      </patternFill>
    </fill>
  </fills>
  <borders count="1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24">
    <xf numFmtId="0" fontId="0" fillId="0" borderId="0" xfId="0"/>
    <xf numFmtId="0" fontId="0" fillId="0" borderId="0" xfId="0" applyAlignment="1">
      <alignment horizontal="left"/>
    </xf>
    <xf numFmtId="0" fontId="0" fillId="0" borderId="0" xfId="0" applyFill="1"/>
    <xf numFmtId="0" fontId="2" fillId="0" borderId="0" xfId="0" applyFont="1" applyFill="1" applyBorder="1"/>
    <xf numFmtId="0" fontId="2" fillId="0" borderId="0" xfId="0" applyFont="1" applyFill="1" applyBorder="1" applyAlignment="1">
      <alignment horizontal="center"/>
    </xf>
    <xf numFmtId="0" fontId="2" fillId="0" borderId="0" xfId="0" applyFont="1" applyAlignment="1">
      <alignment horizontal="right"/>
    </xf>
    <xf numFmtId="0" fontId="2" fillId="0" borderId="0" xfId="0" applyFont="1"/>
    <xf numFmtId="15" fontId="0" fillId="0" borderId="0" xfId="0" applyNumberFormat="1" applyFont="1" applyFill="1" applyAlignment="1">
      <alignment horizontal="left"/>
    </xf>
    <xf numFmtId="0" fontId="4" fillId="0" borderId="0" xfId="0" applyFont="1" applyBorder="1" applyAlignment="1">
      <alignment horizontal="center"/>
    </xf>
    <xf numFmtId="0" fontId="1" fillId="0" borderId="0" xfId="0" applyFont="1"/>
    <xf numFmtId="0" fontId="4" fillId="0" borderId="3" xfId="0" applyFont="1" applyBorder="1" applyAlignment="1">
      <alignment horizontal="center" wrapText="1"/>
    </xf>
    <xf numFmtId="0" fontId="0" fillId="2" borderId="3" xfId="0" applyFill="1" applyBorder="1"/>
    <xf numFmtId="0" fontId="4" fillId="2" borderId="3" xfId="0" applyFont="1" applyFill="1" applyBorder="1" applyAlignment="1">
      <alignment horizontal="center"/>
    </xf>
    <xf numFmtId="0" fontId="4" fillId="2" borderId="0" xfId="0" applyFont="1" applyFill="1" applyBorder="1" applyAlignment="1">
      <alignment horizontal="center"/>
    </xf>
    <xf numFmtId="0" fontId="6" fillId="2" borderId="0" xfId="0" applyFont="1" applyFill="1" applyBorder="1" applyAlignment="1">
      <alignment horizontal="center"/>
    </xf>
    <xf numFmtId="0" fontId="4" fillId="2" borderId="1" xfId="0" applyFont="1" applyFill="1" applyBorder="1" applyAlignment="1">
      <alignment horizontal="center"/>
    </xf>
    <xf numFmtId="0" fontId="6" fillId="2" borderId="1" xfId="0" applyFont="1" applyFill="1" applyBorder="1" applyAlignment="1">
      <alignment horizontal="center"/>
    </xf>
    <xf numFmtId="0" fontId="4" fillId="0" borderId="0" xfId="0" applyFont="1" applyFill="1" applyBorder="1" applyAlignment="1">
      <alignment horizontal="center"/>
    </xf>
    <xf numFmtId="0" fontId="4" fillId="0" borderId="5" xfId="0" applyFont="1" applyFill="1" applyBorder="1" applyAlignment="1">
      <alignment horizontal="center"/>
    </xf>
    <xf numFmtId="0" fontId="6" fillId="0" borderId="5" xfId="0" applyFont="1" applyFill="1" applyBorder="1" applyAlignment="1">
      <alignment horizontal="center"/>
    </xf>
    <xf numFmtId="0" fontId="4" fillId="0" borderId="6" xfId="0" applyFont="1" applyBorder="1" applyAlignment="1">
      <alignment horizontal="center"/>
    </xf>
    <xf numFmtId="0" fontId="6" fillId="4" borderId="6" xfId="0" applyFont="1" applyFill="1" applyBorder="1" applyAlignment="1">
      <alignment horizontal="center"/>
    </xf>
    <xf numFmtId="38" fontId="6" fillId="4" borderId="6" xfId="0" applyNumberFormat="1" applyFont="1" applyFill="1" applyBorder="1" applyAlignment="1">
      <alignment horizontal="center"/>
    </xf>
    <xf numFmtId="0" fontId="6" fillId="4" borderId="6" xfId="0" quotePrefix="1" applyFont="1" applyFill="1" applyBorder="1" applyAlignment="1">
      <alignment horizontal="center"/>
    </xf>
    <xf numFmtId="0" fontId="6" fillId="4" borderId="6" xfId="0" applyFont="1" applyFill="1" applyBorder="1" applyAlignment="1">
      <alignment horizontal="center" wrapText="1"/>
    </xf>
    <xf numFmtId="165" fontId="0" fillId="0" borderId="0" xfId="1" applyNumberFormat="1" applyFont="1"/>
    <xf numFmtId="0" fontId="7" fillId="0" borderId="0" xfId="0" applyFont="1" applyFill="1" applyBorder="1" applyAlignment="1">
      <alignment horizontal="center"/>
    </xf>
    <xf numFmtId="38" fontId="8" fillId="0" borderId="0" xfId="0" applyNumberFormat="1" applyFont="1" applyFill="1" applyBorder="1" applyAlignment="1">
      <alignment horizontal="center"/>
    </xf>
    <xf numFmtId="3" fontId="4" fillId="0" borderId="0" xfId="0" applyNumberFormat="1" applyFont="1" applyFill="1" applyBorder="1" applyAlignment="1">
      <alignment horizontal="center"/>
    </xf>
    <xf numFmtId="0" fontId="4" fillId="0" borderId="0" xfId="0" quotePrefix="1" applyFont="1" applyFill="1" applyBorder="1" applyAlignment="1">
      <alignment horizontal="center"/>
    </xf>
    <xf numFmtId="38" fontId="1" fillId="0" borderId="0" xfId="0" applyNumberFormat="1" applyFont="1" applyBorder="1" applyAlignment="1"/>
    <xf numFmtId="0" fontId="4" fillId="0" borderId="0" xfId="0" quotePrefix="1" applyFont="1" applyAlignment="1">
      <alignment horizontal="center"/>
    </xf>
    <xf numFmtId="49" fontId="0" fillId="0" borderId="0" xfId="0" applyNumberFormat="1"/>
    <xf numFmtId="0" fontId="0" fillId="0" borderId="0" xfId="0" applyBorder="1"/>
    <xf numFmtId="165" fontId="0" fillId="0" borderId="0" xfId="1" applyNumberFormat="1" applyFont="1" applyBorder="1"/>
    <xf numFmtId="165" fontId="0" fillId="0" borderId="0" xfId="1" applyNumberFormat="1" applyFont="1" applyFill="1" applyBorder="1"/>
    <xf numFmtId="165" fontId="1" fillId="0" borderId="0" xfId="1" applyNumberFormat="1" applyFont="1" applyFill="1" applyBorder="1"/>
    <xf numFmtId="166" fontId="1" fillId="0" borderId="0" xfId="0" applyNumberFormat="1" applyFont="1" applyBorder="1" applyAlignment="1"/>
    <xf numFmtId="165" fontId="1" fillId="0" borderId="0" xfId="1" applyNumberFormat="1" applyFont="1" applyFill="1" applyBorder="1" applyAlignment="1"/>
    <xf numFmtId="49" fontId="0" fillId="0" borderId="2" xfId="0" applyNumberFormat="1" applyBorder="1"/>
    <xf numFmtId="0" fontId="4" fillId="0" borderId="2" xfId="0" applyFont="1" applyBorder="1" applyAlignment="1">
      <alignment horizontal="center"/>
    </xf>
    <xf numFmtId="165" fontId="4" fillId="0" borderId="2" xfId="1" applyNumberFormat="1" applyFont="1" applyBorder="1" applyAlignment="1">
      <alignment horizontal="center"/>
    </xf>
    <xf numFmtId="165" fontId="0" fillId="0" borderId="2" xfId="1" applyNumberFormat="1" applyFont="1" applyFill="1" applyBorder="1"/>
    <xf numFmtId="165" fontId="0" fillId="0" borderId="2" xfId="1" applyNumberFormat="1" applyFont="1" applyBorder="1"/>
    <xf numFmtId="165" fontId="1" fillId="0" borderId="2" xfId="1" applyNumberFormat="1" applyFont="1" applyFill="1" applyBorder="1"/>
    <xf numFmtId="166" fontId="1" fillId="0" borderId="2" xfId="0" applyNumberFormat="1" applyFont="1" applyBorder="1" applyAlignment="1"/>
    <xf numFmtId="165" fontId="1" fillId="0" borderId="2" xfId="1" applyNumberFormat="1" applyFont="1" applyFill="1" applyBorder="1" applyAlignment="1"/>
    <xf numFmtId="165" fontId="1" fillId="0" borderId="2" xfId="1" applyNumberFormat="1" applyFont="1" applyBorder="1" applyAlignment="1"/>
    <xf numFmtId="165" fontId="0" fillId="0" borderId="0" xfId="1" applyNumberFormat="1" applyFont="1" applyFill="1"/>
    <xf numFmtId="165" fontId="1" fillId="5" borderId="0" xfId="1" applyNumberFormat="1" applyFont="1" applyFill="1"/>
    <xf numFmtId="165" fontId="1" fillId="6" borderId="0" xfId="1" applyNumberFormat="1" applyFont="1" applyFill="1"/>
    <xf numFmtId="10" fontId="0" fillId="0" borderId="0" xfId="0" applyNumberFormat="1"/>
    <xf numFmtId="165" fontId="1" fillId="0" borderId="0" xfId="1" applyNumberFormat="1" applyFont="1" applyFill="1"/>
    <xf numFmtId="165" fontId="1" fillId="5" borderId="0" xfId="1" applyNumberFormat="1" applyFont="1" applyFill="1" applyBorder="1"/>
    <xf numFmtId="165" fontId="1" fillId="0" borderId="0" xfId="1" applyNumberFormat="1" applyFont="1" applyFill="1" applyBorder="1" applyAlignment="1">
      <alignment horizontal="right"/>
    </xf>
    <xf numFmtId="49" fontId="0" fillId="0" borderId="0" xfId="0" applyNumberFormat="1" applyBorder="1"/>
    <xf numFmtId="165" fontId="1" fillId="6" borderId="0" xfId="1" applyNumberFormat="1" applyFont="1" applyFill="1" applyBorder="1"/>
    <xf numFmtId="165" fontId="0" fillId="0" borderId="1" xfId="1" applyNumberFormat="1" applyFont="1" applyBorder="1"/>
    <xf numFmtId="165" fontId="0" fillId="0" borderId="1" xfId="1" applyNumberFormat="1" applyFont="1" applyFill="1" applyBorder="1"/>
    <xf numFmtId="165" fontId="1" fillId="5" borderId="1" xfId="1" applyNumberFormat="1" applyFont="1" applyFill="1" applyBorder="1"/>
    <xf numFmtId="0" fontId="0" fillId="0" borderId="1" xfId="0" applyBorder="1"/>
    <xf numFmtId="165" fontId="4" fillId="0" borderId="7" xfId="1" applyNumberFormat="1" applyFont="1" applyFill="1" applyBorder="1" applyAlignment="1"/>
    <xf numFmtId="165" fontId="0" fillId="0" borderId="7" xfId="1" applyNumberFormat="1" applyFont="1" applyFill="1" applyBorder="1"/>
    <xf numFmtId="165" fontId="4" fillId="5" borderId="7" xfId="1" applyNumberFormat="1" applyFont="1" applyFill="1" applyBorder="1" applyAlignment="1"/>
    <xf numFmtId="0" fontId="0" fillId="0" borderId="7" xfId="0" applyFill="1" applyBorder="1"/>
    <xf numFmtId="165" fontId="4" fillId="0" borderId="7" xfId="1" applyNumberFormat="1" applyFont="1" applyBorder="1" applyAlignment="1"/>
    <xf numFmtId="165" fontId="4" fillId="0" borderId="7" xfId="1" applyNumberFormat="1" applyFont="1" applyBorder="1" applyAlignment="1">
      <alignment horizontal="right"/>
    </xf>
    <xf numFmtId="3" fontId="4" fillId="0" borderId="0" xfId="0" applyNumberFormat="1" applyFont="1" applyFill="1" applyBorder="1" applyAlignment="1"/>
    <xf numFmtId="0" fontId="4" fillId="0" borderId="0" xfId="0" applyFont="1"/>
    <xf numFmtId="0" fontId="4" fillId="5" borderId="0" xfId="0" quotePrefix="1" applyFont="1" applyFill="1" applyAlignment="1">
      <alignment horizontal="center"/>
    </xf>
    <xf numFmtId="3" fontId="4" fillId="0" borderId="0" xfId="0" applyNumberFormat="1" applyFont="1"/>
    <xf numFmtId="40" fontId="4" fillId="0" borderId="0" xfId="0" applyNumberFormat="1" applyFont="1"/>
    <xf numFmtId="0" fontId="0" fillId="5" borderId="0" xfId="0" applyFill="1"/>
    <xf numFmtId="3" fontId="1" fillId="0" borderId="0" xfId="0" applyNumberFormat="1" applyFont="1"/>
    <xf numFmtId="38" fontId="1" fillId="0" borderId="0" xfId="1" applyNumberFormat="1" applyFont="1" applyBorder="1" applyAlignment="1"/>
    <xf numFmtId="165" fontId="0" fillId="0" borderId="0" xfId="0" applyNumberFormat="1" applyAlignment="1">
      <alignment horizontal="center"/>
    </xf>
    <xf numFmtId="3" fontId="0" fillId="0" borderId="0" xfId="0" applyNumberFormat="1"/>
    <xf numFmtId="38" fontId="0" fillId="0" borderId="0" xfId="0" applyNumberFormat="1"/>
    <xf numFmtId="38" fontId="0" fillId="0" borderId="0" xfId="0" applyNumberFormat="1" applyBorder="1"/>
    <xf numFmtId="43" fontId="0" fillId="0" borderId="0" xfId="0" applyNumberFormat="1"/>
    <xf numFmtId="40" fontId="0" fillId="0" borderId="0" xfId="0" applyNumberFormat="1"/>
    <xf numFmtId="165" fontId="0" fillId="0" borderId="0" xfId="0" applyNumberFormat="1"/>
    <xf numFmtId="165" fontId="0" fillId="0" borderId="0" xfId="0" applyNumberFormat="1" applyBorder="1"/>
    <xf numFmtId="38" fontId="1" fillId="0" borderId="0" xfId="1" applyNumberFormat="1" applyFont="1" applyFill="1" applyBorder="1"/>
    <xf numFmtId="38" fontId="0" fillId="0" borderId="0" xfId="1" applyNumberFormat="1" applyFont="1" applyFill="1"/>
    <xf numFmtId="38" fontId="0" fillId="0" borderId="0" xfId="1" applyNumberFormat="1" applyFont="1" applyBorder="1"/>
    <xf numFmtId="165" fontId="1" fillId="0" borderId="0" xfId="1" applyNumberFormat="1" applyFont="1" applyBorder="1" applyAlignment="1"/>
    <xf numFmtId="38" fontId="0" fillId="0" borderId="0" xfId="1" applyNumberFormat="1" applyFont="1" applyFill="1" applyBorder="1"/>
    <xf numFmtId="166" fontId="1" fillId="0" borderId="1" xfId="0" applyNumberFormat="1" applyFont="1" applyBorder="1" applyAlignment="1"/>
    <xf numFmtId="0" fontId="0" fillId="0" borderId="2" xfId="0" applyBorder="1"/>
    <xf numFmtId="38" fontId="0" fillId="0" borderId="2" xfId="1" applyNumberFormat="1" applyFont="1" applyFill="1" applyBorder="1"/>
    <xf numFmtId="0" fontId="9" fillId="0" borderId="0" xfId="0" applyFont="1" applyFill="1" applyBorder="1"/>
    <xf numFmtId="43" fontId="9" fillId="0" borderId="0" xfId="0" applyNumberFormat="1" applyFont="1" applyFill="1" applyBorder="1"/>
    <xf numFmtId="0" fontId="0" fillId="0" borderId="7" xfId="0" applyBorder="1"/>
    <xf numFmtId="0" fontId="4" fillId="0" borderId="7" xfId="0" applyFont="1" applyBorder="1" applyAlignment="1">
      <alignment horizontal="center"/>
    </xf>
    <xf numFmtId="38" fontId="4" fillId="0" borderId="7" xfId="1" applyNumberFormat="1" applyFont="1" applyFill="1" applyBorder="1" applyAlignment="1"/>
    <xf numFmtId="166" fontId="1" fillId="0" borderId="7" xfId="0" applyNumberFormat="1" applyFont="1" applyBorder="1" applyAlignment="1"/>
    <xf numFmtId="0" fontId="4" fillId="0" borderId="0" xfId="0" quotePrefix="1" applyFont="1" applyFill="1" applyAlignment="1">
      <alignment horizontal="center"/>
    </xf>
    <xf numFmtId="0" fontId="4" fillId="0" borderId="0" xfId="0" applyFont="1" applyFill="1"/>
    <xf numFmtId="3" fontId="4" fillId="0" borderId="0" xfId="0" applyNumberFormat="1" applyFont="1" applyFill="1"/>
    <xf numFmtId="10" fontId="0" fillId="0" borderId="0" xfId="2" applyNumberFormat="1" applyFont="1"/>
    <xf numFmtId="165" fontId="0" fillId="7" borderId="8" xfId="0" applyNumberFormat="1" applyFill="1" applyBorder="1" applyAlignment="1">
      <alignment horizontal="center"/>
    </xf>
    <xf numFmtId="165" fontId="0" fillId="7" borderId="9" xfId="0" applyNumberFormat="1" applyFill="1" applyBorder="1" applyAlignment="1">
      <alignment horizontal="center"/>
    </xf>
    <xf numFmtId="38" fontId="1" fillId="0" borderId="0" xfId="0" applyNumberFormat="1" applyFont="1" applyAlignment="1">
      <alignment horizontal="center"/>
    </xf>
    <xf numFmtId="165" fontId="1" fillId="7" borderId="10" xfId="1" applyNumberFormat="1" applyFont="1" applyFill="1" applyBorder="1"/>
    <xf numFmtId="165" fontId="1" fillId="7" borderId="11" xfId="1" applyNumberFormat="1" applyFont="1" applyFill="1" applyBorder="1"/>
    <xf numFmtId="0" fontId="0" fillId="0" borderId="0" xfId="0" applyFont="1"/>
    <xf numFmtId="0" fontId="10" fillId="0" borderId="0" xfId="0" applyFont="1" applyBorder="1"/>
    <xf numFmtId="165" fontId="10" fillId="0" borderId="0" xfId="1" applyNumberFormat="1" applyFont="1" applyBorder="1"/>
    <xf numFmtId="3" fontId="10" fillId="0" borderId="0" xfId="0" applyNumberFormat="1" applyFont="1" applyBorder="1"/>
    <xf numFmtId="38" fontId="10" fillId="0" borderId="0" xfId="0" applyNumberFormat="1" applyFont="1" applyBorder="1"/>
    <xf numFmtId="166" fontId="10" fillId="0" borderId="0" xfId="0" applyNumberFormat="1" applyFont="1" applyBorder="1" applyAlignment="1"/>
    <xf numFmtId="165" fontId="10" fillId="0" borderId="0" xfId="1" applyNumberFormat="1" applyFont="1" applyFill="1" applyBorder="1" applyAlignment="1"/>
    <xf numFmtId="43" fontId="0" fillId="0" borderId="0" xfId="1" applyFont="1"/>
    <xf numFmtId="167" fontId="0" fillId="0" borderId="0" xfId="2" applyNumberFormat="1" applyFont="1"/>
    <xf numFmtId="0" fontId="13" fillId="0" borderId="0" xfId="0" applyFont="1" applyAlignment="1">
      <alignment horizontal="left" vertical="center" wrapText="1"/>
    </xf>
    <xf numFmtId="0" fontId="0" fillId="0" borderId="0" xfId="0" applyAlignment="1">
      <alignment wrapText="1"/>
    </xf>
    <xf numFmtId="0" fontId="0" fillId="8" borderId="0" xfId="0" applyFill="1"/>
    <xf numFmtId="0" fontId="15" fillId="0" borderId="0" xfId="0" applyFont="1" applyAlignment="1">
      <alignment horizontal="left" vertical="center"/>
    </xf>
    <xf numFmtId="0" fontId="0" fillId="0" borderId="0" xfId="0" applyAlignment="1">
      <alignment vertical="center"/>
    </xf>
    <xf numFmtId="0" fontId="15" fillId="0" borderId="0" xfId="0" applyFont="1" applyAlignment="1">
      <alignment vertical="center"/>
    </xf>
    <xf numFmtId="0" fontId="16" fillId="0" borderId="0" xfId="0" applyFont="1" applyAlignment="1">
      <alignment vertical="center"/>
    </xf>
    <xf numFmtId="0" fontId="12" fillId="0" borderId="0" xfId="0" applyFont="1" applyAlignment="1">
      <alignment horizontal="left" vertical="center" indent="1"/>
    </xf>
    <xf numFmtId="0" fontId="17" fillId="0" borderId="0" xfId="0" applyFont="1" applyAlignment="1">
      <alignment vertical="center"/>
    </xf>
    <xf numFmtId="0" fontId="12" fillId="0" borderId="0" xfId="0" applyFont="1" applyAlignment="1">
      <alignment vertical="center"/>
    </xf>
    <xf numFmtId="0" fontId="18" fillId="0" borderId="0" xfId="0" applyFont="1" applyAlignment="1">
      <alignment vertical="center" wrapText="1"/>
    </xf>
    <xf numFmtId="0" fontId="13" fillId="9" borderId="0" xfId="0" applyFont="1" applyFill="1" applyAlignment="1">
      <alignment horizontal="left" vertical="center" wrapText="1"/>
    </xf>
    <xf numFmtId="0" fontId="4" fillId="9" borderId="0" xfId="0" applyFont="1" applyFill="1" applyBorder="1" applyAlignment="1">
      <alignment horizontal="center"/>
    </xf>
    <xf numFmtId="0" fontId="19" fillId="9" borderId="0" xfId="0" applyFont="1" applyFill="1" applyAlignment="1">
      <alignment horizontal="center" vertical="center" wrapText="1"/>
    </xf>
    <xf numFmtId="166" fontId="1" fillId="9" borderId="0" xfId="0" applyNumberFormat="1" applyFont="1" applyFill="1" applyBorder="1" applyAlignment="1"/>
    <xf numFmtId="38" fontId="0" fillId="10" borderId="0" xfId="1" applyNumberFormat="1" applyFont="1" applyFill="1"/>
    <xf numFmtId="38" fontId="1" fillId="10" borderId="0" xfId="1" applyNumberFormat="1" applyFont="1" applyFill="1" applyBorder="1" applyAlignment="1">
      <alignment horizontal="right"/>
    </xf>
    <xf numFmtId="38" fontId="0" fillId="10" borderId="0" xfId="1" applyNumberFormat="1" applyFont="1" applyFill="1" applyBorder="1"/>
    <xf numFmtId="38" fontId="1" fillId="10" borderId="0" xfId="1" applyNumberFormat="1" applyFont="1" applyFill="1"/>
    <xf numFmtId="38" fontId="1" fillId="10" borderId="0" xfId="0" applyNumberFormat="1" applyFont="1" applyFill="1" applyBorder="1"/>
    <xf numFmtId="38" fontId="1" fillId="10" borderId="0" xfId="1" applyNumberFormat="1" applyFont="1" applyFill="1" applyBorder="1"/>
    <xf numFmtId="166" fontId="1" fillId="8" borderId="0" xfId="0" applyNumberFormat="1" applyFont="1" applyFill="1" applyBorder="1" applyAlignment="1"/>
    <xf numFmtId="166" fontId="1" fillId="8" borderId="1" xfId="0" applyNumberFormat="1" applyFont="1" applyFill="1" applyBorder="1" applyAlignment="1"/>
    <xf numFmtId="38" fontId="0" fillId="8" borderId="0" xfId="1" applyNumberFormat="1" applyFont="1" applyFill="1" applyBorder="1"/>
    <xf numFmtId="38" fontId="1" fillId="8" borderId="0" xfId="1" applyNumberFormat="1" applyFont="1" applyFill="1" applyBorder="1"/>
    <xf numFmtId="165" fontId="0" fillId="8" borderId="0" xfId="1" applyNumberFormat="1" applyFont="1" applyFill="1" applyBorder="1"/>
    <xf numFmtId="0" fontId="6" fillId="8" borderId="1" xfId="0" applyFont="1" applyFill="1" applyBorder="1" applyAlignment="1">
      <alignment horizontal="center"/>
    </xf>
    <xf numFmtId="165" fontId="1" fillId="8" borderId="0" xfId="1" applyNumberFormat="1" applyFont="1" applyFill="1" applyBorder="1" applyAlignment="1"/>
    <xf numFmtId="38" fontId="0" fillId="8" borderId="0" xfId="1" applyNumberFormat="1" applyFont="1" applyFill="1"/>
    <xf numFmtId="165" fontId="0" fillId="8" borderId="0" xfId="0" applyNumberFormat="1" applyFill="1" applyBorder="1"/>
    <xf numFmtId="165" fontId="0" fillId="8" borderId="0" xfId="1" applyNumberFormat="1" applyFont="1" applyFill="1"/>
    <xf numFmtId="49" fontId="11" fillId="8" borderId="0" xfId="0" quotePrefix="1" applyNumberFormat="1" applyFont="1" applyFill="1" applyBorder="1"/>
    <xf numFmtId="0" fontId="11" fillId="8" borderId="0" xfId="0" applyFont="1" applyFill="1" applyBorder="1"/>
    <xf numFmtId="49" fontId="11" fillId="0" borderId="0" xfId="0" applyNumberFormat="1" applyFont="1" applyBorder="1"/>
    <xf numFmtId="0" fontId="13" fillId="8" borderId="0" xfId="0" applyFont="1" applyFill="1" applyAlignment="1">
      <alignment horizontal="left" vertical="center" wrapText="1"/>
    </xf>
    <xf numFmtId="0" fontId="13" fillId="5" borderId="0" xfId="0" applyFont="1" applyFill="1" applyAlignment="1">
      <alignment horizontal="left" vertical="center" wrapText="1"/>
    </xf>
    <xf numFmtId="0" fontId="0" fillId="0" borderId="0" xfId="0" quotePrefix="1"/>
    <xf numFmtId="165" fontId="1" fillId="0" borderId="0" xfId="1" applyNumberFormat="1" applyFont="1"/>
    <xf numFmtId="165" fontId="4" fillId="0" borderId="0" xfId="1" applyNumberFormat="1" applyFont="1" applyFill="1" applyBorder="1" applyAlignment="1"/>
    <xf numFmtId="165" fontId="4" fillId="0" borderId="0" xfId="1" applyNumberFormat="1" applyFont="1"/>
    <xf numFmtId="169" fontId="0" fillId="0" borderId="0" xfId="2" applyNumberFormat="1" applyFont="1"/>
    <xf numFmtId="168" fontId="0" fillId="0" borderId="0" xfId="0" applyNumberFormat="1"/>
    <xf numFmtId="0" fontId="4" fillId="0" borderId="2" xfId="0" applyFont="1" applyBorder="1" applyAlignment="1">
      <alignment horizontal="center" wrapText="1"/>
    </xf>
    <xf numFmtId="0" fontId="5" fillId="3" borderId="2" xfId="0" applyFont="1" applyFill="1" applyBorder="1" applyAlignment="1">
      <alignment horizontal="center" wrapText="1"/>
    </xf>
    <xf numFmtId="43" fontId="0" fillId="0" borderId="0" xfId="1" applyFont="1" applyFill="1"/>
    <xf numFmtId="165" fontId="0" fillId="0" borderId="2" xfId="0" applyNumberFormat="1" applyBorder="1"/>
    <xf numFmtId="0" fontId="4" fillId="0" borderId="2" xfId="0" applyFont="1" applyBorder="1" applyAlignment="1">
      <alignment horizontal="center" wrapText="1"/>
    </xf>
    <xf numFmtId="0" fontId="5" fillId="3" borderId="2" xfId="0" applyFont="1" applyFill="1" applyBorder="1" applyAlignment="1">
      <alignment horizontal="center" wrapText="1"/>
    </xf>
    <xf numFmtId="0" fontId="2" fillId="0" borderId="0" xfId="0" applyFont="1" applyAlignment="1">
      <alignment horizontal="center"/>
    </xf>
    <xf numFmtId="15" fontId="0" fillId="0" borderId="0" xfId="0" applyNumberFormat="1" applyAlignment="1">
      <alignment horizontal="left"/>
    </xf>
    <xf numFmtId="0" fontId="4" fillId="0" borderId="0" xfId="0" applyFont="1" applyAlignment="1">
      <alignment horizontal="center"/>
    </xf>
    <xf numFmtId="0" fontId="4" fillId="2" borderId="0" xfId="0" applyFont="1" applyFill="1" applyAlignment="1">
      <alignment horizontal="center"/>
    </xf>
    <xf numFmtId="0" fontId="4" fillId="9" borderId="0" xfId="0" applyFont="1" applyFill="1" applyAlignment="1">
      <alignment horizontal="center"/>
    </xf>
    <xf numFmtId="0" fontId="6" fillId="2" borderId="0" xfId="0" applyFont="1" applyFill="1" applyAlignment="1">
      <alignment horizontal="center"/>
    </xf>
    <xf numFmtId="0" fontId="4" fillId="0" borderId="5" xfId="0" applyFont="1" applyBorder="1" applyAlignment="1">
      <alignment horizontal="center"/>
    </xf>
    <xf numFmtId="0" fontId="6" fillId="0" borderId="5" xfId="0" applyFont="1" applyBorder="1" applyAlignment="1">
      <alignment horizontal="center"/>
    </xf>
    <xf numFmtId="0" fontId="7" fillId="0" borderId="0" xfId="0" applyFont="1" applyAlignment="1">
      <alignment horizontal="center"/>
    </xf>
    <xf numFmtId="38" fontId="8" fillId="0" borderId="0" xfId="0" applyNumberFormat="1" applyFont="1" applyAlignment="1">
      <alignment horizontal="center"/>
    </xf>
    <xf numFmtId="3" fontId="4" fillId="0" borderId="0" xfId="0" applyNumberFormat="1" applyFont="1" applyAlignment="1">
      <alignment horizontal="center"/>
    </xf>
    <xf numFmtId="38" fontId="1" fillId="0" borderId="0" xfId="0" applyNumberFormat="1" applyFont="1"/>
    <xf numFmtId="165" fontId="0" fillId="11" borderId="0" xfId="1" applyNumberFormat="1" applyFont="1" applyFill="1" applyBorder="1"/>
    <xf numFmtId="166" fontId="1" fillId="0" borderId="0" xfId="0" applyNumberFormat="1" applyFont="1"/>
    <xf numFmtId="165" fontId="1" fillId="11" borderId="2" xfId="1" applyNumberFormat="1" applyFont="1" applyFill="1" applyBorder="1"/>
    <xf numFmtId="166" fontId="1" fillId="0" borderId="2" xfId="0" applyNumberFormat="1" applyFont="1" applyBorder="1"/>
    <xf numFmtId="165" fontId="1" fillId="11" borderId="0" xfId="1" applyNumberFormat="1" applyFont="1" applyFill="1"/>
    <xf numFmtId="165" fontId="1" fillId="11" borderId="0" xfId="1" applyNumberFormat="1" applyFont="1" applyFill="1" applyBorder="1"/>
    <xf numFmtId="165" fontId="1" fillId="11" borderId="1" xfId="1" applyNumberFormat="1" applyFont="1" applyFill="1" applyBorder="1"/>
    <xf numFmtId="165" fontId="4" fillId="11" borderId="7" xfId="1" applyNumberFormat="1" applyFont="1" applyFill="1" applyBorder="1" applyAlignment="1"/>
    <xf numFmtId="0" fontId="4" fillId="11" borderId="0" xfId="0" quotePrefix="1" applyFont="1" applyFill="1" applyAlignment="1">
      <alignment horizontal="center"/>
    </xf>
    <xf numFmtId="0" fontId="0" fillId="11" borderId="0" xfId="0" applyFill="1"/>
    <xf numFmtId="165" fontId="0" fillId="11" borderId="0" xfId="1" applyNumberFormat="1" applyFont="1" applyFill="1"/>
    <xf numFmtId="38" fontId="1" fillId="11" borderId="0" xfId="1" applyNumberFormat="1" applyFont="1" applyFill="1" applyBorder="1"/>
    <xf numFmtId="166" fontId="1" fillId="9" borderId="0" xfId="0" applyNumberFormat="1" applyFont="1" applyFill="1"/>
    <xf numFmtId="38" fontId="1" fillId="10" borderId="0" xfId="0" applyNumberFormat="1" applyFont="1" applyFill="1"/>
    <xf numFmtId="49" fontId="11" fillId="8" borderId="0" xfId="0" quotePrefix="1" applyNumberFormat="1" applyFont="1" applyFill="1"/>
    <xf numFmtId="0" fontId="11" fillId="8" borderId="0" xfId="0" applyFont="1" applyFill="1"/>
    <xf numFmtId="165" fontId="0" fillId="8" borderId="0" xfId="0" applyNumberFormat="1" applyFill="1"/>
    <xf numFmtId="166" fontId="1" fillId="8" borderId="0" xfId="0" applyNumberFormat="1" applyFont="1" applyFill="1"/>
    <xf numFmtId="166" fontId="1" fillId="8" borderId="1" xfId="0" applyNumberFormat="1" applyFont="1" applyFill="1" applyBorder="1"/>
    <xf numFmtId="38" fontId="0" fillId="11" borderId="2" xfId="1" applyNumberFormat="1" applyFont="1" applyFill="1" applyBorder="1"/>
    <xf numFmtId="166" fontId="1" fillId="0" borderId="1" xfId="0" applyNumberFormat="1" applyFont="1" applyBorder="1"/>
    <xf numFmtId="0" fontId="9" fillId="0" borderId="0" xfId="0" applyFont="1"/>
    <xf numFmtId="43" fontId="9" fillId="0" borderId="0" xfId="0" applyNumberFormat="1" applyFont="1"/>
    <xf numFmtId="38" fontId="0" fillId="11" borderId="0" xfId="1" applyNumberFormat="1" applyFont="1" applyFill="1" applyBorder="1"/>
    <xf numFmtId="38" fontId="4" fillId="11" borderId="7" xfId="1" applyNumberFormat="1" applyFont="1" applyFill="1" applyBorder="1" applyAlignment="1"/>
    <xf numFmtId="166" fontId="1" fillId="0" borderId="7" xfId="0" applyNumberFormat="1" applyFont="1" applyBorder="1"/>
    <xf numFmtId="165" fontId="0" fillId="0" borderId="7" xfId="1" applyNumberFormat="1" applyFont="1" applyBorder="1"/>
    <xf numFmtId="49" fontId="11" fillId="0" borderId="0" xfId="0" applyNumberFormat="1" applyFont="1"/>
    <xf numFmtId="0" fontId="10" fillId="0" borderId="0" xfId="0" applyFont="1"/>
    <xf numFmtId="3" fontId="10" fillId="0" borderId="0" xfId="0" applyNumberFormat="1" applyFont="1"/>
    <xf numFmtId="38" fontId="10" fillId="0" borderId="0" xfId="0" applyNumberFormat="1" applyFont="1"/>
    <xf numFmtId="166" fontId="10" fillId="0" borderId="0" xfId="0" applyNumberFormat="1" applyFont="1"/>
    <xf numFmtId="0" fontId="6" fillId="0" borderId="5" xfId="0" quotePrefix="1" applyFont="1" applyFill="1" applyBorder="1" applyAlignment="1">
      <alignment horizontal="center"/>
    </xf>
    <xf numFmtId="165" fontId="0" fillId="0" borderId="4" xfId="1" applyNumberFormat="1" applyFont="1" applyBorder="1"/>
    <xf numFmtId="43" fontId="1" fillId="0" borderId="0" xfId="1" applyFont="1"/>
    <xf numFmtId="43" fontId="0" fillId="0" borderId="0" xfId="1" applyFont="1" applyBorder="1"/>
    <xf numFmtId="43" fontId="4" fillId="0" borderId="0" xfId="1" applyFont="1"/>
    <xf numFmtId="43" fontId="0" fillId="0" borderId="3" xfId="1" applyFont="1" applyBorder="1"/>
    <xf numFmtId="0" fontId="4" fillId="0" borderId="2" xfId="0" applyFont="1" applyBorder="1" applyAlignment="1">
      <alignment horizontal="center" wrapText="1"/>
    </xf>
    <xf numFmtId="0" fontId="5" fillId="3" borderId="2" xfId="0" applyFont="1" applyFill="1" applyBorder="1" applyAlignment="1">
      <alignment horizontal="center" wrapText="1"/>
    </xf>
    <xf numFmtId="165" fontId="0" fillId="5" borderId="0" xfId="0" applyNumberFormat="1" applyFill="1"/>
    <xf numFmtId="43" fontId="0" fillId="0" borderId="3" xfId="0" applyNumberFormat="1" applyBorder="1"/>
    <xf numFmtId="164" fontId="0" fillId="0" borderId="0" xfId="0" applyNumberFormat="1" applyFill="1" applyAlignment="1">
      <alignment horizontal="left"/>
    </xf>
    <xf numFmtId="0" fontId="3" fillId="0" borderId="1" xfId="0" applyFont="1" applyBorder="1" applyAlignment="1">
      <alignment horizontal="center"/>
    </xf>
    <xf numFmtId="0" fontId="4" fillId="0" borderId="2" xfId="0" applyFont="1" applyBorder="1" applyAlignment="1">
      <alignment horizontal="center" wrapText="1"/>
    </xf>
    <xf numFmtId="164" fontId="0" fillId="0" borderId="0" xfId="0" applyNumberFormat="1" applyAlignment="1">
      <alignment horizontal="left"/>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5" xfId="0" applyFont="1" applyBorder="1" applyAlignment="1">
      <alignment horizontal="center" vertical="center" wrapText="1"/>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9</xdr:col>
      <xdr:colOff>942975</xdr:colOff>
      <xdr:row>1</xdr:row>
      <xdr:rowOff>0</xdr:rowOff>
    </xdr:from>
    <xdr:to>
      <xdr:col>10</xdr:col>
      <xdr:colOff>789517</xdr:colOff>
      <xdr:row>5</xdr:row>
      <xdr:rowOff>82550</xdr:rowOff>
    </xdr:to>
    <xdr:pic>
      <xdr:nvPicPr>
        <xdr:cNvPr id="2" name="Picture 1">
          <a:extLst>
            <a:ext uri="{FF2B5EF4-FFF2-40B4-BE49-F238E27FC236}">
              <a16:creationId xmlns:a16="http://schemas.microsoft.com/office/drawing/2014/main" id="{A26E40D1-2ECB-46C5-AF81-67C0C96B2D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92100" y="161925"/>
          <a:ext cx="1922992" cy="73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942975</xdr:colOff>
      <xdr:row>1</xdr:row>
      <xdr:rowOff>0</xdr:rowOff>
    </xdr:from>
    <xdr:to>
      <xdr:col>10</xdr:col>
      <xdr:colOff>789517</xdr:colOff>
      <xdr:row>5</xdr:row>
      <xdr:rowOff>82550</xdr:rowOff>
    </xdr:to>
    <xdr:pic>
      <xdr:nvPicPr>
        <xdr:cNvPr id="2" name="Picture 1">
          <a:extLst>
            <a:ext uri="{FF2B5EF4-FFF2-40B4-BE49-F238E27FC236}">
              <a16:creationId xmlns:a16="http://schemas.microsoft.com/office/drawing/2014/main" id="{6D449D17-5762-46C0-8374-B3681C1E86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60425" y="161925"/>
          <a:ext cx="2030942" cy="73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95</xdr:row>
      <xdr:rowOff>0</xdr:rowOff>
    </xdr:from>
    <xdr:to>
      <xdr:col>10</xdr:col>
      <xdr:colOff>925313</xdr:colOff>
      <xdr:row>136</xdr:row>
      <xdr:rowOff>122996</xdr:rowOff>
    </xdr:to>
    <xdr:pic>
      <xdr:nvPicPr>
        <xdr:cNvPr id="3" name="Picture 2">
          <a:extLst>
            <a:ext uri="{FF2B5EF4-FFF2-40B4-BE49-F238E27FC236}">
              <a16:creationId xmlns:a16="http://schemas.microsoft.com/office/drawing/2014/main" id="{E2DEDC94-D3B1-4FB6-8663-B525E1E6309A}"/>
            </a:ext>
          </a:extLst>
        </xdr:cNvPr>
        <xdr:cNvPicPr>
          <a:picLocks noChangeAspect="1"/>
        </xdr:cNvPicPr>
      </xdr:nvPicPr>
      <xdr:blipFill>
        <a:blip xmlns:r="http://schemas.openxmlformats.org/officeDocument/2006/relationships" r:embed="rId2"/>
        <a:stretch>
          <a:fillRect/>
        </a:stretch>
      </xdr:blipFill>
      <xdr:spPr>
        <a:xfrm>
          <a:off x="800100" y="10287000"/>
          <a:ext cx="14927063" cy="67619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942975</xdr:colOff>
      <xdr:row>1</xdr:row>
      <xdr:rowOff>0</xdr:rowOff>
    </xdr:from>
    <xdr:to>
      <xdr:col>10</xdr:col>
      <xdr:colOff>792692</xdr:colOff>
      <xdr:row>5</xdr:row>
      <xdr:rowOff>85725</xdr:rowOff>
    </xdr:to>
    <xdr:pic>
      <xdr:nvPicPr>
        <xdr:cNvPr id="2" name="Picture 1">
          <a:extLst>
            <a:ext uri="{FF2B5EF4-FFF2-40B4-BE49-F238E27FC236}">
              <a16:creationId xmlns:a16="http://schemas.microsoft.com/office/drawing/2014/main" id="{2F67B879-6B77-43A7-A1ED-6CE7EAB8C1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6600" y="161925"/>
          <a:ext cx="2030942" cy="73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95</xdr:row>
      <xdr:rowOff>0</xdr:rowOff>
    </xdr:from>
    <xdr:to>
      <xdr:col>10</xdr:col>
      <xdr:colOff>1044905</xdr:colOff>
      <xdr:row>136</xdr:row>
      <xdr:rowOff>126171</xdr:rowOff>
    </xdr:to>
    <xdr:pic>
      <xdr:nvPicPr>
        <xdr:cNvPr id="3" name="Picture 2">
          <a:extLst>
            <a:ext uri="{FF2B5EF4-FFF2-40B4-BE49-F238E27FC236}">
              <a16:creationId xmlns:a16="http://schemas.microsoft.com/office/drawing/2014/main" id="{AA4D8B90-D8EE-4063-B295-892D0464E206}"/>
            </a:ext>
          </a:extLst>
        </xdr:cNvPr>
        <xdr:cNvPicPr>
          <a:picLocks noChangeAspect="1"/>
        </xdr:cNvPicPr>
      </xdr:nvPicPr>
      <xdr:blipFill>
        <a:blip xmlns:r="http://schemas.openxmlformats.org/officeDocument/2006/relationships" r:embed="rId2"/>
        <a:stretch>
          <a:fillRect/>
        </a:stretch>
      </xdr:blipFill>
      <xdr:spPr>
        <a:xfrm>
          <a:off x="800100" y="10287000"/>
          <a:ext cx="14922830" cy="67619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190500</xdr:colOff>
      <xdr:row>9</xdr:row>
      <xdr:rowOff>152400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6286500" cy="1609725"/>
        </a:xfrm>
        <a:prstGeom prst="rect">
          <a:avLst/>
        </a:prstGeom>
      </xdr:spPr>
    </xdr:pic>
    <xdr:clientData/>
  </xdr:twoCellAnchor>
  <xdr:twoCellAnchor editAs="oneCell">
    <xdr:from>
      <xdr:col>1</xdr:col>
      <xdr:colOff>0</xdr:colOff>
      <xdr:row>0</xdr:row>
      <xdr:rowOff>0</xdr:rowOff>
    </xdr:from>
    <xdr:to>
      <xdr:col>14</xdr:col>
      <xdr:colOff>37105</xdr:colOff>
      <xdr:row>47</xdr:row>
      <xdr:rowOff>160953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7324725" y="0"/>
          <a:ext cx="7961905" cy="7771428"/>
        </a:xfrm>
        <a:prstGeom prst="rect">
          <a:avLst/>
        </a:prstGeom>
      </xdr:spPr>
    </xdr:pic>
    <xdr:clientData/>
  </xdr:twoCellAnchor>
  <xdr:twoCellAnchor editAs="oneCell">
    <xdr:from>
      <xdr:col>2</xdr:col>
      <xdr:colOff>295275</xdr:colOff>
      <xdr:row>48</xdr:row>
      <xdr:rowOff>0</xdr:rowOff>
    </xdr:from>
    <xdr:to>
      <xdr:col>13</xdr:col>
      <xdr:colOff>532532</xdr:colOff>
      <xdr:row>80</xdr:row>
      <xdr:rowOff>104114</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514475" y="7772400"/>
          <a:ext cx="6942857" cy="5285714"/>
        </a:xfrm>
        <a:prstGeom prst="rect">
          <a:avLst/>
        </a:prstGeom>
      </xdr:spPr>
    </xdr:pic>
    <xdr:clientData/>
  </xdr:twoCellAnchor>
  <xdr:twoCellAnchor editAs="oneCell">
    <xdr:from>
      <xdr:col>2</xdr:col>
      <xdr:colOff>219075</xdr:colOff>
      <xdr:row>80</xdr:row>
      <xdr:rowOff>142875</xdr:rowOff>
    </xdr:from>
    <xdr:to>
      <xdr:col>13</xdr:col>
      <xdr:colOff>542046</xdr:colOff>
      <xdr:row>129</xdr:row>
      <xdr:rowOff>18074</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1438275" y="13096875"/>
          <a:ext cx="7028571" cy="7809524"/>
        </a:xfrm>
        <a:prstGeom prst="rect">
          <a:avLst/>
        </a:prstGeom>
      </xdr:spPr>
    </xdr:pic>
    <xdr:clientData/>
  </xdr:twoCellAnchor>
  <xdr:twoCellAnchor editAs="oneCell">
    <xdr:from>
      <xdr:col>2</xdr:col>
      <xdr:colOff>314325</xdr:colOff>
      <xdr:row>129</xdr:row>
      <xdr:rowOff>66675</xdr:rowOff>
    </xdr:from>
    <xdr:to>
      <xdr:col>13</xdr:col>
      <xdr:colOff>446820</xdr:colOff>
      <xdr:row>158</xdr:row>
      <xdr:rowOff>37517</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1533525" y="20955000"/>
          <a:ext cx="6838095" cy="4666667"/>
        </a:xfrm>
        <a:prstGeom prst="rect">
          <a:avLst/>
        </a:prstGeom>
      </xdr:spPr>
    </xdr:pic>
    <xdr:clientData/>
  </xdr:twoCellAnchor>
  <xdr:twoCellAnchor editAs="oneCell">
    <xdr:from>
      <xdr:col>2</xdr:col>
      <xdr:colOff>114300</xdr:colOff>
      <xdr:row>158</xdr:row>
      <xdr:rowOff>85725</xdr:rowOff>
    </xdr:from>
    <xdr:to>
      <xdr:col>13</xdr:col>
      <xdr:colOff>427748</xdr:colOff>
      <xdr:row>205</xdr:row>
      <xdr:rowOff>65726</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1333500" y="25669875"/>
          <a:ext cx="7019048" cy="7590476"/>
        </a:xfrm>
        <a:prstGeom prst="rect">
          <a:avLst/>
        </a:prstGeom>
      </xdr:spPr>
    </xdr:pic>
    <xdr:clientData/>
  </xdr:twoCellAnchor>
  <xdr:twoCellAnchor editAs="oneCell">
    <xdr:from>
      <xdr:col>2</xdr:col>
      <xdr:colOff>304800</xdr:colOff>
      <xdr:row>205</xdr:row>
      <xdr:rowOff>66675</xdr:rowOff>
    </xdr:from>
    <xdr:to>
      <xdr:col>13</xdr:col>
      <xdr:colOff>561105</xdr:colOff>
      <xdr:row>236</xdr:row>
      <xdr:rowOff>8905</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1524000" y="33261300"/>
          <a:ext cx="6961905" cy="4961905"/>
        </a:xfrm>
        <a:prstGeom prst="rect">
          <a:avLst/>
        </a:prstGeom>
      </xdr:spPr>
    </xdr:pic>
    <xdr:clientData/>
  </xdr:twoCellAnchor>
  <xdr:twoCellAnchor editAs="oneCell">
    <xdr:from>
      <xdr:col>2</xdr:col>
      <xdr:colOff>133350</xdr:colOff>
      <xdr:row>236</xdr:row>
      <xdr:rowOff>28575</xdr:rowOff>
    </xdr:from>
    <xdr:to>
      <xdr:col>13</xdr:col>
      <xdr:colOff>599178</xdr:colOff>
      <xdr:row>283</xdr:row>
      <xdr:rowOff>75243</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a:stretch>
          <a:fillRect/>
        </a:stretch>
      </xdr:blipFill>
      <xdr:spPr>
        <a:xfrm>
          <a:off x="1352550" y="38242875"/>
          <a:ext cx="7171428" cy="7657143"/>
        </a:xfrm>
        <a:prstGeom prst="rect">
          <a:avLst/>
        </a:prstGeom>
      </xdr:spPr>
    </xdr:pic>
    <xdr:clientData/>
  </xdr:twoCellAnchor>
  <xdr:twoCellAnchor editAs="oneCell">
    <xdr:from>
      <xdr:col>2</xdr:col>
      <xdr:colOff>257175</xdr:colOff>
      <xdr:row>283</xdr:row>
      <xdr:rowOff>28575</xdr:rowOff>
    </xdr:from>
    <xdr:to>
      <xdr:col>13</xdr:col>
      <xdr:colOff>570623</xdr:colOff>
      <xdr:row>315</xdr:row>
      <xdr:rowOff>37451</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9"/>
        <a:stretch>
          <a:fillRect/>
        </a:stretch>
      </xdr:blipFill>
      <xdr:spPr>
        <a:xfrm>
          <a:off x="1476375" y="45853350"/>
          <a:ext cx="7019048" cy="5190476"/>
        </a:xfrm>
        <a:prstGeom prst="rect">
          <a:avLst/>
        </a:prstGeom>
      </xdr:spPr>
    </xdr:pic>
    <xdr:clientData/>
  </xdr:twoCellAnchor>
  <xdr:twoCellAnchor editAs="oneCell">
    <xdr:from>
      <xdr:col>1</xdr:col>
      <xdr:colOff>504825</xdr:colOff>
      <xdr:row>314</xdr:row>
      <xdr:rowOff>123825</xdr:rowOff>
    </xdr:from>
    <xdr:to>
      <xdr:col>13</xdr:col>
      <xdr:colOff>599149</xdr:colOff>
      <xdr:row>362</xdr:row>
      <xdr:rowOff>84758</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0"/>
        <a:stretch>
          <a:fillRect/>
        </a:stretch>
      </xdr:blipFill>
      <xdr:spPr>
        <a:xfrm>
          <a:off x="1114425" y="50968275"/>
          <a:ext cx="7409524" cy="7733333"/>
        </a:xfrm>
        <a:prstGeom prst="rect">
          <a:avLst/>
        </a:prstGeom>
      </xdr:spPr>
    </xdr:pic>
    <xdr:clientData/>
  </xdr:twoCellAnchor>
  <xdr:twoCellAnchor editAs="oneCell">
    <xdr:from>
      <xdr:col>2</xdr:col>
      <xdr:colOff>0</xdr:colOff>
      <xdr:row>362</xdr:row>
      <xdr:rowOff>114300</xdr:rowOff>
    </xdr:from>
    <xdr:to>
      <xdr:col>13</xdr:col>
      <xdr:colOff>361067</xdr:colOff>
      <xdr:row>393</xdr:row>
      <xdr:rowOff>18434</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1"/>
        <a:stretch>
          <a:fillRect/>
        </a:stretch>
      </xdr:blipFill>
      <xdr:spPr>
        <a:xfrm>
          <a:off x="1219200" y="58731150"/>
          <a:ext cx="7066667" cy="4923809"/>
        </a:xfrm>
        <a:prstGeom prst="rect">
          <a:avLst/>
        </a:prstGeom>
      </xdr:spPr>
    </xdr:pic>
    <xdr:clientData/>
  </xdr:twoCellAnchor>
  <xdr:twoCellAnchor editAs="oneCell">
    <xdr:from>
      <xdr:col>2</xdr:col>
      <xdr:colOff>95250</xdr:colOff>
      <xdr:row>392</xdr:row>
      <xdr:rowOff>76200</xdr:rowOff>
    </xdr:from>
    <xdr:to>
      <xdr:col>13</xdr:col>
      <xdr:colOff>370602</xdr:colOff>
      <xdr:row>437</xdr:row>
      <xdr:rowOff>103861</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2"/>
        <a:stretch>
          <a:fillRect/>
        </a:stretch>
      </xdr:blipFill>
      <xdr:spPr>
        <a:xfrm>
          <a:off x="1314450" y="63550800"/>
          <a:ext cx="6980952" cy="7314286"/>
        </a:xfrm>
        <a:prstGeom prst="rect">
          <a:avLst/>
        </a:prstGeom>
      </xdr:spPr>
    </xdr:pic>
    <xdr:clientData/>
  </xdr:twoCellAnchor>
  <xdr:twoCellAnchor editAs="oneCell">
    <xdr:from>
      <xdr:col>2</xdr:col>
      <xdr:colOff>85725</xdr:colOff>
      <xdr:row>437</xdr:row>
      <xdr:rowOff>57150</xdr:rowOff>
    </xdr:from>
    <xdr:to>
      <xdr:col>13</xdr:col>
      <xdr:colOff>465839</xdr:colOff>
      <xdr:row>469</xdr:row>
      <xdr:rowOff>113645</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3"/>
        <a:stretch>
          <a:fillRect/>
        </a:stretch>
      </xdr:blipFill>
      <xdr:spPr>
        <a:xfrm>
          <a:off x="1304925" y="70818375"/>
          <a:ext cx="7085714" cy="5238095"/>
        </a:xfrm>
        <a:prstGeom prst="rect">
          <a:avLst/>
        </a:prstGeom>
      </xdr:spPr>
    </xdr:pic>
    <xdr:clientData/>
  </xdr:twoCellAnchor>
  <xdr:twoCellAnchor>
    <xdr:from>
      <xdr:col>16</xdr:col>
      <xdr:colOff>38100</xdr:colOff>
      <xdr:row>324</xdr:row>
      <xdr:rowOff>38100</xdr:rowOff>
    </xdr:from>
    <xdr:to>
      <xdr:col>17</xdr:col>
      <xdr:colOff>28575</xdr:colOff>
      <xdr:row>324</xdr:row>
      <xdr:rowOff>114300</xdr:rowOff>
    </xdr:to>
    <xdr:cxnSp macro="">
      <xdr:nvCxnSpPr>
        <xdr:cNvPr id="18" name="Straight Arrow Connector 17">
          <a:extLst>
            <a:ext uri="{FF2B5EF4-FFF2-40B4-BE49-F238E27FC236}">
              <a16:creationId xmlns:a16="http://schemas.microsoft.com/office/drawing/2014/main" id="{00000000-0008-0000-0600-000012000000}"/>
            </a:ext>
          </a:extLst>
        </xdr:cNvPr>
        <xdr:cNvCxnSpPr/>
      </xdr:nvCxnSpPr>
      <xdr:spPr>
        <a:xfrm flipH="1" flipV="1">
          <a:off x="13525500" y="52501800"/>
          <a:ext cx="276225" cy="762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57150</xdr:colOff>
      <xdr:row>334</xdr:row>
      <xdr:rowOff>0</xdr:rowOff>
    </xdr:from>
    <xdr:to>
      <xdr:col>17</xdr:col>
      <xdr:colOff>85725</xdr:colOff>
      <xdr:row>334</xdr:row>
      <xdr:rowOff>19050</xdr:rowOff>
    </xdr:to>
    <xdr:cxnSp macro="">
      <xdr:nvCxnSpPr>
        <xdr:cNvPr id="20" name="Straight Arrow Connector 19">
          <a:extLst>
            <a:ext uri="{FF2B5EF4-FFF2-40B4-BE49-F238E27FC236}">
              <a16:creationId xmlns:a16="http://schemas.microsoft.com/office/drawing/2014/main" id="{00000000-0008-0000-0600-000014000000}"/>
            </a:ext>
          </a:extLst>
        </xdr:cNvPr>
        <xdr:cNvCxnSpPr/>
      </xdr:nvCxnSpPr>
      <xdr:spPr>
        <a:xfrm flipH="1">
          <a:off x="13544550" y="54082950"/>
          <a:ext cx="314325" cy="1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4FB70-794C-4E07-8761-11D0307E0758}">
  <sheetPr>
    <tabColor theme="4"/>
    <pageSetUpPr fitToPage="1"/>
  </sheetPr>
  <dimension ref="A1:Q94"/>
  <sheetViews>
    <sheetView showGridLines="0" tabSelected="1" zoomScale="90" zoomScaleNormal="90" workbookViewId="0">
      <pane xSplit="2" ySplit="14" topLeftCell="C61" activePane="bottomRight" state="frozen"/>
      <selection pane="topRight" activeCell="C1" sqref="C1"/>
      <selection pane="bottomLeft" activeCell="A15" sqref="A15"/>
      <selection pane="bottomRight" activeCell="K82" sqref="K82"/>
    </sheetView>
  </sheetViews>
  <sheetFormatPr defaultRowHeight="13.2"/>
  <cols>
    <col min="1" max="1" width="11.44140625" customWidth="1"/>
    <col min="2" max="2" width="24" bestFit="1" customWidth="1"/>
    <col min="3" max="3" width="21.88671875" customWidth="1"/>
    <col min="4" max="4" width="23.33203125" customWidth="1"/>
    <col min="5" max="5" width="17.44140625" customWidth="1"/>
    <col min="6" max="6" width="23.33203125" customWidth="1"/>
    <col min="7" max="7" width="22.33203125" customWidth="1"/>
    <col min="8" max="8" width="14.5546875" customWidth="1"/>
    <col min="9" max="9" width="22.5546875" customWidth="1"/>
    <col min="10" max="11" width="31.109375" customWidth="1"/>
    <col min="12" max="12" width="33.44140625" bestFit="1" customWidth="1"/>
    <col min="13" max="13" width="18.44140625" bestFit="1" customWidth="1"/>
    <col min="14" max="14" width="17.33203125" style="25" customWidth="1"/>
    <col min="15" max="15" width="16" bestFit="1" customWidth="1"/>
    <col min="16" max="16" width="24.109375" style="113" customWidth="1"/>
  </cols>
  <sheetData>
    <row r="1" spans="1:17">
      <c r="A1" s="1" t="s">
        <v>0</v>
      </c>
    </row>
    <row r="2" spans="1:17">
      <c r="A2" s="1" t="s">
        <v>1</v>
      </c>
      <c r="E2" s="2"/>
      <c r="F2" s="2"/>
      <c r="G2" s="2"/>
      <c r="H2" s="2"/>
    </row>
    <row r="3" spans="1:17">
      <c r="A3" s="1" t="s">
        <v>2</v>
      </c>
      <c r="J3" s="3"/>
      <c r="K3" s="4"/>
    </row>
    <row r="4" spans="1:17">
      <c r="A4" s="217">
        <v>44195</v>
      </c>
      <c r="B4" s="217"/>
      <c r="J4" s="5" t="s">
        <v>3</v>
      </c>
      <c r="K4" s="4" t="s">
        <v>3</v>
      </c>
      <c r="L4" s="6"/>
      <c r="M4" s="6"/>
    </row>
    <row r="5" spans="1:17">
      <c r="A5" s="7" t="s">
        <v>215</v>
      </c>
      <c r="J5" s="5"/>
      <c r="K5" s="4"/>
      <c r="L5" s="6"/>
      <c r="M5" s="6"/>
    </row>
    <row r="6" spans="1:17" ht="15.6">
      <c r="A6" s="218" t="s">
        <v>4</v>
      </c>
      <c r="B6" s="218"/>
      <c r="C6" s="218"/>
      <c r="D6" s="218"/>
      <c r="E6" s="218"/>
      <c r="F6" s="218"/>
      <c r="G6" s="218"/>
      <c r="H6" s="218"/>
      <c r="I6" s="218"/>
      <c r="J6" s="218"/>
      <c r="K6" s="218"/>
      <c r="L6" s="218"/>
      <c r="M6" s="218"/>
    </row>
    <row r="7" spans="1:17" s="9" customFormat="1" ht="12.75" customHeight="1">
      <c r="A7" s="8"/>
      <c r="B7" s="219" t="s">
        <v>206</v>
      </c>
      <c r="C7" s="219"/>
      <c r="D7" s="219"/>
      <c r="E7" s="219"/>
      <c r="F7" s="219"/>
      <c r="G7" s="219"/>
      <c r="H7" s="219"/>
      <c r="I7" s="219"/>
      <c r="J7" s="219"/>
      <c r="K7" s="219"/>
      <c r="L7" s="219"/>
      <c r="M7" s="219"/>
      <c r="N7" s="152"/>
      <c r="P7" s="209"/>
    </row>
    <row r="8" spans="1:17" s="9" customFormat="1" ht="12.75" customHeight="1">
      <c r="A8" s="8"/>
      <c r="B8" s="10"/>
      <c r="C8" s="213"/>
      <c r="D8" s="10"/>
      <c r="E8" s="10"/>
      <c r="F8" s="10"/>
      <c r="G8" s="10"/>
      <c r="H8" s="10"/>
      <c r="I8" s="10"/>
      <c r="J8" s="10"/>
      <c r="K8" s="10"/>
      <c r="L8" s="10"/>
      <c r="M8" s="10"/>
      <c r="N8" s="152"/>
      <c r="P8" s="209"/>
    </row>
    <row r="9" spans="1:17">
      <c r="A9" s="11"/>
      <c r="B9" s="11"/>
      <c r="C9" s="214"/>
      <c r="D9" s="11"/>
      <c r="E9" s="11"/>
      <c r="F9" s="11"/>
      <c r="G9" s="11"/>
      <c r="H9" s="12" t="s">
        <v>3</v>
      </c>
      <c r="I9" s="12" t="s">
        <v>3</v>
      </c>
      <c r="J9" s="12" t="s">
        <v>219</v>
      </c>
      <c r="K9" s="12" t="s">
        <v>211</v>
      </c>
      <c r="L9" s="12" t="s">
        <v>221</v>
      </c>
      <c r="M9" s="12" t="s">
        <v>222</v>
      </c>
      <c r="N9" s="12" t="s">
        <v>211</v>
      </c>
      <c r="O9" s="12" t="s">
        <v>222</v>
      </c>
      <c r="P9" s="12" t="s">
        <v>222</v>
      </c>
    </row>
    <row r="10" spans="1:17">
      <c r="A10" s="13"/>
      <c r="B10" s="13"/>
      <c r="C10" s="13"/>
      <c r="D10" s="13" t="s">
        <v>5</v>
      </c>
      <c r="E10" s="13" t="s">
        <v>196</v>
      </c>
      <c r="F10" s="13"/>
      <c r="G10" s="13" t="s">
        <v>5</v>
      </c>
      <c r="H10" s="13" t="s">
        <v>197</v>
      </c>
      <c r="I10" s="13"/>
      <c r="J10" s="127" t="s">
        <v>6</v>
      </c>
      <c r="K10" s="13" t="s">
        <v>7</v>
      </c>
      <c r="L10" s="13" t="s">
        <v>6</v>
      </c>
      <c r="M10" s="13" t="s">
        <v>7</v>
      </c>
      <c r="N10" s="13" t="s">
        <v>231</v>
      </c>
      <c r="O10" s="13" t="s">
        <v>232</v>
      </c>
      <c r="P10" s="13" t="s">
        <v>231</v>
      </c>
    </row>
    <row r="11" spans="1:17" ht="24" customHeight="1">
      <c r="A11" s="13" t="s">
        <v>8</v>
      </c>
      <c r="B11" s="13"/>
      <c r="C11" s="13"/>
      <c r="D11" s="13" t="s">
        <v>9</v>
      </c>
      <c r="E11" s="13" t="s">
        <v>10</v>
      </c>
      <c r="F11" s="13" t="s">
        <v>208</v>
      </c>
      <c r="G11" s="13" t="s">
        <v>9</v>
      </c>
      <c r="H11" s="13" t="s">
        <v>218</v>
      </c>
      <c r="I11" s="13" t="s">
        <v>217</v>
      </c>
      <c r="J11" s="128" t="s">
        <v>190</v>
      </c>
      <c r="K11" s="14" t="s">
        <v>193</v>
      </c>
      <c r="L11" s="14" t="s">
        <v>12</v>
      </c>
      <c r="M11" s="13" t="s">
        <v>11</v>
      </c>
      <c r="N11" s="13" t="s">
        <v>11</v>
      </c>
      <c r="O11" s="13" t="s">
        <v>11</v>
      </c>
      <c r="P11" s="13" t="s">
        <v>11</v>
      </c>
    </row>
    <row r="12" spans="1:17">
      <c r="A12" s="15" t="s">
        <v>13</v>
      </c>
      <c r="B12" s="15" t="s">
        <v>8</v>
      </c>
      <c r="C12" s="15" t="s">
        <v>177</v>
      </c>
      <c r="D12" s="15" t="s">
        <v>208</v>
      </c>
      <c r="E12" s="15" t="s">
        <v>216</v>
      </c>
      <c r="F12" s="15" t="s">
        <v>14</v>
      </c>
      <c r="G12" s="15" t="s">
        <v>217</v>
      </c>
      <c r="H12" s="15" t="s">
        <v>15</v>
      </c>
      <c r="I12" s="15" t="s">
        <v>14</v>
      </c>
      <c r="J12" s="141" t="s">
        <v>191</v>
      </c>
      <c r="K12" s="141" t="s">
        <v>194</v>
      </c>
      <c r="L12" s="141" t="s">
        <v>194</v>
      </c>
      <c r="M12" s="16" t="s">
        <v>16</v>
      </c>
      <c r="N12" s="16" t="s">
        <v>16</v>
      </c>
      <c r="O12" s="16" t="s">
        <v>16</v>
      </c>
      <c r="P12" s="16" t="s">
        <v>16</v>
      </c>
    </row>
    <row r="13" spans="1:17" s="2" customFormat="1">
      <c r="A13" s="17"/>
      <c r="B13" s="18" t="s">
        <v>17</v>
      </c>
      <c r="C13" s="18">
        <v>4</v>
      </c>
      <c r="D13" s="19" t="s">
        <v>18</v>
      </c>
      <c r="E13" s="19" t="s">
        <v>19</v>
      </c>
      <c r="F13" s="19" t="s">
        <v>20</v>
      </c>
      <c r="G13" s="19" t="s">
        <v>21</v>
      </c>
      <c r="H13" s="19" t="s">
        <v>22</v>
      </c>
      <c r="I13" s="19" t="s">
        <v>23</v>
      </c>
      <c r="J13" s="19" t="s">
        <v>24</v>
      </c>
      <c r="K13" s="19" t="s">
        <v>25</v>
      </c>
      <c r="L13" s="19" t="s">
        <v>26</v>
      </c>
      <c r="M13" s="19" t="s">
        <v>27</v>
      </c>
      <c r="N13" s="19" t="s">
        <v>229</v>
      </c>
      <c r="O13" s="207"/>
      <c r="P13" s="159"/>
    </row>
    <row r="14" spans="1:17">
      <c r="B14" s="20" t="s">
        <v>28</v>
      </c>
      <c r="C14" s="20"/>
      <c r="D14" s="21"/>
      <c r="E14" s="21"/>
      <c r="F14" s="21" t="s">
        <v>29</v>
      </c>
      <c r="G14" s="21"/>
      <c r="H14" s="22"/>
      <c r="I14" s="21" t="s">
        <v>30</v>
      </c>
      <c r="J14" s="23" t="s">
        <v>31</v>
      </c>
      <c r="K14" s="24" t="s">
        <v>220</v>
      </c>
      <c r="L14" s="23" t="s">
        <v>32</v>
      </c>
      <c r="M14" s="23" t="s">
        <v>33</v>
      </c>
      <c r="N14" s="208" t="s">
        <v>223</v>
      </c>
      <c r="O14" s="21" t="s">
        <v>224</v>
      </c>
      <c r="P14" s="208"/>
    </row>
    <row r="15" spans="1:17">
      <c r="D15" s="26" t="s">
        <v>34</v>
      </c>
      <c r="E15" s="17"/>
      <c r="F15" s="26" t="s">
        <v>34</v>
      </c>
      <c r="G15" s="17"/>
      <c r="H15" s="27"/>
      <c r="I15" s="28"/>
      <c r="J15" s="29"/>
      <c r="K15" s="30"/>
      <c r="L15" s="31"/>
      <c r="M15" s="29"/>
    </row>
    <row r="16" spans="1:17">
      <c r="A16" s="32" t="s">
        <v>35</v>
      </c>
      <c r="B16" s="33" t="s">
        <v>36</v>
      </c>
      <c r="C16" s="33"/>
      <c r="D16" s="34">
        <v>295739910903</v>
      </c>
      <c r="E16" s="35">
        <v>0</v>
      </c>
      <c r="F16" s="34">
        <f>+D16+E16</f>
        <v>295739910903</v>
      </c>
      <c r="G16" s="34">
        <v>313229882842</v>
      </c>
      <c r="H16" s="36">
        <v>0</v>
      </c>
      <c r="I16" s="35">
        <f>G16+H16</f>
        <v>313229882842</v>
      </c>
      <c r="J16" s="37">
        <f>+(I16-F16)/F16</f>
        <v>5.913970787911866E-2</v>
      </c>
      <c r="K16" s="34">
        <v>273211164.66257411</v>
      </c>
      <c r="L16" s="38">
        <f>+K16*J16</f>
        <v>16157628.46745842</v>
      </c>
      <c r="M16" s="34">
        <f>+K16+L16</f>
        <v>289368793.13003254</v>
      </c>
      <c r="N16" s="25">
        <v>-182635.13267087936</v>
      </c>
      <c r="O16" s="81">
        <f>+M16+N16</f>
        <v>289186157.99736166</v>
      </c>
      <c r="P16" s="113">
        <v>289368793.13003254</v>
      </c>
      <c r="Q16" s="79">
        <f>+M16-P16</f>
        <v>0</v>
      </c>
    </row>
    <row r="17" spans="1:15">
      <c r="A17" s="39"/>
      <c r="B17" s="40" t="s">
        <v>37</v>
      </c>
      <c r="C17" s="40"/>
      <c r="D17" s="44">
        <f>+D16</f>
        <v>295739910903</v>
      </c>
      <c r="E17" s="42">
        <f>+E16</f>
        <v>0</v>
      </c>
      <c r="F17" s="43">
        <f>+F16</f>
        <v>295739910903</v>
      </c>
      <c r="G17" s="44">
        <f>+G16</f>
        <v>313229882842</v>
      </c>
      <c r="H17" s="44">
        <f>+H16</f>
        <v>0</v>
      </c>
      <c r="I17" s="42">
        <f>G17+H17</f>
        <v>313229882842</v>
      </c>
      <c r="J17" s="45">
        <f>J16</f>
        <v>5.913970787911866E-2</v>
      </c>
      <c r="K17" s="46">
        <f>+K16</f>
        <v>273211164.66257411</v>
      </c>
      <c r="L17" s="46">
        <f>+L16</f>
        <v>16157628.46745842</v>
      </c>
      <c r="M17" s="47">
        <f>+M16</f>
        <v>289368793.13003254</v>
      </c>
      <c r="N17" s="43">
        <f>+N16</f>
        <v>-182635.13267087936</v>
      </c>
      <c r="O17" s="160">
        <f>+O16</f>
        <v>289186157.99736166</v>
      </c>
    </row>
    <row r="18" spans="1:15" hidden="1">
      <c r="A18" s="32"/>
      <c r="B18" s="33"/>
      <c r="C18" s="33"/>
      <c r="D18" s="49"/>
      <c r="E18" s="48"/>
      <c r="F18" s="25"/>
      <c r="G18" s="49"/>
      <c r="H18" s="50"/>
      <c r="I18" s="48"/>
      <c r="J18" s="51"/>
      <c r="K18" s="48"/>
      <c r="L18" s="52"/>
      <c r="M18" s="25"/>
    </row>
    <row r="19" spans="1:15" hidden="1">
      <c r="A19" s="32" t="s">
        <v>38</v>
      </c>
      <c r="B19" s="33" t="s">
        <v>39</v>
      </c>
      <c r="C19" s="33"/>
      <c r="D19" s="53">
        <v>1693329879</v>
      </c>
      <c r="E19" s="48">
        <v>0</v>
      </c>
      <c r="F19" s="25">
        <f t="shared" ref="F19:F41" si="0">+D19+E19</f>
        <v>1693329879</v>
      </c>
      <c r="G19" s="53">
        <v>1693329879</v>
      </c>
      <c r="H19" s="50"/>
      <c r="I19" s="48">
        <f t="shared" ref="I19:I41" si="1">+G19+H19</f>
        <v>1693329879</v>
      </c>
      <c r="J19" s="37">
        <f t="shared" ref="J19:J43" si="2">+(I19-F19)/F19</f>
        <v>0</v>
      </c>
      <c r="K19" s="48">
        <v>1880980.6117908973</v>
      </c>
      <c r="L19" s="38">
        <f t="shared" ref="L19:L41" si="3">+K19*J19</f>
        <v>0</v>
      </c>
      <c r="M19" s="25">
        <f>+K19+L19</f>
        <v>1880980.6117908973</v>
      </c>
    </row>
    <row r="20" spans="1:15" hidden="1">
      <c r="A20" s="32" t="s">
        <v>40</v>
      </c>
      <c r="B20" s="33" t="s">
        <v>41</v>
      </c>
      <c r="C20" s="33"/>
      <c r="D20" s="53">
        <v>2805043752</v>
      </c>
      <c r="E20" s="48">
        <v>0</v>
      </c>
      <c r="F20" s="25">
        <f t="shared" si="0"/>
        <v>2805043752</v>
      </c>
      <c r="G20" s="53">
        <v>2805043752</v>
      </c>
      <c r="H20" s="50"/>
      <c r="I20" s="48">
        <f t="shared" si="1"/>
        <v>2805043752</v>
      </c>
      <c r="J20" s="37">
        <f t="shared" si="2"/>
        <v>0</v>
      </c>
      <c r="K20" s="48">
        <v>2668192.2698268252</v>
      </c>
      <c r="L20" s="38">
        <f t="shared" si="3"/>
        <v>0</v>
      </c>
      <c r="M20" s="25">
        <f t="shared" ref="M20:M41" si="4">+K20+L20</f>
        <v>2668192.2698268252</v>
      </c>
    </row>
    <row r="21" spans="1:15" hidden="1">
      <c r="A21" s="32" t="s">
        <v>42</v>
      </c>
      <c r="B21" s="33" t="s">
        <v>43</v>
      </c>
      <c r="C21" s="33"/>
      <c r="D21" s="53">
        <v>892850340</v>
      </c>
      <c r="E21" s="48">
        <v>0</v>
      </c>
      <c r="F21" s="25">
        <f t="shared" si="0"/>
        <v>892850340</v>
      </c>
      <c r="G21" s="53">
        <v>892850340</v>
      </c>
      <c r="H21" s="50"/>
      <c r="I21" s="48">
        <f t="shared" si="1"/>
        <v>892850340</v>
      </c>
      <c r="J21" s="37">
        <f t="shared" si="2"/>
        <v>0</v>
      </c>
      <c r="K21" s="48">
        <v>1460263.4945533385</v>
      </c>
      <c r="L21" s="38">
        <f t="shared" si="3"/>
        <v>0</v>
      </c>
      <c r="M21" s="25">
        <f t="shared" si="4"/>
        <v>1460263.4945533385</v>
      </c>
    </row>
    <row r="22" spans="1:15" hidden="1">
      <c r="A22" s="32" t="s">
        <v>44</v>
      </c>
      <c r="B22" s="33" t="s">
        <v>45</v>
      </c>
      <c r="C22" s="33"/>
      <c r="D22" s="53">
        <v>575529299</v>
      </c>
      <c r="E22" s="48">
        <v>0</v>
      </c>
      <c r="F22" s="25">
        <f t="shared" si="0"/>
        <v>575529299</v>
      </c>
      <c r="G22" s="53">
        <v>575529299</v>
      </c>
      <c r="H22" s="50"/>
      <c r="I22" s="48">
        <f t="shared" si="1"/>
        <v>575529299</v>
      </c>
      <c r="J22" s="37">
        <f t="shared" si="2"/>
        <v>0</v>
      </c>
      <c r="K22" s="48">
        <v>580922.75272147765</v>
      </c>
      <c r="L22" s="38">
        <f t="shared" si="3"/>
        <v>0</v>
      </c>
      <c r="M22" s="25">
        <f t="shared" si="4"/>
        <v>580922.75272147765</v>
      </c>
    </row>
    <row r="23" spans="1:15" hidden="1">
      <c r="A23" s="32" t="s">
        <v>46</v>
      </c>
      <c r="B23" s="33" t="s">
        <v>47</v>
      </c>
      <c r="C23" s="33"/>
      <c r="D23" s="53">
        <v>1344885282</v>
      </c>
      <c r="E23" s="48">
        <v>0</v>
      </c>
      <c r="F23" s="25">
        <f t="shared" si="0"/>
        <v>1344885282</v>
      </c>
      <c r="G23" s="53">
        <v>1344885282</v>
      </c>
      <c r="H23" s="50"/>
      <c r="I23" s="48">
        <f t="shared" si="1"/>
        <v>1344885282</v>
      </c>
      <c r="J23" s="37">
        <f t="shared" si="2"/>
        <v>0</v>
      </c>
      <c r="K23" s="48">
        <v>689649.64915164339</v>
      </c>
      <c r="L23" s="38">
        <f t="shared" si="3"/>
        <v>0</v>
      </c>
      <c r="M23" s="25">
        <f t="shared" si="4"/>
        <v>689649.64915164339</v>
      </c>
    </row>
    <row r="24" spans="1:15" hidden="1">
      <c r="A24" s="32" t="s">
        <v>48</v>
      </c>
      <c r="B24" s="33" t="s">
        <v>49</v>
      </c>
      <c r="C24" s="33"/>
      <c r="D24" s="53">
        <v>3622144523</v>
      </c>
      <c r="E24" s="48">
        <v>0</v>
      </c>
      <c r="F24" s="25">
        <f t="shared" si="0"/>
        <v>3622144523</v>
      </c>
      <c r="G24" s="53">
        <v>3622144523</v>
      </c>
      <c r="H24" s="50">
        <v>0</v>
      </c>
      <c r="I24" s="48">
        <f t="shared" si="1"/>
        <v>3622144523</v>
      </c>
      <c r="J24" s="37">
        <f t="shared" si="2"/>
        <v>0</v>
      </c>
      <c r="K24" s="48">
        <v>3469470.9278187235</v>
      </c>
      <c r="L24" s="38">
        <f t="shared" si="3"/>
        <v>0</v>
      </c>
      <c r="M24" s="25">
        <f t="shared" si="4"/>
        <v>3469470.9278187235</v>
      </c>
    </row>
    <row r="25" spans="1:15" hidden="1">
      <c r="A25" s="32" t="s">
        <v>50</v>
      </c>
      <c r="B25" s="33" t="s">
        <v>51</v>
      </c>
      <c r="C25" s="33"/>
      <c r="D25" s="53">
        <v>1485962894</v>
      </c>
      <c r="E25" s="48">
        <v>0</v>
      </c>
      <c r="F25" s="25">
        <f t="shared" si="0"/>
        <v>1485962894</v>
      </c>
      <c r="G25" s="53">
        <v>1485962894</v>
      </c>
      <c r="H25" s="50">
        <v>-144300</v>
      </c>
      <c r="I25" s="48">
        <f t="shared" si="1"/>
        <v>1485818594</v>
      </c>
      <c r="J25" s="37">
        <f t="shared" si="2"/>
        <v>-9.7108750549998595E-5</v>
      </c>
      <c r="K25" s="48">
        <v>3528421.2031257795</v>
      </c>
      <c r="L25" s="38">
        <f t="shared" si="3"/>
        <v>-342.64057444966727</v>
      </c>
      <c r="M25" s="25">
        <f t="shared" si="4"/>
        <v>3528078.5625513298</v>
      </c>
    </row>
    <row r="26" spans="1:15" hidden="1">
      <c r="A26" s="32" t="s">
        <v>52</v>
      </c>
      <c r="B26" s="33" t="s">
        <v>53</v>
      </c>
      <c r="C26" s="33"/>
      <c r="D26" s="53">
        <v>16048773028</v>
      </c>
      <c r="E26" s="48">
        <v>0</v>
      </c>
      <c r="F26" s="25">
        <f t="shared" si="0"/>
        <v>16048773028</v>
      </c>
      <c r="G26" s="53">
        <v>16048773028</v>
      </c>
      <c r="H26" s="50">
        <v>-4660061</v>
      </c>
      <c r="I26" s="48">
        <f t="shared" si="1"/>
        <v>16044112967</v>
      </c>
      <c r="J26" s="37">
        <f t="shared" si="2"/>
        <v>-2.9036867752255433E-4</v>
      </c>
      <c r="K26" s="48">
        <v>10630334.955498321</v>
      </c>
      <c r="L26" s="38">
        <f t="shared" si="3"/>
        <v>-3086.7163026498288</v>
      </c>
      <c r="M26" s="25">
        <f t="shared" si="4"/>
        <v>10627248.239195671</v>
      </c>
    </row>
    <row r="27" spans="1:15" hidden="1">
      <c r="A27" s="32" t="s">
        <v>54</v>
      </c>
      <c r="B27" s="33" t="s">
        <v>55</v>
      </c>
      <c r="C27" s="33"/>
      <c r="D27" s="53">
        <v>1207047586</v>
      </c>
      <c r="E27" s="48">
        <v>0</v>
      </c>
      <c r="F27" s="25">
        <f t="shared" si="0"/>
        <v>1207047586</v>
      </c>
      <c r="G27" s="53">
        <v>1207047586</v>
      </c>
      <c r="H27" s="50"/>
      <c r="I27" s="48">
        <f t="shared" si="1"/>
        <v>1207047586</v>
      </c>
      <c r="J27" s="37">
        <f t="shared" si="2"/>
        <v>0</v>
      </c>
      <c r="K27" s="48">
        <v>1607947.232826405</v>
      </c>
      <c r="L27" s="38">
        <f t="shared" si="3"/>
        <v>0</v>
      </c>
      <c r="M27" s="25">
        <f t="shared" si="4"/>
        <v>1607947.232826405</v>
      </c>
    </row>
    <row r="28" spans="1:15" hidden="1">
      <c r="A28" s="32" t="s">
        <v>56</v>
      </c>
      <c r="B28" s="33" t="s">
        <v>57</v>
      </c>
      <c r="C28" s="33"/>
      <c r="D28" s="53">
        <v>4186771135</v>
      </c>
      <c r="E28" s="48">
        <v>0</v>
      </c>
      <c r="F28" s="25">
        <f t="shared" si="0"/>
        <v>4186771135</v>
      </c>
      <c r="G28" s="53">
        <v>4186771135</v>
      </c>
      <c r="H28" s="50"/>
      <c r="I28" s="48">
        <f t="shared" si="1"/>
        <v>4186771135</v>
      </c>
      <c r="J28" s="37">
        <f t="shared" si="2"/>
        <v>0</v>
      </c>
      <c r="K28" s="48">
        <v>4758342.5911134817</v>
      </c>
      <c r="L28" s="38">
        <f t="shared" si="3"/>
        <v>0</v>
      </c>
      <c r="M28" s="25">
        <f t="shared" si="4"/>
        <v>4758342.5911134817</v>
      </c>
    </row>
    <row r="29" spans="1:15" hidden="1">
      <c r="A29" s="32" t="s">
        <v>58</v>
      </c>
      <c r="B29" s="33" t="s">
        <v>59</v>
      </c>
      <c r="C29" s="33"/>
      <c r="D29" s="53">
        <v>4617414861</v>
      </c>
      <c r="E29" s="48">
        <v>0</v>
      </c>
      <c r="F29" s="25">
        <f t="shared" si="0"/>
        <v>4617414861</v>
      </c>
      <c r="G29" s="53">
        <v>4617414861</v>
      </c>
      <c r="H29" s="50"/>
      <c r="I29" s="48">
        <f t="shared" si="1"/>
        <v>4617414861</v>
      </c>
      <c r="J29" s="37">
        <f t="shared" si="2"/>
        <v>0</v>
      </c>
      <c r="K29" s="48">
        <v>344403.80761640653</v>
      </c>
      <c r="L29" s="38">
        <f t="shared" si="3"/>
        <v>0</v>
      </c>
      <c r="M29" s="25">
        <f t="shared" si="4"/>
        <v>344403.80761640653</v>
      </c>
    </row>
    <row r="30" spans="1:15" hidden="1">
      <c r="A30" s="32" t="s">
        <v>60</v>
      </c>
      <c r="B30" s="33" t="s">
        <v>61</v>
      </c>
      <c r="C30" s="33"/>
      <c r="D30" s="53">
        <v>6330654758</v>
      </c>
      <c r="E30" s="48">
        <v>0</v>
      </c>
      <c r="F30" s="25">
        <f t="shared" si="0"/>
        <v>6330654758</v>
      </c>
      <c r="G30" s="53">
        <v>6330654758</v>
      </c>
      <c r="H30" s="50">
        <v>-530081</v>
      </c>
      <c r="I30" s="48">
        <f t="shared" si="1"/>
        <v>6330124677</v>
      </c>
      <c r="J30" s="37">
        <f t="shared" si="2"/>
        <v>-8.3732413196303389E-5</v>
      </c>
      <c r="K30" s="48">
        <v>7180337.3459363719</v>
      </c>
      <c r="L30" s="38">
        <f t="shared" si="3"/>
        <v>-601.22697353879278</v>
      </c>
      <c r="M30" s="25">
        <f t="shared" si="4"/>
        <v>7179736.1189628327</v>
      </c>
    </row>
    <row r="31" spans="1:15" hidden="1">
      <c r="A31" s="32" t="s">
        <v>62</v>
      </c>
      <c r="B31" s="33" t="s">
        <v>63</v>
      </c>
      <c r="C31" s="33"/>
      <c r="D31" s="53">
        <v>10923632097</v>
      </c>
      <c r="E31" s="48">
        <v>0</v>
      </c>
      <c r="F31" s="25">
        <f t="shared" si="0"/>
        <v>10923632097</v>
      </c>
      <c r="G31" s="53">
        <v>10923632097</v>
      </c>
      <c r="H31" s="50"/>
      <c r="I31" s="48">
        <f t="shared" si="1"/>
        <v>10923632097</v>
      </c>
      <c r="J31" s="37">
        <f t="shared" si="2"/>
        <v>0</v>
      </c>
      <c r="K31" s="48">
        <v>3314949.6771559324</v>
      </c>
      <c r="L31" s="38">
        <f t="shared" si="3"/>
        <v>0</v>
      </c>
      <c r="M31" s="25">
        <f t="shared" si="4"/>
        <v>3314949.6771559324</v>
      </c>
    </row>
    <row r="32" spans="1:15" hidden="1">
      <c r="A32" s="32" t="s">
        <v>64</v>
      </c>
      <c r="B32" s="33" t="s">
        <v>65</v>
      </c>
      <c r="C32" s="33"/>
      <c r="D32" s="53">
        <v>4052357508</v>
      </c>
      <c r="E32" s="48">
        <v>0</v>
      </c>
      <c r="F32" s="25">
        <f t="shared" si="0"/>
        <v>4052357508</v>
      </c>
      <c r="G32" s="53">
        <v>4052357508</v>
      </c>
      <c r="H32" s="50">
        <v>-6510265</v>
      </c>
      <c r="I32" s="48">
        <f t="shared" si="1"/>
        <v>4045847243</v>
      </c>
      <c r="J32" s="37">
        <f t="shared" si="2"/>
        <v>-1.6065376727368449E-3</v>
      </c>
      <c r="K32" s="48">
        <v>3498869.7742446056</v>
      </c>
      <c r="L32" s="38">
        <f t="shared" si="3"/>
        <v>-5621.066104324218</v>
      </c>
      <c r="M32" s="25">
        <f t="shared" si="4"/>
        <v>3493248.7081402815</v>
      </c>
    </row>
    <row r="33" spans="1:16" hidden="1">
      <c r="A33" s="32" t="s">
        <v>66</v>
      </c>
      <c r="B33" s="33" t="s">
        <v>67</v>
      </c>
      <c r="C33" s="33"/>
      <c r="D33" s="53">
        <v>10521788956</v>
      </c>
      <c r="E33" s="48">
        <v>0</v>
      </c>
      <c r="F33" s="25">
        <f t="shared" si="0"/>
        <v>10521788956</v>
      </c>
      <c r="G33" s="53">
        <v>10521788956</v>
      </c>
      <c r="H33" s="50"/>
      <c r="I33" s="48">
        <f t="shared" si="1"/>
        <v>10521788956</v>
      </c>
      <c r="J33" s="37">
        <f t="shared" si="2"/>
        <v>0</v>
      </c>
      <c r="K33" s="48">
        <v>13055795.919471469</v>
      </c>
      <c r="L33" s="38">
        <f t="shared" si="3"/>
        <v>0</v>
      </c>
      <c r="M33" s="25">
        <f t="shared" si="4"/>
        <v>13055795.919471469</v>
      </c>
    </row>
    <row r="34" spans="1:16" hidden="1">
      <c r="A34" s="32" t="s">
        <v>68</v>
      </c>
      <c r="B34" s="33" t="s">
        <v>69</v>
      </c>
      <c r="C34" s="33"/>
      <c r="D34" s="53">
        <v>9793144824</v>
      </c>
      <c r="E34" s="48">
        <v>0</v>
      </c>
      <c r="F34" s="25">
        <f t="shared" si="0"/>
        <v>9793144824</v>
      </c>
      <c r="G34" s="53">
        <v>9793144824</v>
      </c>
      <c r="H34" s="50"/>
      <c r="I34" s="48">
        <f t="shared" si="1"/>
        <v>9793144824</v>
      </c>
      <c r="J34" s="37">
        <f t="shared" si="2"/>
        <v>0</v>
      </c>
      <c r="K34" s="48">
        <v>6016521.0915611852</v>
      </c>
      <c r="L34" s="38">
        <f t="shared" si="3"/>
        <v>0</v>
      </c>
      <c r="M34" s="25">
        <f t="shared" si="4"/>
        <v>6016521.0915611852</v>
      </c>
    </row>
    <row r="35" spans="1:16" hidden="1">
      <c r="A35" s="32" t="s">
        <v>70</v>
      </c>
      <c r="B35" s="33" t="s">
        <v>71</v>
      </c>
      <c r="C35" s="33"/>
      <c r="D35" s="53">
        <v>2531197203</v>
      </c>
      <c r="E35" s="54">
        <v>0</v>
      </c>
      <c r="F35" s="25">
        <f t="shared" si="0"/>
        <v>2531197203</v>
      </c>
      <c r="G35" s="53">
        <v>2531197203</v>
      </c>
      <c r="H35" s="50"/>
      <c r="I35" s="48">
        <f t="shared" si="1"/>
        <v>2531197203</v>
      </c>
      <c r="J35" s="37">
        <f t="shared" si="2"/>
        <v>0</v>
      </c>
      <c r="K35" s="35">
        <v>1960284.083373989</v>
      </c>
      <c r="L35" s="38">
        <f t="shared" si="3"/>
        <v>0</v>
      </c>
      <c r="M35" s="34">
        <f t="shared" si="4"/>
        <v>1960284.083373989</v>
      </c>
    </row>
    <row r="36" spans="1:16" hidden="1">
      <c r="A36" s="32" t="s">
        <v>72</v>
      </c>
      <c r="B36" s="33" t="s">
        <v>73</v>
      </c>
      <c r="C36" s="33"/>
      <c r="D36" s="53">
        <v>12713752589</v>
      </c>
      <c r="E36" s="48">
        <v>0</v>
      </c>
      <c r="F36" s="25">
        <f t="shared" si="0"/>
        <v>12713752589</v>
      </c>
      <c r="G36" s="53">
        <v>12713752589</v>
      </c>
      <c r="H36" s="50"/>
      <c r="I36" s="48">
        <f t="shared" si="1"/>
        <v>12713752589</v>
      </c>
      <c r="J36" s="37">
        <f t="shared" si="2"/>
        <v>0</v>
      </c>
      <c r="K36" s="35">
        <v>3564932.5371373817</v>
      </c>
      <c r="L36" s="38">
        <f t="shared" si="3"/>
        <v>0</v>
      </c>
      <c r="M36" s="34">
        <f t="shared" si="4"/>
        <v>3564932.5371373817</v>
      </c>
    </row>
    <row r="37" spans="1:16" hidden="1">
      <c r="A37" s="32" t="s">
        <v>74</v>
      </c>
      <c r="B37" s="33" t="s">
        <v>75</v>
      </c>
      <c r="C37" s="33"/>
      <c r="D37" s="53">
        <v>9156830625</v>
      </c>
      <c r="E37" s="48">
        <v>0</v>
      </c>
      <c r="F37" s="25">
        <f t="shared" si="0"/>
        <v>9156830625</v>
      </c>
      <c r="G37" s="53">
        <v>9156830625</v>
      </c>
      <c r="H37" s="50"/>
      <c r="I37" s="48">
        <f t="shared" si="1"/>
        <v>9156830625</v>
      </c>
      <c r="J37" s="37">
        <f t="shared" si="2"/>
        <v>0</v>
      </c>
      <c r="K37" s="35">
        <v>3578465.5421573035</v>
      </c>
      <c r="L37" s="38">
        <f t="shared" si="3"/>
        <v>0</v>
      </c>
      <c r="M37" s="34">
        <f t="shared" si="4"/>
        <v>3578465.5421573035</v>
      </c>
    </row>
    <row r="38" spans="1:16" hidden="1">
      <c r="A38" s="32" t="s">
        <v>76</v>
      </c>
      <c r="B38" s="33" t="s">
        <v>77</v>
      </c>
      <c r="C38" s="33"/>
      <c r="D38" s="53">
        <v>3855411774</v>
      </c>
      <c r="E38" s="48">
        <v>0</v>
      </c>
      <c r="F38" s="25">
        <f t="shared" si="0"/>
        <v>3855411774</v>
      </c>
      <c r="G38" s="53">
        <v>3855411774</v>
      </c>
      <c r="H38" s="50"/>
      <c r="I38" s="48">
        <f t="shared" si="1"/>
        <v>3855411774</v>
      </c>
      <c r="J38" s="37">
        <f t="shared" si="2"/>
        <v>0</v>
      </c>
      <c r="K38" s="35">
        <v>4290713.13148023</v>
      </c>
      <c r="L38" s="38">
        <f t="shared" si="3"/>
        <v>0</v>
      </c>
      <c r="M38" s="34">
        <f t="shared" si="4"/>
        <v>4290713.13148023</v>
      </c>
    </row>
    <row r="39" spans="1:16" hidden="1">
      <c r="A39" s="32" t="s">
        <v>78</v>
      </c>
      <c r="B39" s="33" t="s">
        <v>79</v>
      </c>
      <c r="C39" s="33"/>
      <c r="D39" s="53">
        <v>7395720784</v>
      </c>
      <c r="E39" s="48">
        <v>0</v>
      </c>
      <c r="F39" s="25">
        <f t="shared" si="0"/>
        <v>7395720784</v>
      </c>
      <c r="G39" s="53">
        <v>7395720784</v>
      </c>
      <c r="H39" s="50">
        <v>-1731890</v>
      </c>
      <c r="I39" s="48">
        <f t="shared" si="1"/>
        <v>7393988894</v>
      </c>
      <c r="J39" s="37">
        <f t="shared" si="2"/>
        <v>-2.3417460590816161E-4</v>
      </c>
      <c r="K39" s="35">
        <v>1287505.1815549906</v>
      </c>
      <c r="L39" s="38">
        <f t="shared" si="3"/>
        <v>-301.50101849535599</v>
      </c>
      <c r="M39" s="34">
        <f t="shared" si="4"/>
        <v>1287203.6805364953</v>
      </c>
    </row>
    <row r="40" spans="1:16" hidden="1">
      <c r="A40" s="32" t="s">
        <v>80</v>
      </c>
      <c r="B40" s="33" t="s">
        <v>81</v>
      </c>
      <c r="C40" s="33"/>
      <c r="D40" s="53">
        <v>22302731605</v>
      </c>
      <c r="E40" s="48">
        <v>0</v>
      </c>
      <c r="F40" s="25">
        <f t="shared" si="0"/>
        <v>22302731605</v>
      </c>
      <c r="G40" s="53">
        <v>22302731605</v>
      </c>
      <c r="H40" s="50"/>
      <c r="I40" s="48">
        <f t="shared" si="1"/>
        <v>22302731605</v>
      </c>
      <c r="J40" s="37">
        <f t="shared" si="2"/>
        <v>0</v>
      </c>
      <c r="K40" s="35">
        <v>21792207.504154373</v>
      </c>
      <c r="L40" s="38">
        <f t="shared" si="3"/>
        <v>0</v>
      </c>
      <c r="M40" s="34">
        <f t="shared" si="4"/>
        <v>21792207.504154373</v>
      </c>
    </row>
    <row r="41" spans="1:16" hidden="1">
      <c r="A41" s="32" t="s">
        <v>82</v>
      </c>
      <c r="B41" s="33" t="s">
        <v>83</v>
      </c>
      <c r="C41" s="33"/>
      <c r="D41" s="53">
        <v>2129879894</v>
      </c>
      <c r="E41" s="48">
        <v>0</v>
      </c>
      <c r="F41" s="25">
        <f t="shared" si="0"/>
        <v>2129879894</v>
      </c>
      <c r="G41" s="53">
        <v>2129879894</v>
      </c>
      <c r="H41" s="50">
        <v>-7279764</v>
      </c>
      <c r="I41" s="48">
        <f t="shared" si="1"/>
        <v>2122600130</v>
      </c>
      <c r="J41" s="37">
        <f t="shared" si="2"/>
        <v>-3.4179223065617615E-3</v>
      </c>
      <c r="K41" s="35">
        <v>2503535.9465833791</v>
      </c>
      <c r="L41" s="38">
        <f t="shared" si="3"/>
        <v>-8556.8913571065459</v>
      </c>
      <c r="M41" s="34">
        <f t="shared" si="4"/>
        <v>2494979.0552262724</v>
      </c>
    </row>
    <row r="42" spans="1:16" s="33" customFormat="1" hidden="1">
      <c r="A42" s="55" t="s">
        <v>84</v>
      </c>
      <c r="B42" s="33" t="s">
        <v>85</v>
      </c>
      <c r="D42" s="53">
        <v>11800516225</v>
      </c>
      <c r="E42" s="35">
        <v>0</v>
      </c>
      <c r="F42" s="34">
        <f>+D42+E42</f>
        <v>11800516225</v>
      </c>
      <c r="G42" s="53">
        <v>11800516225</v>
      </c>
      <c r="H42" s="56">
        <v>0</v>
      </c>
      <c r="I42" s="35">
        <f>+G42+H42</f>
        <v>11800516225</v>
      </c>
      <c r="J42" s="37">
        <f>+(I42-F42)/F42</f>
        <v>0</v>
      </c>
      <c r="K42" s="35">
        <v>5940243.8548849644</v>
      </c>
      <c r="L42" s="38">
        <f>+K42*J42</f>
        <v>0</v>
      </c>
      <c r="M42" s="34">
        <f>+K42+L42</f>
        <v>5940243.8548849644</v>
      </c>
      <c r="N42" s="34"/>
      <c r="P42" s="210"/>
    </row>
    <row r="43" spans="1:16" hidden="1">
      <c r="B43" s="8" t="s">
        <v>86</v>
      </c>
      <c r="C43" s="8"/>
      <c r="D43" s="49">
        <f t="shared" ref="D43" si="5">SUM(D19:D42)</f>
        <v>151987371421</v>
      </c>
      <c r="E43" s="48">
        <f t="shared" ref="E43:I43" si="6">SUM(E19:E42)</f>
        <v>0</v>
      </c>
      <c r="F43" s="25">
        <f t="shared" si="6"/>
        <v>151987371421</v>
      </c>
      <c r="G43" s="49">
        <f t="shared" si="6"/>
        <v>151987371421</v>
      </c>
      <c r="H43" s="50">
        <f t="shared" si="6"/>
        <v>-20856361</v>
      </c>
      <c r="I43" s="25">
        <f t="shared" si="6"/>
        <v>151966515060</v>
      </c>
      <c r="J43" s="37">
        <f t="shared" si="2"/>
        <v>-1.3722430228909328E-4</v>
      </c>
      <c r="K43" s="48">
        <v>109603291.08573946</v>
      </c>
      <c r="L43" s="48">
        <f>SUM(L19:L42)</f>
        <v>-18510.042330564407</v>
      </c>
      <c r="M43" s="25">
        <f>SUM(M19:M42)</f>
        <v>109584781.0434089</v>
      </c>
    </row>
    <row r="44" spans="1:16" hidden="1">
      <c r="B44" s="33"/>
      <c r="C44" s="33"/>
      <c r="D44" s="59"/>
      <c r="E44" s="58"/>
      <c r="F44" s="57"/>
      <c r="G44" s="59"/>
      <c r="H44" s="58"/>
      <c r="I44" s="57"/>
      <c r="J44" s="60"/>
      <c r="K44" s="57"/>
      <c r="L44" s="57"/>
      <c r="M44" s="57"/>
    </row>
    <row r="45" spans="1:16" ht="13.8" hidden="1" thickBot="1">
      <c r="B45" s="8" t="s">
        <v>87</v>
      </c>
      <c r="C45" s="8"/>
      <c r="D45" s="63">
        <f t="shared" ref="D45:I45" si="7">+D43+D17</f>
        <v>447727282324</v>
      </c>
      <c r="E45" s="62">
        <f t="shared" si="7"/>
        <v>0</v>
      </c>
      <c r="F45" s="61">
        <f t="shared" si="7"/>
        <v>447727282324</v>
      </c>
      <c r="G45" s="63">
        <f t="shared" si="7"/>
        <v>465217254263</v>
      </c>
      <c r="H45" s="61">
        <f t="shared" si="7"/>
        <v>-20856361</v>
      </c>
      <c r="I45" s="61">
        <f t="shared" si="7"/>
        <v>465196397902</v>
      </c>
      <c r="J45" s="64"/>
      <c r="K45" s="61">
        <v>353187140.16378528</v>
      </c>
      <c r="L45" s="65">
        <f>+L43+L17</f>
        <v>16139118.425127855</v>
      </c>
      <c r="M45" s="66">
        <f>+M43+M17</f>
        <v>398953574.17344141</v>
      </c>
      <c r="N45" s="153"/>
      <c r="O45" s="67"/>
    </row>
    <row r="46" spans="1:16" s="68" customFormat="1" hidden="1">
      <c r="D46" s="69" t="s">
        <v>88</v>
      </c>
      <c r="G46" s="69" t="s">
        <v>88</v>
      </c>
      <c r="H46" s="31" t="s">
        <v>89</v>
      </c>
      <c r="I46" s="70" t="s">
        <v>3</v>
      </c>
      <c r="K46" s="31"/>
      <c r="L46" s="71"/>
      <c r="N46" s="154"/>
      <c r="O46" s="70"/>
      <c r="P46" s="211"/>
    </row>
    <row r="47" spans="1:16" hidden="1">
      <c r="D47" s="72"/>
      <c r="G47" s="72"/>
      <c r="H47" s="25"/>
      <c r="I47" s="73"/>
      <c r="K47" s="74" t="s">
        <v>92</v>
      </c>
      <c r="L47" s="75" t="s">
        <v>91</v>
      </c>
      <c r="M47" s="75" t="s">
        <v>92</v>
      </c>
      <c r="O47" s="76"/>
    </row>
    <row r="48" spans="1:16" hidden="1">
      <c r="A48" s="9" t="s">
        <v>3</v>
      </c>
      <c r="D48" s="72"/>
      <c r="G48" s="72"/>
      <c r="H48" s="77"/>
      <c r="I48" s="76" t="s">
        <v>3</v>
      </c>
      <c r="K48" s="78">
        <v>176593570.08189264</v>
      </c>
      <c r="L48" s="25">
        <f>M45/2</f>
        <v>199476787.08672071</v>
      </c>
      <c r="M48" s="25">
        <f>M45-L48</f>
        <v>199476787.08672071</v>
      </c>
    </row>
    <row r="49" spans="1:17">
      <c r="D49" s="2"/>
      <c r="G49" s="2"/>
      <c r="K49" s="78"/>
    </row>
    <row r="50" spans="1:17">
      <c r="D50" s="48"/>
      <c r="E50" s="2"/>
      <c r="F50" s="2"/>
      <c r="G50" s="48"/>
      <c r="H50" s="2"/>
      <c r="I50" s="2"/>
      <c r="J50" s="2"/>
      <c r="K50" s="78"/>
      <c r="L50" s="80"/>
      <c r="O50" s="81"/>
    </row>
    <row r="51" spans="1:17">
      <c r="A51" s="32" t="s">
        <v>38</v>
      </c>
      <c r="B51" s="33" t="s">
        <v>39</v>
      </c>
      <c r="C51" s="82">
        <v>2359484.8715135329</v>
      </c>
      <c r="D51" s="83">
        <v>2340586835</v>
      </c>
      <c r="E51" s="130"/>
      <c r="F51" s="85">
        <f>+D51+E51</f>
        <v>2340586835</v>
      </c>
      <c r="G51" s="83">
        <v>2440653328</v>
      </c>
      <c r="H51" s="133"/>
      <c r="I51" s="84">
        <f>+G51+H51</f>
        <v>2440653328</v>
      </c>
      <c r="J51" s="129">
        <f t="shared" ref="J51:J79" si="8">+(I51-F51)/F51</f>
        <v>4.2752736836614735E-2</v>
      </c>
      <c r="K51" s="25">
        <v>2599965.0224373206</v>
      </c>
      <c r="L51" s="86">
        <f>+K51*J51</f>
        <v>111155.62038866589</v>
      </c>
      <c r="M51" s="25">
        <f>+K51+L51</f>
        <v>2711120.6428259863</v>
      </c>
      <c r="N51" s="25">
        <v>-1135.785434871912</v>
      </c>
      <c r="O51" s="81">
        <f>+N51+M51</f>
        <v>2709984.8573911143</v>
      </c>
      <c r="P51" s="113">
        <v>2711120.6428259863</v>
      </c>
      <c r="Q51" s="79">
        <f>+M51-P51</f>
        <v>0</v>
      </c>
    </row>
    <row r="52" spans="1:17">
      <c r="A52" s="32" t="s">
        <v>40</v>
      </c>
      <c r="B52" s="33" t="s">
        <v>41</v>
      </c>
      <c r="C52" s="82">
        <v>4101354.1455810801</v>
      </c>
      <c r="D52" s="83">
        <v>5267870338</v>
      </c>
      <c r="E52" s="130"/>
      <c r="F52" s="85">
        <f t="shared" ref="F52:F78" si="9">+D52+E52</f>
        <v>5267870338</v>
      </c>
      <c r="G52" s="83">
        <v>6021460722</v>
      </c>
      <c r="H52" s="133"/>
      <c r="I52" s="84">
        <f t="shared" ref="I52:I76" si="10">+G52+H52</f>
        <v>6021460722</v>
      </c>
      <c r="J52" s="129">
        <f>+(I52-F52)/F52</f>
        <v>0.14305408744857379</v>
      </c>
      <c r="K52" s="25">
        <v>4996494.0962599507</v>
      </c>
      <c r="L52" s="86">
        <f t="shared" ref="L52:L78" si="11">+K52*J52</f>
        <v>714768.9033826536</v>
      </c>
      <c r="M52" s="25">
        <f t="shared" ref="M52:M78" si="12">+K52+L52</f>
        <v>5711262.999642604</v>
      </c>
      <c r="N52" s="25">
        <v>-1357.0692346803844</v>
      </c>
      <c r="O52" s="81">
        <f t="shared" ref="O52:O78" si="13">+N52+M52</f>
        <v>5709905.9304079236</v>
      </c>
      <c r="P52" s="113">
        <v>5711262.999642604</v>
      </c>
      <c r="Q52" s="79">
        <f t="shared" ref="Q52:Q78" si="14">+M52-P52</f>
        <v>0</v>
      </c>
    </row>
    <row r="53" spans="1:17">
      <c r="A53" s="32" t="s">
        <v>42</v>
      </c>
      <c r="B53" s="33" t="s">
        <v>43</v>
      </c>
      <c r="C53" s="82">
        <v>1542645.4029310462</v>
      </c>
      <c r="D53" s="83">
        <v>914310202</v>
      </c>
      <c r="E53" s="130"/>
      <c r="F53" s="85">
        <f t="shared" si="9"/>
        <v>914310202</v>
      </c>
      <c r="G53" s="83">
        <v>912062329</v>
      </c>
      <c r="H53" s="133"/>
      <c r="I53" s="84">
        <f t="shared" si="10"/>
        <v>912062329</v>
      </c>
      <c r="J53" s="129">
        <f>+(I53-F53)/F53</f>
        <v>-2.4585452454570773E-3</v>
      </c>
      <c r="K53" s="25">
        <v>1495361.2614162059</v>
      </c>
      <c r="L53" s="86">
        <f t="shared" si="11"/>
        <v>-3676.4133194955107</v>
      </c>
      <c r="M53" s="25">
        <f t="shared" si="12"/>
        <v>1491684.8480967104</v>
      </c>
      <c r="N53" s="25">
        <v>-5.6261460585519671</v>
      </c>
      <c r="O53" s="81">
        <f t="shared" si="13"/>
        <v>1491679.2219506518</v>
      </c>
      <c r="P53" s="113">
        <v>1491684.8480967104</v>
      </c>
      <c r="Q53" s="79">
        <f t="shared" si="14"/>
        <v>0</v>
      </c>
    </row>
    <row r="54" spans="1:17">
      <c r="A54" s="32" t="s">
        <v>44</v>
      </c>
      <c r="B54" s="33" t="s">
        <v>45</v>
      </c>
      <c r="C54" s="82">
        <v>829574.9557194321</v>
      </c>
      <c r="D54" s="83">
        <v>971592452</v>
      </c>
      <c r="E54" s="130"/>
      <c r="F54" s="85">
        <f t="shared" si="9"/>
        <v>971592452</v>
      </c>
      <c r="G54" s="83">
        <v>1119904505</v>
      </c>
      <c r="H54" s="133"/>
      <c r="I54" s="84">
        <f t="shared" si="10"/>
        <v>1119904505</v>
      </c>
      <c r="J54" s="129">
        <f t="shared" si="8"/>
        <v>0.15264842032757991</v>
      </c>
      <c r="K54" s="25">
        <v>980697.02069217118</v>
      </c>
      <c r="L54" s="86">
        <f t="shared" si="11"/>
        <v>149701.85102862387</v>
      </c>
      <c r="M54" s="25">
        <f t="shared" si="12"/>
        <v>1130398.8717207951</v>
      </c>
      <c r="N54" s="25">
        <v>260.3086464285152</v>
      </c>
      <c r="O54" s="81">
        <f t="shared" si="13"/>
        <v>1130659.1803672235</v>
      </c>
      <c r="P54" s="113">
        <v>1130398.8717207951</v>
      </c>
      <c r="Q54" s="79">
        <f t="shared" si="14"/>
        <v>0</v>
      </c>
    </row>
    <row r="55" spans="1:17">
      <c r="A55" s="32" t="s">
        <v>46</v>
      </c>
      <c r="B55" s="33" t="s">
        <v>47</v>
      </c>
      <c r="C55" s="82">
        <v>877261.29814193991</v>
      </c>
      <c r="D55" s="83">
        <v>1868519946</v>
      </c>
      <c r="E55" s="130"/>
      <c r="F55" s="85">
        <f t="shared" si="9"/>
        <v>1868519946</v>
      </c>
      <c r="G55" s="83">
        <v>1943566194</v>
      </c>
      <c r="H55" s="133">
        <v>94445</v>
      </c>
      <c r="I55" s="84">
        <f t="shared" si="10"/>
        <v>1943660639</v>
      </c>
      <c r="J55" s="129">
        <f t="shared" si="8"/>
        <v>4.0214017067816736E-2</v>
      </c>
      <c r="K55" s="25">
        <v>958166.57557246427</v>
      </c>
      <c r="L55" s="86">
        <f t="shared" si="11"/>
        <v>38531.727023882595</v>
      </c>
      <c r="M55" s="25">
        <f t="shared" si="12"/>
        <v>996698.30259634682</v>
      </c>
      <c r="N55" s="25">
        <v>-104.98080915363971</v>
      </c>
      <c r="O55" s="81">
        <f t="shared" si="13"/>
        <v>996593.32178719318</v>
      </c>
      <c r="P55" s="113">
        <v>996698.30259634682</v>
      </c>
      <c r="Q55" s="79">
        <f t="shared" si="14"/>
        <v>0</v>
      </c>
    </row>
    <row r="56" spans="1:17">
      <c r="A56" s="32" t="s">
        <v>48</v>
      </c>
      <c r="B56" s="33" t="s">
        <v>49</v>
      </c>
      <c r="C56" s="82">
        <v>4140211.3744192403</v>
      </c>
      <c r="D56" s="83">
        <v>4783579330</v>
      </c>
      <c r="E56" s="130"/>
      <c r="F56" s="85">
        <f t="shared" si="9"/>
        <v>4783579330</v>
      </c>
      <c r="G56" s="83">
        <v>5062406194</v>
      </c>
      <c r="H56" s="134"/>
      <c r="I56" s="84">
        <f t="shared" si="10"/>
        <v>5062406194</v>
      </c>
      <c r="J56" s="129">
        <f t="shared" si="8"/>
        <v>5.8288332807893459E-2</v>
      </c>
      <c r="K56" s="25">
        <v>4570243.4545770157</v>
      </c>
      <c r="L56" s="86">
        <f t="shared" si="11"/>
        <v>266391.8714934818</v>
      </c>
      <c r="M56" s="25">
        <f t="shared" si="12"/>
        <v>4836635.3260704977</v>
      </c>
      <c r="N56" s="25">
        <v>-758.02777577936649</v>
      </c>
      <c r="O56" s="81">
        <f t="shared" si="13"/>
        <v>4835877.2982947184</v>
      </c>
      <c r="P56" s="113">
        <v>4836635.3260704977</v>
      </c>
      <c r="Q56" s="79">
        <f t="shared" si="14"/>
        <v>0</v>
      </c>
    </row>
    <row r="57" spans="1:17">
      <c r="A57" s="32" t="s">
        <v>50</v>
      </c>
      <c r="B57" s="33" t="s">
        <v>51</v>
      </c>
      <c r="C57" s="82">
        <v>4250142.627188311</v>
      </c>
      <c r="D57" s="83">
        <v>1982902426</v>
      </c>
      <c r="E57" s="130"/>
      <c r="F57" s="85">
        <f t="shared" si="9"/>
        <v>1982902426</v>
      </c>
      <c r="G57" s="83">
        <v>2111063062</v>
      </c>
      <c r="H57" s="133"/>
      <c r="I57" s="84">
        <f t="shared" si="10"/>
        <v>2111063062</v>
      </c>
      <c r="J57" s="129">
        <f t="shared" si="8"/>
        <v>6.4632850471887007E-2</v>
      </c>
      <c r="K57" s="25">
        <v>4708009.6874860078</v>
      </c>
      <c r="L57" s="86">
        <f t="shared" si="11"/>
        <v>304292.08615147864</v>
      </c>
      <c r="M57" s="25">
        <f t="shared" si="12"/>
        <v>5012301.7736374866</v>
      </c>
      <c r="N57" s="25">
        <v>-6580.6374790947884</v>
      </c>
      <c r="O57" s="81">
        <f t="shared" si="13"/>
        <v>5005721.1361583918</v>
      </c>
      <c r="P57" s="113">
        <v>5012301.7736374866</v>
      </c>
      <c r="Q57" s="79">
        <f t="shared" si="14"/>
        <v>0</v>
      </c>
    </row>
    <row r="58" spans="1:17">
      <c r="A58" s="32" t="s">
        <v>52</v>
      </c>
      <c r="B58" s="33" t="s">
        <v>53</v>
      </c>
      <c r="C58" s="82">
        <v>13212739.721886214</v>
      </c>
      <c r="D58" s="83">
        <v>21844104620</v>
      </c>
      <c r="E58" s="130"/>
      <c r="F58" s="85">
        <f t="shared" si="9"/>
        <v>21844104620</v>
      </c>
      <c r="G58" s="83">
        <v>23079533255</v>
      </c>
      <c r="H58" s="133"/>
      <c r="I58" s="84">
        <f t="shared" si="10"/>
        <v>23079533255</v>
      </c>
      <c r="J58" s="129">
        <f t="shared" si="8"/>
        <v>5.6556615914980908E-2</v>
      </c>
      <c r="K58" s="25">
        <v>14468423.121796774</v>
      </c>
      <c r="L58" s="86">
        <f t="shared" si="11"/>
        <v>818285.04939488915</v>
      </c>
      <c r="M58" s="25">
        <f t="shared" si="12"/>
        <v>15286708.171191663</v>
      </c>
      <c r="N58" s="25">
        <v>-7860.425855897367</v>
      </c>
      <c r="O58" s="81">
        <f t="shared" si="13"/>
        <v>15278847.745335765</v>
      </c>
      <c r="P58" s="113">
        <v>15286708.171191663</v>
      </c>
      <c r="Q58" s="79">
        <f t="shared" si="14"/>
        <v>0</v>
      </c>
    </row>
    <row r="59" spans="1:17">
      <c r="A59" s="32" t="s">
        <v>54</v>
      </c>
      <c r="B59" s="33" t="s">
        <v>55</v>
      </c>
      <c r="C59" s="82">
        <v>1975583.1760440837</v>
      </c>
      <c r="D59" s="83">
        <v>1902242390</v>
      </c>
      <c r="E59" s="130"/>
      <c r="F59" s="85">
        <f t="shared" si="9"/>
        <v>1902242390</v>
      </c>
      <c r="G59" s="83">
        <v>2078703881</v>
      </c>
      <c r="H59" s="133"/>
      <c r="I59" s="84">
        <f t="shared" si="10"/>
        <v>2078703881</v>
      </c>
      <c r="J59" s="129">
        <f t="shared" si="8"/>
        <v>9.2764987221213166E-2</v>
      </c>
      <c r="K59" s="25">
        <v>2309400.7659393731</v>
      </c>
      <c r="L59" s="86">
        <f t="shared" si="11"/>
        <v>214231.53254102584</v>
      </c>
      <c r="M59" s="25">
        <f t="shared" si="12"/>
        <v>2523632.298480399</v>
      </c>
      <c r="N59" s="25">
        <v>-381.0326850307174</v>
      </c>
      <c r="O59" s="81">
        <f t="shared" si="13"/>
        <v>2523251.2657953682</v>
      </c>
      <c r="P59" s="113">
        <v>2523632.298480399</v>
      </c>
      <c r="Q59" s="79">
        <f t="shared" si="14"/>
        <v>0</v>
      </c>
    </row>
    <row r="60" spans="1:17">
      <c r="A60" s="32" t="s">
        <v>56</v>
      </c>
      <c r="B60" s="33" t="s">
        <v>57</v>
      </c>
      <c r="C60" s="82">
        <v>6350000.6599320658</v>
      </c>
      <c r="D60" s="83">
        <v>6171599988</v>
      </c>
      <c r="E60" s="130"/>
      <c r="F60" s="85">
        <f t="shared" si="9"/>
        <v>6171599988</v>
      </c>
      <c r="G60" s="83">
        <v>6461028556</v>
      </c>
      <c r="H60" s="133">
        <v>187739</v>
      </c>
      <c r="I60" s="84">
        <f t="shared" si="10"/>
        <v>6461216295</v>
      </c>
      <c r="J60" s="129">
        <f t="shared" si="8"/>
        <v>4.6927264820002458E-2</v>
      </c>
      <c r="K60" s="25">
        <v>7004092.0178798968</v>
      </c>
      <c r="L60" s="86">
        <f t="shared" si="11"/>
        <v>328682.8809467153</v>
      </c>
      <c r="M60" s="25">
        <f t="shared" si="12"/>
        <v>7332774.8988266122</v>
      </c>
      <c r="N60" s="25">
        <v>-1430.9667802741751</v>
      </c>
      <c r="O60" s="81">
        <f t="shared" si="13"/>
        <v>7331343.932046338</v>
      </c>
      <c r="P60" s="113">
        <v>7332774.8988266122</v>
      </c>
      <c r="Q60" s="79">
        <f t="shared" si="14"/>
        <v>0</v>
      </c>
    </row>
    <row r="61" spans="1:17">
      <c r="A61" s="32" t="s">
        <v>58</v>
      </c>
      <c r="B61" s="33" t="s">
        <v>59</v>
      </c>
      <c r="C61" s="82">
        <v>414217.53279517993</v>
      </c>
      <c r="D61" s="83">
        <v>6146023554</v>
      </c>
      <c r="E61" s="130"/>
      <c r="F61" s="85">
        <f t="shared" si="9"/>
        <v>6146023554</v>
      </c>
      <c r="G61" s="83">
        <v>6361153182</v>
      </c>
      <c r="H61" s="133"/>
      <c r="I61" s="84">
        <f t="shared" si="10"/>
        <v>6361153182</v>
      </c>
      <c r="J61" s="129">
        <f t="shared" si="8"/>
        <v>3.5003059475746355E-2</v>
      </c>
      <c r="K61" s="25">
        <v>458419.69530961738</v>
      </c>
      <c r="L61" s="86">
        <f t="shared" si="11"/>
        <v>16046.091859776059</v>
      </c>
      <c r="M61" s="25">
        <f t="shared" si="12"/>
        <v>474465.78716939344</v>
      </c>
      <c r="N61" s="25">
        <v>-158.97928138874704</v>
      </c>
      <c r="O61" s="81">
        <f t="shared" si="13"/>
        <v>474306.8078880047</v>
      </c>
      <c r="P61" s="113">
        <v>474465.78716939344</v>
      </c>
      <c r="Q61" s="79">
        <f t="shared" si="14"/>
        <v>0</v>
      </c>
    </row>
    <row r="62" spans="1:17">
      <c r="A62" s="32" t="s">
        <v>60</v>
      </c>
      <c r="B62" s="33" t="s">
        <v>61</v>
      </c>
      <c r="C62" s="82">
        <v>8951785.499176247</v>
      </c>
      <c r="D62" s="83">
        <v>8821524257</v>
      </c>
      <c r="E62" s="130"/>
      <c r="F62" s="85">
        <f t="shared" si="9"/>
        <v>8821524257</v>
      </c>
      <c r="G62" s="83">
        <v>9251861665</v>
      </c>
      <c r="H62" s="133"/>
      <c r="I62" s="84">
        <f t="shared" si="10"/>
        <v>9251861665</v>
      </c>
      <c r="J62" s="129">
        <f t="shared" si="8"/>
        <v>4.8782658808484418E-2</v>
      </c>
      <c r="K62" s="25">
        <v>9854366.6939014886</v>
      </c>
      <c r="L62" s="86">
        <f t="shared" si="11"/>
        <v>480722.20820228889</v>
      </c>
      <c r="M62" s="25">
        <f t="shared" si="12"/>
        <v>10335088.902103778</v>
      </c>
      <c r="N62" s="25">
        <v>-3131.6994052622467</v>
      </c>
      <c r="O62" s="81">
        <f t="shared" si="13"/>
        <v>10331957.202698516</v>
      </c>
      <c r="P62" s="113">
        <v>10335088.902103778</v>
      </c>
      <c r="Q62" s="79">
        <f t="shared" si="14"/>
        <v>0</v>
      </c>
    </row>
    <row r="63" spans="1:17">
      <c r="A63" s="32" t="s">
        <v>62</v>
      </c>
      <c r="B63" s="33" t="s">
        <v>63</v>
      </c>
      <c r="C63" s="82">
        <v>3919935.5927198529</v>
      </c>
      <c r="D63" s="83">
        <v>13944527539</v>
      </c>
      <c r="E63" s="130"/>
      <c r="F63" s="85">
        <f t="shared" si="9"/>
        <v>13944527539</v>
      </c>
      <c r="G63" s="83">
        <v>14407036558</v>
      </c>
      <c r="H63" s="133"/>
      <c r="I63" s="84">
        <f t="shared" si="10"/>
        <v>14407036558</v>
      </c>
      <c r="J63" s="129">
        <f t="shared" si="8"/>
        <v>3.3167779812292429E-2</v>
      </c>
      <c r="K63" s="25">
        <v>4231688.3846898433</v>
      </c>
      <c r="L63" s="86">
        <f t="shared" si="11"/>
        <v>140355.70857762813</v>
      </c>
      <c r="M63" s="25">
        <f t="shared" si="12"/>
        <v>4372044.0932674715</v>
      </c>
      <c r="N63" s="25">
        <v>-25409.418832218274</v>
      </c>
      <c r="O63" s="81">
        <f t="shared" si="13"/>
        <v>4346634.6744352533</v>
      </c>
      <c r="P63" s="113">
        <v>4372044.0932674715</v>
      </c>
      <c r="Q63" s="79">
        <f t="shared" si="14"/>
        <v>0</v>
      </c>
    </row>
    <row r="64" spans="1:17">
      <c r="A64" s="32" t="s">
        <v>64</v>
      </c>
      <c r="B64" s="33" t="s">
        <v>65</v>
      </c>
      <c r="C64" s="82">
        <v>4843449.4675877951</v>
      </c>
      <c r="D64" s="83">
        <v>6595409239</v>
      </c>
      <c r="E64" s="130"/>
      <c r="F64" s="85">
        <f t="shared" si="9"/>
        <v>6595409239</v>
      </c>
      <c r="G64" s="83">
        <v>6966811360</v>
      </c>
      <c r="H64" s="133">
        <v>234285</v>
      </c>
      <c r="I64" s="84">
        <f t="shared" si="10"/>
        <v>6967045645</v>
      </c>
      <c r="J64" s="129">
        <f t="shared" si="8"/>
        <v>5.6347740152716853E-2</v>
      </c>
      <c r="K64" s="25">
        <v>5651748.3185108686</v>
      </c>
      <c r="L64" s="86">
        <f t="shared" si="11"/>
        <v>318463.24566000485</v>
      </c>
      <c r="M64" s="25">
        <f t="shared" si="12"/>
        <v>5970211.5641708737</v>
      </c>
      <c r="N64" s="25">
        <v>-3990.1386636868119</v>
      </c>
      <c r="O64" s="81">
        <f t="shared" si="13"/>
        <v>5966221.4255071869</v>
      </c>
      <c r="P64" s="113">
        <v>5970211.5641708737</v>
      </c>
      <c r="Q64" s="79">
        <f t="shared" si="14"/>
        <v>0</v>
      </c>
    </row>
    <row r="65" spans="1:17">
      <c r="A65" s="32" t="s">
        <v>66</v>
      </c>
      <c r="B65" s="33" t="s">
        <v>67</v>
      </c>
      <c r="C65" s="82">
        <v>18406257.033399183</v>
      </c>
      <c r="D65" s="83">
        <v>17105500935</v>
      </c>
      <c r="E65" s="130"/>
      <c r="F65" s="85">
        <f t="shared" si="9"/>
        <v>17105500935</v>
      </c>
      <c r="G65" s="83">
        <v>18330703756</v>
      </c>
      <c r="H65" s="133">
        <v>-12966</v>
      </c>
      <c r="I65" s="84">
        <f t="shared" si="10"/>
        <v>18330690790</v>
      </c>
      <c r="J65" s="129">
        <f t="shared" si="8"/>
        <v>7.1625488178081231E-2</v>
      </c>
      <c r="K65" s="25">
        <v>21225091.117260799</v>
      </c>
      <c r="L65" s="86">
        <f t="shared" si="11"/>
        <v>1520257.5128980603</v>
      </c>
      <c r="M65" s="25">
        <f t="shared" si="12"/>
        <v>22745348.63015886</v>
      </c>
      <c r="N65" s="25">
        <v>-6977.4689805842936</v>
      </c>
      <c r="O65" s="81">
        <f t="shared" si="13"/>
        <v>22738371.161178276</v>
      </c>
      <c r="P65" s="113">
        <v>22745348.63015886</v>
      </c>
      <c r="Q65" s="79">
        <f t="shared" si="14"/>
        <v>0</v>
      </c>
    </row>
    <row r="66" spans="1:17">
      <c r="A66" s="32" t="s">
        <v>68</v>
      </c>
      <c r="B66" s="33" t="s">
        <v>69</v>
      </c>
      <c r="C66" s="82">
        <v>7775033.0885960944</v>
      </c>
      <c r="D66" s="83">
        <v>14024462473</v>
      </c>
      <c r="E66" s="130"/>
      <c r="F66" s="85">
        <f t="shared" si="9"/>
        <v>14024462473</v>
      </c>
      <c r="G66" s="83">
        <v>14695916709</v>
      </c>
      <c r="H66" s="133">
        <v>50747</v>
      </c>
      <c r="I66" s="84">
        <f t="shared" si="10"/>
        <v>14695967456</v>
      </c>
      <c r="J66" s="129">
        <f t="shared" si="8"/>
        <v>4.7880978275836698E-2</v>
      </c>
      <c r="K66" s="25">
        <v>8616075.406117456</v>
      </c>
      <c r="L66" s="86">
        <f t="shared" si="11"/>
        <v>412546.11934328079</v>
      </c>
      <c r="M66" s="25">
        <f t="shared" si="12"/>
        <v>9028621.5254607368</v>
      </c>
      <c r="N66" s="25">
        <v>-211.30129818804562</v>
      </c>
      <c r="O66" s="81">
        <f t="shared" si="13"/>
        <v>9028410.2241625488</v>
      </c>
      <c r="P66" s="113">
        <v>9028621.5254607368</v>
      </c>
      <c r="Q66" s="79">
        <f t="shared" si="14"/>
        <v>0</v>
      </c>
    </row>
    <row r="67" spans="1:17">
      <c r="A67" s="32" t="s">
        <v>70</v>
      </c>
      <c r="B67" s="33" t="s">
        <v>71</v>
      </c>
      <c r="C67" s="82">
        <v>2439211.093268109</v>
      </c>
      <c r="D67" s="83">
        <v>3524758007</v>
      </c>
      <c r="E67" s="131"/>
      <c r="F67" s="85">
        <f t="shared" si="9"/>
        <v>3524758007</v>
      </c>
      <c r="G67" s="83">
        <v>3703617466</v>
      </c>
      <c r="H67" s="133"/>
      <c r="I67" s="84">
        <f t="shared" si="10"/>
        <v>3703617466</v>
      </c>
      <c r="J67" s="129">
        <f t="shared" si="8"/>
        <v>5.0743755640754264E-2</v>
      </c>
      <c r="K67" s="25">
        <v>2729612.6698071253</v>
      </c>
      <c r="L67" s="86">
        <f t="shared" si="11"/>
        <v>138510.79831059961</v>
      </c>
      <c r="M67" s="25">
        <f t="shared" si="12"/>
        <v>2868123.4681177251</v>
      </c>
      <c r="N67" s="25">
        <v>-802.61697876779363</v>
      </c>
      <c r="O67" s="81">
        <f t="shared" si="13"/>
        <v>2867320.8511389573</v>
      </c>
      <c r="P67" s="113">
        <v>2868123.4681177251</v>
      </c>
      <c r="Q67" s="79">
        <f t="shared" si="14"/>
        <v>0</v>
      </c>
    </row>
    <row r="68" spans="1:17">
      <c r="A68" s="32" t="s">
        <v>72</v>
      </c>
      <c r="B68" s="33" t="s">
        <v>73</v>
      </c>
      <c r="C68" s="82">
        <v>4051057.3271863721</v>
      </c>
      <c r="D68" s="83">
        <v>15628777898</v>
      </c>
      <c r="E68" s="130"/>
      <c r="F68" s="85">
        <f t="shared" si="9"/>
        <v>15628777898</v>
      </c>
      <c r="G68" s="83">
        <v>16217065983</v>
      </c>
      <c r="H68" s="133"/>
      <c r="I68" s="84">
        <f t="shared" si="10"/>
        <v>16217065983</v>
      </c>
      <c r="J68" s="129">
        <f t="shared" si="8"/>
        <v>3.7641336311733158E-2</v>
      </c>
      <c r="K68" s="25">
        <v>4382304.7880040649</v>
      </c>
      <c r="L68" s="86">
        <f t="shared" si="11"/>
        <v>164955.80834577949</v>
      </c>
      <c r="M68" s="25">
        <f t="shared" si="12"/>
        <v>4547260.5963498447</v>
      </c>
      <c r="N68" s="25">
        <v>-2473.1282449280843</v>
      </c>
      <c r="O68" s="81">
        <f t="shared" si="13"/>
        <v>4544787.4681049166</v>
      </c>
      <c r="P68" s="113">
        <v>4547260.5963498447</v>
      </c>
      <c r="Q68" s="79">
        <f t="shared" si="14"/>
        <v>0</v>
      </c>
    </row>
    <row r="69" spans="1:17">
      <c r="A69" s="32" t="s">
        <v>74</v>
      </c>
      <c r="B69" s="33" t="s">
        <v>75</v>
      </c>
      <c r="C69" s="82">
        <v>4776569.5161478417</v>
      </c>
      <c r="D69" s="83">
        <v>13784764382</v>
      </c>
      <c r="E69" s="130"/>
      <c r="F69" s="85">
        <f t="shared" si="9"/>
        <v>13784764382</v>
      </c>
      <c r="G69" s="83">
        <v>14488318605</v>
      </c>
      <c r="H69" s="133"/>
      <c r="I69" s="84">
        <f t="shared" si="10"/>
        <v>14488318605</v>
      </c>
      <c r="J69" s="129">
        <f t="shared" si="8"/>
        <v>5.1038538164547349E-2</v>
      </c>
      <c r="K69" s="25">
        <v>5387049.9922831459</v>
      </c>
      <c r="L69" s="86">
        <f t="shared" si="11"/>
        <v>274947.15662546782</v>
      </c>
      <c r="M69" s="25">
        <f t="shared" si="12"/>
        <v>5661997.1489086132</v>
      </c>
      <c r="N69" s="25">
        <v>7020.4156870860606</v>
      </c>
      <c r="O69" s="81">
        <f t="shared" si="13"/>
        <v>5669017.5645956993</v>
      </c>
      <c r="P69" s="113">
        <v>5661997.1489086132</v>
      </c>
      <c r="Q69" s="79">
        <f t="shared" si="14"/>
        <v>0</v>
      </c>
    </row>
    <row r="70" spans="1:17">
      <c r="A70" s="32" t="s">
        <v>76</v>
      </c>
      <c r="B70" s="33" t="s">
        <v>77</v>
      </c>
      <c r="C70" s="82">
        <v>6271822.8565516993</v>
      </c>
      <c r="D70" s="83">
        <v>6893426243</v>
      </c>
      <c r="E70" s="130"/>
      <c r="F70" s="85">
        <f t="shared" si="9"/>
        <v>6893426243</v>
      </c>
      <c r="G70" s="83">
        <v>7566648449</v>
      </c>
      <c r="H70" s="133">
        <v>-28800</v>
      </c>
      <c r="I70" s="84">
        <f t="shared" si="10"/>
        <v>7566619649</v>
      </c>
      <c r="J70" s="129">
        <f t="shared" si="8"/>
        <v>9.7657301647870842E-2</v>
      </c>
      <c r="K70" s="25">
        <v>7668192.9496552255</v>
      </c>
      <c r="L70" s="86">
        <f t="shared" si="11"/>
        <v>748855.03197855677</v>
      </c>
      <c r="M70" s="25">
        <f t="shared" si="12"/>
        <v>8417047.9816337824</v>
      </c>
      <c r="N70" s="25">
        <v>-963.93418983183801</v>
      </c>
      <c r="O70" s="81">
        <f t="shared" si="13"/>
        <v>8416084.0474439505</v>
      </c>
      <c r="P70" s="113">
        <v>8417047.9816337824</v>
      </c>
      <c r="Q70" s="79">
        <f t="shared" si="14"/>
        <v>0</v>
      </c>
    </row>
    <row r="71" spans="1:17">
      <c r="A71" s="32" t="s">
        <v>78</v>
      </c>
      <c r="B71" s="33" t="s">
        <v>79</v>
      </c>
      <c r="C71" s="82">
        <v>1457719.0306169996</v>
      </c>
      <c r="D71" s="83">
        <v>8958654333</v>
      </c>
      <c r="E71" s="130"/>
      <c r="F71" s="85">
        <f t="shared" si="9"/>
        <v>8958654333</v>
      </c>
      <c r="G71" s="83">
        <v>9305169564</v>
      </c>
      <c r="H71" s="133"/>
      <c r="I71" s="84">
        <f t="shared" si="10"/>
        <v>9305169564</v>
      </c>
      <c r="J71" s="129">
        <f t="shared" si="8"/>
        <v>3.8679383992256552E-2</v>
      </c>
      <c r="K71" s="25">
        <v>1559934.5048219676</v>
      </c>
      <c r="L71" s="86">
        <f t="shared" si="11"/>
        <v>60337.305714779461</v>
      </c>
      <c r="M71" s="25">
        <f t="shared" si="12"/>
        <v>1620271.8105367471</v>
      </c>
      <c r="N71" s="25">
        <v>-2718.919611034682</v>
      </c>
      <c r="O71" s="81">
        <f t="shared" si="13"/>
        <v>1617552.8909257124</v>
      </c>
      <c r="P71" s="113">
        <v>1620271.8105367471</v>
      </c>
      <c r="Q71" s="79">
        <f t="shared" si="14"/>
        <v>0</v>
      </c>
    </row>
    <row r="72" spans="1:17">
      <c r="A72" s="32" t="s">
        <v>80</v>
      </c>
      <c r="B72" s="33" t="s">
        <v>81</v>
      </c>
      <c r="C72" s="82">
        <v>27706843.252841342</v>
      </c>
      <c r="D72" s="83">
        <v>31722409341</v>
      </c>
      <c r="E72" s="130"/>
      <c r="F72" s="85">
        <f t="shared" si="9"/>
        <v>31722409341</v>
      </c>
      <c r="G72" s="83">
        <v>33562948718</v>
      </c>
      <c r="H72" s="133">
        <v>10241</v>
      </c>
      <c r="I72" s="84">
        <f t="shared" si="10"/>
        <v>33562958959</v>
      </c>
      <c r="J72" s="129">
        <f t="shared" si="8"/>
        <v>5.8020486345000288E-2</v>
      </c>
      <c r="K72" s="25">
        <v>30993740.342685878</v>
      </c>
      <c r="L72" s="86">
        <f t="shared" si="11"/>
        <v>1798271.8883332906</v>
      </c>
      <c r="M72" s="25">
        <f t="shared" si="12"/>
        <v>32792012.231019169</v>
      </c>
      <c r="N72" s="25">
        <v>-20537.148553851992</v>
      </c>
      <c r="O72" s="81">
        <f t="shared" si="13"/>
        <v>32771475.082465317</v>
      </c>
      <c r="P72" s="113">
        <v>32792012.231019169</v>
      </c>
      <c r="Q72" s="79">
        <f t="shared" si="14"/>
        <v>0</v>
      </c>
    </row>
    <row r="73" spans="1:17">
      <c r="A73" s="32" t="s">
        <v>82</v>
      </c>
      <c r="B73" s="33" t="s">
        <v>83</v>
      </c>
      <c r="C73" s="82">
        <v>3332560.6839157301</v>
      </c>
      <c r="D73" s="83">
        <v>3268917844</v>
      </c>
      <c r="E73" s="130"/>
      <c r="F73" s="85">
        <f t="shared" si="9"/>
        <v>3268917844</v>
      </c>
      <c r="G73" s="83">
        <v>3475279399</v>
      </c>
      <c r="H73" s="133">
        <v>16849</v>
      </c>
      <c r="I73" s="84">
        <f t="shared" si="10"/>
        <v>3475296248</v>
      </c>
      <c r="J73" s="129">
        <f t="shared" si="8"/>
        <v>6.3133554848679149E-2</v>
      </c>
      <c r="K73" s="25">
        <v>3855160.5781752081</v>
      </c>
      <c r="L73" s="86">
        <f t="shared" si="11"/>
        <v>243389.99181269013</v>
      </c>
      <c r="M73" s="25">
        <f t="shared" si="12"/>
        <v>4098550.5699878982</v>
      </c>
      <c r="N73" s="25">
        <v>-4295.9326197057962</v>
      </c>
      <c r="O73" s="81">
        <f t="shared" si="13"/>
        <v>4094254.6373681924</v>
      </c>
      <c r="P73" s="113">
        <v>4098550.5699878982</v>
      </c>
      <c r="Q73" s="79">
        <f t="shared" si="14"/>
        <v>0</v>
      </c>
    </row>
    <row r="74" spans="1:17">
      <c r="A74" s="55" t="s">
        <v>84</v>
      </c>
      <c r="B74" s="33" t="s">
        <v>85</v>
      </c>
      <c r="C74" s="82">
        <v>7762739.6678158939</v>
      </c>
      <c r="D74" s="83">
        <v>16753101472</v>
      </c>
      <c r="E74" s="132"/>
      <c r="F74" s="85">
        <f t="shared" si="9"/>
        <v>16753101472</v>
      </c>
      <c r="G74" s="83">
        <v>17483341656</v>
      </c>
      <c r="H74" s="135">
        <v>-165445</v>
      </c>
      <c r="I74" s="84">
        <f t="shared" si="10"/>
        <v>17483176211</v>
      </c>
      <c r="J74" s="129">
        <f t="shared" si="8"/>
        <v>4.3578482481001948E-2</v>
      </c>
      <c r="K74" s="25">
        <v>8432745.351375863</v>
      </c>
      <c r="L74" s="86">
        <f t="shared" si="11"/>
        <v>367486.24556168367</v>
      </c>
      <c r="M74" s="25">
        <f t="shared" si="12"/>
        <v>8800231.5969375465</v>
      </c>
      <c r="N74" s="25">
        <v>-2170.8331231083721</v>
      </c>
      <c r="O74" s="81">
        <f t="shared" si="13"/>
        <v>8798060.7638144381</v>
      </c>
      <c r="P74" s="113">
        <v>8800231.5969375465</v>
      </c>
      <c r="Q74" s="79">
        <f t="shared" si="14"/>
        <v>0</v>
      </c>
    </row>
    <row r="75" spans="1:17">
      <c r="A75" s="146" t="s">
        <v>93</v>
      </c>
      <c r="B75" s="147" t="s">
        <v>94</v>
      </c>
      <c r="C75" s="144">
        <v>4320926.3607304227</v>
      </c>
      <c r="D75" s="139">
        <v>10383339046</v>
      </c>
      <c r="E75" s="138"/>
      <c r="F75" s="138">
        <f t="shared" si="9"/>
        <v>10383339046</v>
      </c>
      <c r="G75" s="139">
        <v>10896104721</v>
      </c>
      <c r="H75" s="138"/>
      <c r="I75" s="143">
        <f t="shared" si="10"/>
        <v>10896104721</v>
      </c>
      <c r="J75" s="136">
        <f t="shared" si="8"/>
        <v>4.9383504933081621E-2</v>
      </c>
      <c r="K75" s="140">
        <v>4953703.9044044325</v>
      </c>
      <c r="L75" s="142">
        <f t="shared" si="11"/>
        <v>244631.26120018197</v>
      </c>
      <c r="M75" s="145">
        <f t="shared" si="12"/>
        <v>5198335.1656046147</v>
      </c>
      <c r="N75" s="25">
        <v>-404.09272699058056</v>
      </c>
      <c r="O75" s="215">
        <f t="shared" si="13"/>
        <v>5197931.0728776241</v>
      </c>
      <c r="P75" s="113">
        <v>5198335.1656046147</v>
      </c>
      <c r="Q75" s="79">
        <f t="shared" si="14"/>
        <v>0</v>
      </c>
    </row>
    <row r="76" spans="1:17">
      <c r="A76" s="146" t="s">
        <v>95</v>
      </c>
      <c r="B76" s="147" t="s">
        <v>96</v>
      </c>
      <c r="C76" s="144">
        <v>6775333.9767137067</v>
      </c>
      <c r="D76" s="139">
        <v>10569135661</v>
      </c>
      <c r="E76" s="138"/>
      <c r="F76" s="138">
        <f t="shared" si="9"/>
        <v>10569135661</v>
      </c>
      <c r="G76" s="139">
        <v>11444636176</v>
      </c>
      <c r="H76" s="138"/>
      <c r="I76" s="143">
        <f t="shared" si="10"/>
        <v>11444636176</v>
      </c>
      <c r="J76" s="136">
        <f t="shared" si="8"/>
        <v>8.2835583067647406E-2</v>
      </c>
      <c r="K76" s="140">
        <v>7870404.6737224087</v>
      </c>
      <c r="L76" s="142">
        <f t="shared" si="11"/>
        <v>651949.56012613291</v>
      </c>
      <c r="M76" s="145">
        <f t="shared" si="12"/>
        <v>8522354.233848542</v>
      </c>
      <c r="N76" s="25">
        <v>-1197.7471766369417</v>
      </c>
      <c r="O76" s="215">
        <f t="shared" si="13"/>
        <v>8521156.486671906</v>
      </c>
      <c r="P76" s="113">
        <v>8522354.233848542</v>
      </c>
      <c r="Q76" s="79">
        <f t="shared" si="14"/>
        <v>0</v>
      </c>
    </row>
    <row r="77" spans="1:17">
      <c r="A77" s="146" t="s">
        <v>97</v>
      </c>
      <c r="B77" s="147" t="s">
        <v>98</v>
      </c>
      <c r="C77" s="144">
        <v>6062792.0675997101</v>
      </c>
      <c r="D77" s="139">
        <v>10382350398</v>
      </c>
      <c r="E77" s="138"/>
      <c r="F77" s="138">
        <f t="shared" si="9"/>
        <v>10382350398</v>
      </c>
      <c r="G77" s="139">
        <v>11267689787</v>
      </c>
      <c r="H77" s="138"/>
      <c r="I77" s="143">
        <f>+G77+H77</f>
        <v>11267689787</v>
      </c>
      <c r="J77" s="136">
        <f t="shared" si="8"/>
        <v>8.5273503114530497E-2</v>
      </c>
      <c r="K77" s="140">
        <v>7076923.6804774432</v>
      </c>
      <c r="L77" s="142">
        <f t="shared" si="11"/>
        <v>603474.0735084879</v>
      </c>
      <c r="M77" s="145">
        <f t="shared" si="12"/>
        <v>7680397.7539859312</v>
      </c>
      <c r="N77" s="25">
        <v>-5916.3171039260924</v>
      </c>
      <c r="O77" s="215">
        <f t="shared" si="13"/>
        <v>7674481.4368820051</v>
      </c>
      <c r="P77" s="113">
        <v>7680192.9554628618</v>
      </c>
      <c r="Q77" s="79">
        <f t="shared" si="14"/>
        <v>204.79852306935936</v>
      </c>
    </row>
    <row r="78" spans="1:17">
      <c r="A78" s="146" t="s">
        <v>99</v>
      </c>
      <c r="B78" s="147" t="s">
        <v>100</v>
      </c>
      <c r="C78" s="144">
        <v>2392883.5844126721</v>
      </c>
      <c r="D78" s="139">
        <v>3582153335</v>
      </c>
      <c r="E78" s="138"/>
      <c r="F78" s="138">
        <f t="shared" si="9"/>
        <v>3582153335</v>
      </c>
      <c r="G78" s="139">
        <v>3744350767</v>
      </c>
      <c r="H78" s="138"/>
      <c r="I78" s="143">
        <f>+G78+H78</f>
        <v>3744350767</v>
      </c>
      <c r="J78" s="137">
        <f t="shared" si="8"/>
        <v>4.527931018899279E-2</v>
      </c>
      <c r="K78" s="140">
        <v>2689204.2425012523</v>
      </c>
      <c r="L78" s="142">
        <f t="shared" si="11"/>
        <v>121765.3130577696</v>
      </c>
      <c r="M78" s="145">
        <f t="shared" si="12"/>
        <v>2810969.5555590219</v>
      </c>
      <c r="N78" s="25">
        <v>-762.69534446438774</v>
      </c>
      <c r="O78" s="215">
        <f t="shared" si="13"/>
        <v>2810206.8602145575</v>
      </c>
      <c r="P78" s="113">
        <v>2810883.4431475773</v>
      </c>
      <c r="Q78" s="79">
        <f t="shared" si="14"/>
        <v>86.112411444541067</v>
      </c>
    </row>
    <row r="79" spans="1:17">
      <c r="A79" s="89"/>
      <c r="B79" s="40" t="s">
        <v>101</v>
      </c>
      <c r="C79" s="41">
        <f>SUM(C51:C78)</f>
        <v>161300135.86543182</v>
      </c>
      <c r="D79" s="90">
        <f>SUM(D51:D78)</f>
        <v>250136544484</v>
      </c>
      <c r="E79" s="90">
        <f>SUM(E51:E74)</f>
        <v>0</v>
      </c>
      <c r="F79" s="90">
        <f>SUM(F51:F78)</f>
        <v>250136544484</v>
      </c>
      <c r="G79" s="90">
        <f>SUM(G51:G78)</f>
        <v>264399036547</v>
      </c>
      <c r="H79" s="90">
        <f>SUM(H51:H78)</f>
        <v>387095</v>
      </c>
      <c r="I79" s="90">
        <f>SUM(I51:I78)</f>
        <v>264399423642</v>
      </c>
      <c r="J79" s="88">
        <f t="shared" si="8"/>
        <v>5.7020373362167101E-2</v>
      </c>
      <c r="K79" s="42">
        <f t="shared" ref="K79:Q79" si="15">SUM(K51:K78)</f>
        <v>181727220.31776124</v>
      </c>
      <c r="L79" s="42">
        <f t="shared" si="15"/>
        <v>11249330.430148378</v>
      </c>
      <c r="M79" s="42">
        <f t="shared" si="15"/>
        <v>192976550.74790964</v>
      </c>
      <c r="N79" s="43">
        <f t="shared" si="15"/>
        <v>-94456.200001901307</v>
      </c>
      <c r="O79" s="43">
        <f t="shared" si="15"/>
        <v>192882094.54790774</v>
      </c>
      <c r="P79" s="212">
        <f t="shared" si="15"/>
        <v>192976259.83697513</v>
      </c>
      <c r="Q79" s="216">
        <f t="shared" si="15"/>
        <v>290.91093451390043</v>
      </c>
    </row>
    <row r="80" spans="1:17" ht="15.6">
      <c r="A80" s="55"/>
      <c r="B80" s="91"/>
      <c r="C80" s="92"/>
      <c r="D80" s="87"/>
      <c r="E80" s="87"/>
      <c r="F80" s="85"/>
      <c r="G80" s="87"/>
      <c r="H80" s="87"/>
      <c r="I80" s="87"/>
      <c r="J80" s="37"/>
      <c r="K80" s="34"/>
      <c r="L80" s="86"/>
      <c r="M80" s="34"/>
    </row>
    <row r="81" spans="1:15">
      <c r="B81" s="33"/>
      <c r="C81" s="33"/>
      <c r="D81" s="85"/>
      <c r="E81" s="87"/>
      <c r="F81" s="85"/>
      <c r="G81" s="87"/>
      <c r="H81" s="87"/>
      <c r="I81" s="85"/>
      <c r="J81" s="33"/>
      <c r="K81" s="34"/>
      <c r="L81" s="34"/>
      <c r="M81" s="34"/>
    </row>
    <row r="82" spans="1:15" ht="13.8" thickBot="1">
      <c r="A82" s="93"/>
      <c r="B82" s="94" t="s">
        <v>102</v>
      </c>
      <c r="C82" s="94"/>
      <c r="D82" s="95">
        <f t="shared" ref="D82:I82" si="16">D79+D17</f>
        <v>545876455387</v>
      </c>
      <c r="E82" s="95">
        <f t="shared" si="16"/>
        <v>0</v>
      </c>
      <c r="F82" s="95">
        <f t="shared" si="16"/>
        <v>545876455387</v>
      </c>
      <c r="G82" s="95">
        <f t="shared" si="16"/>
        <v>577628919389</v>
      </c>
      <c r="H82" s="95">
        <f t="shared" si="16"/>
        <v>387095</v>
      </c>
      <c r="I82" s="95">
        <f t="shared" si="16"/>
        <v>577629306484</v>
      </c>
      <c r="J82" s="96">
        <f>+(I82-F82)/F82</f>
        <v>5.8168566868282978E-2</v>
      </c>
      <c r="K82" s="61">
        <f>K79+K17</f>
        <v>454938384.98033535</v>
      </c>
      <c r="L82" s="61">
        <f>L79+L17</f>
        <v>27406958.897606798</v>
      </c>
      <c r="M82" s="61">
        <f>M79+M17</f>
        <v>482345343.8779422</v>
      </c>
      <c r="N82" s="61">
        <f t="shared" ref="N82" si="17">N79+N17</f>
        <v>-277091.33267278067</v>
      </c>
      <c r="O82" s="61">
        <f>O79+O17</f>
        <v>482068252.54526937</v>
      </c>
    </row>
    <row r="83" spans="1:15" ht="14.4" thickTop="1" thickBot="1">
      <c r="A83" s="68"/>
      <c r="B83" s="68"/>
      <c r="C83" s="68"/>
      <c r="D83" s="97" t="s">
        <v>103</v>
      </c>
      <c r="E83" s="98"/>
      <c r="F83" s="98" t="s">
        <v>3</v>
      </c>
      <c r="G83" s="97" t="s">
        <v>88</v>
      </c>
      <c r="H83" s="97" t="s">
        <v>89</v>
      </c>
      <c r="I83" s="99" t="s">
        <v>3</v>
      </c>
      <c r="J83" s="98"/>
      <c r="K83" s="97" t="s">
        <v>90</v>
      </c>
      <c r="L83" s="71"/>
      <c r="M83" s="68"/>
    </row>
    <row r="84" spans="1:15">
      <c r="A84" s="117" t="s">
        <v>192</v>
      </c>
      <c r="B84" s="117"/>
      <c r="C84" s="117"/>
      <c r="D84" s="117"/>
      <c r="F84" s="81"/>
      <c r="H84" s="25"/>
      <c r="I84" s="73"/>
      <c r="K84" s="74"/>
      <c r="L84" s="101" t="s">
        <v>91</v>
      </c>
      <c r="M84" s="102" t="s">
        <v>92</v>
      </c>
    </row>
    <row r="85" spans="1:15" ht="13.8" thickBot="1">
      <c r="A85" s="148" t="s">
        <v>179</v>
      </c>
      <c r="B85" s="33"/>
      <c r="C85" s="33"/>
      <c r="D85" s="87"/>
      <c r="H85" s="103"/>
      <c r="I85" s="76"/>
      <c r="K85" s="78"/>
      <c r="L85" s="104">
        <f>O82/2</f>
        <v>241034126.27263469</v>
      </c>
      <c r="M85" s="105">
        <f>O82-L85</f>
        <v>241034126.27263469</v>
      </c>
      <c r="O85" s="81"/>
    </row>
    <row r="86" spans="1:15">
      <c r="A86" s="106" t="s">
        <v>198</v>
      </c>
      <c r="H86" s="103"/>
      <c r="I86" s="100"/>
      <c r="K86" s="78"/>
      <c r="L86" s="78"/>
      <c r="M86" s="78"/>
    </row>
    <row r="87" spans="1:15" hidden="1">
      <c r="B87" s="107" t="s">
        <v>104</v>
      </c>
      <c r="C87" s="107"/>
      <c r="D87" s="108">
        <v>413518612438</v>
      </c>
      <c r="E87" s="108">
        <v>0</v>
      </c>
      <c r="F87" s="108">
        <v>413518612438</v>
      </c>
      <c r="G87" s="109">
        <v>434486081159</v>
      </c>
      <c r="H87" s="110">
        <v>-11179955</v>
      </c>
      <c r="I87" s="110"/>
      <c r="J87" s="111">
        <f>+(I87-F87)/F87</f>
        <v>-1</v>
      </c>
      <c r="K87" s="110">
        <v>347643540.16920149</v>
      </c>
      <c r="L87" s="112"/>
      <c r="M87" s="108"/>
    </row>
    <row r="88" spans="1:15" hidden="1">
      <c r="B88" s="107" t="s">
        <v>105</v>
      </c>
      <c r="C88" s="107"/>
      <c r="D88" s="110">
        <f>+D82-D87</f>
        <v>132357842949</v>
      </c>
      <c r="E88" s="110">
        <f t="shared" ref="E88:K88" si="18">+E82-E87</f>
        <v>0</v>
      </c>
      <c r="F88" s="110">
        <f t="shared" si="18"/>
        <v>132357842949</v>
      </c>
      <c r="G88" s="110">
        <f t="shared" si="18"/>
        <v>143142838230</v>
      </c>
      <c r="H88" s="110">
        <f t="shared" si="18"/>
        <v>11567050</v>
      </c>
      <c r="I88" s="110"/>
      <c r="J88" s="110">
        <f t="shared" si="18"/>
        <v>1.058168566868283</v>
      </c>
      <c r="K88" s="110">
        <f t="shared" si="18"/>
        <v>107294844.81113386</v>
      </c>
      <c r="L88" s="110"/>
      <c r="M88" s="110"/>
    </row>
    <row r="89" spans="1:15">
      <c r="D89" s="113"/>
      <c r="I89" s="81"/>
    </row>
    <row r="90" spans="1:15">
      <c r="D90" s="79"/>
      <c r="I90" s="114"/>
    </row>
    <row r="91" spans="1:15">
      <c r="C91" s="79"/>
    </row>
    <row r="92" spans="1:15">
      <c r="C92" s="81"/>
      <c r="L92" s="9"/>
    </row>
    <row r="94" spans="1:15">
      <c r="C94" s="79"/>
    </row>
  </sheetData>
  <mergeCells count="3">
    <mergeCell ref="A4:B4"/>
    <mergeCell ref="A6:M6"/>
    <mergeCell ref="B7:M7"/>
  </mergeCells>
  <pageMargins left="0.2" right="0.2" top="0.75" bottom="0.75" header="0.3" footer="0.3"/>
  <pageSetup paperSize="5" scale="60" orientation="landscape" r:id="rId1"/>
  <headerFooter>
    <oddFooter>&amp;Z&amp;F</oddFooter>
  </headerFooter>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C79A5-5B81-4F53-B424-82FF5C5495F9}">
  <sheetPr>
    <tabColor theme="4"/>
    <pageSetUpPr fitToPage="1"/>
  </sheetPr>
  <dimension ref="A1:Q94"/>
  <sheetViews>
    <sheetView showGridLines="0" zoomScale="90" zoomScaleNormal="90" workbookViewId="0">
      <pane xSplit="2" ySplit="14" topLeftCell="G55" activePane="bottomRight" state="frozen"/>
      <selection pane="topRight" activeCell="C1" sqref="C1"/>
      <selection pane="bottomLeft" activeCell="A15" sqref="A15"/>
      <selection pane="bottomRight" activeCell="M85" sqref="M85"/>
    </sheetView>
  </sheetViews>
  <sheetFormatPr defaultRowHeight="13.2"/>
  <cols>
    <col min="1" max="1" width="11.44140625" customWidth="1"/>
    <col min="2" max="2" width="24" bestFit="1" customWidth="1"/>
    <col min="3" max="3" width="21.88671875" customWidth="1"/>
    <col min="4" max="4" width="23.33203125" customWidth="1"/>
    <col min="5" max="5" width="17.44140625" customWidth="1"/>
    <col min="6" max="6" width="23.33203125" customWidth="1"/>
    <col min="7" max="7" width="22.33203125" customWidth="1"/>
    <col min="8" max="8" width="14.5546875" customWidth="1"/>
    <col min="9" max="9" width="22.5546875" customWidth="1"/>
    <col min="10" max="11" width="31.109375" customWidth="1"/>
    <col min="12" max="12" width="33.44140625" bestFit="1" customWidth="1"/>
    <col min="13" max="13" width="18.44140625" bestFit="1" customWidth="1"/>
    <col min="14" max="14" width="17.33203125" style="25" customWidth="1"/>
    <col min="15" max="15" width="16" bestFit="1" customWidth="1"/>
    <col min="16" max="16" width="24.109375" style="113" customWidth="1"/>
  </cols>
  <sheetData>
    <row r="1" spans="1:17">
      <c r="A1" s="1" t="s">
        <v>0</v>
      </c>
    </row>
    <row r="2" spans="1:17">
      <c r="A2" s="1" t="s">
        <v>1</v>
      </c>
      <c r="E2" s="2"/>
      <c r="F2" s="2"/>
      <c r="G2" s="2"/>
      <c r="H2" s="2"/>
    </row>
    <row r="3" spans="1:17">
      <c r="A3" s="1" t="s">
        <v>2</v>
      </c>
      <c r="J3" s="3"/>
      <c r="K3" s="4"/>
    </row>
    <row r="4" spans="1:17">
      <c r="A4" s="217">
        <v>44195</v>
      </c>
      <c r="B4" s="217"/>
      <c r="J4" s="5" t="s">
        <v>3</v>
      </c>
      <c r="K4" s="4" t="s">
        <v>3</v>
      </c>
      <c r="L4" s="6"/>
      <c r="M4" s="6"/>
    </row>
    <row r="5" spans="1:17">
      <c r="A5" s="7" t="s">
        <v>215</v>
      </c>
      <c r="J5" s="5"/>
      <c r="K5" s="4"/>
      <c r="L5" s="6"/>
      <c r="M5" s="6"/>
    </row>
    <row r="6" spans="1:17" ht="15.6">
      <c r="A6" s="218" t="s">
        <v>4</v>
      </c>
      <c r="B6" s="218"/>
      <c r="C6" s="218"/>
      <c r="D6" s="218"/>
      <c r="E6" s="218"/>
      <c r="F6" s="218"/>
      <c r="G6" s="218"/>
      <c r="H6" s="218"/>
      <c r="I6" s="218"/>
      <c r="J6" s="218"/>
      <c r="K6" s="218"/>
      <c r="L6" s="218"/>
      <c r="M6" s="218"/>
    </row>
    <row r="7" spans="1:17" s="9" customFormat="1" ht="12.75" customHeight="1">
      <c r="A7" s="8"/>
      <c r="B7" s="219" t="s">
        <v>206</v>
      </c>
      <c r="C7" s="219"/>
      <c r="D7" s="219"/>
      <c r="E7" s="219"/>
      <c r="F7" s="219"/>
      <c r="G7" s="219"/>
      <c r="H7" s="219"/>
      <c r="I7" s="219"/>
      <c r="J7" s="219"/>
      <c r="K7" s="219"/>
      <c r="L7" s="219"/>
      <c r="M7" s="219"/>
      <c r="N7" s="152"/>
      <c r="P7" s="209"/>
    </row>
    <row r="8" spans="1:17" s="9" customFormat="1" ht="12.75" customHeight="1">
      <c r="A8" s="8"/>
      <c r="B8" s="10"/>
      <c r="C8" s="157"/>
      <c r="D8" s="10"/>
      <c r="E8" s="10"/>
      <c r="F8" s="10"/>
      <c r="G8" s="10"/>
      <c r="H8" s="10"/>
      <c r="I8" s="10"/>
      <c r="J8" s="10"/>
      <c r="K8" s="10"/>
      <c r="L8" s="10"/>
      <c r="M8" s="10"/>
      <c r="N8" s="152"/>
      <c r="P8" s="209"/>
    </row>
    <row r="9" spans="1:17">
      <c r="A9" s="11"/>
      <c r="B9" s="11"/>
      <c r="C9" s="158"/>
      <c r="D9" s="11"/>
      <c r="E9" s="11"/>
      <c r="F9" s="11"/>
      <c r="G9" s="11"/>
      <c r="H9" s="12" t="s">
        <v>3</v>
      </c>
      <c r="I9" s="12" t="s">
        <v>3</v>
      </c>
      <c r="J9" s="12" t="s">
        <v>219</v>
      </c>
      <c r="K9" s="12" t="s">
        <v>211</v>
      </c>
      <c r="L9" s="12" t="s">
        <v>221</v>
      </c>
      <c r="M9" s="12" t="s">
        <v>222</v>
      </c>
      <c r="N9" s="12" t="s">
        <v>211</v>
      </c>
      <c r="O9" s="12" t="s">
        <v>222</v>
      </c>
    </row>
    <row r="10" spans="1:17">
      <c r="A10" s="13"/>
      <c r="B10" s="13"/>
      <c r="C10" s="13"/>
      <c r="D10" s="13" t="s">
        <v>5</v>
      </c>
      <c r="E10" s="13" t="s">
        <v>196</v>
      </c>
      <c r="F10" s="13"/>
      <c r="G10" s="13" t="s">
        <v>5</v>
      </c>
      <c r="H10" s="13" t="s">
        <v>197</v>
      </c>
      <c r="I10" s="13"/>
      <c r="J10" s="127" t="s">
        <v>6</v>
      </c>
      <c r="K10" s="13" t="s">
        <v>7</v>
      </c>
      <c r="L10" s="13" t="s">
        <v>6</v>
      </c>
      <c r="M10" s="13" t="s">
        <v>7</v>
      </c>
      <c r="N10" s="13" t="s">
        <v>231</v>
      </c>
      <c r="O10" s="13" t="s">
        <v>232</v>
      </c>
    </row>
    <row r="11" spans="1:17" ht="24" customHeight="1">
      <c r="A11" s="13" t="s">
        <v>8</v>
      </c>
      <c r="B11" s="13"/>
      <c r="C11" s="13"/>
      <c r="D11" s="13" t="s">
        <v>9</v>
      </c>
      <c r="E11" s="13" t="s">
        <v>10</v>
      </c>
      <c r="F11" s="13" t="s">
        <v>208</v>
      </c>
      <c r="G11" s="13" t="s">
        <v>9</v>
      </c>
      <c r="H11" s="13" t="s">
        <v>218</v>
      </c>
      <c r="I11" s="13" t="s">
        <v>217</v>
      </c>
      <c r="J11" s="128" t="s">
        <v>190</v>
      </c>
      <c r="K11" s="14" t="s">
        <v>193</v>
      </c>
      <c r="L11" s="14" t="s">
        <v>12</v>
      </c>
      <c r="M11" s="13" t="s">
        <v>11</v>
      </c>
      <c r="N11" s="13" t="s">
        <v>11</v>
      </c>
      <c r="O11" s="13" t="s">
        <v>11</v>
      </c>
    </row>
    <row r="12" spans="1:17">
      <c r="A12" s="15" t="s">
        <v>13</v>
      </c>
      <c r="B12" s="15" t="s">
        <v>8</v>
      </c>
      <c r="C12" s="15" t="s">
        <v>177</v>
      </c>
      <c r="D12" s="15" t="s">
        <v>208</v>
      </c>
      <c r="E12" s="15" t="s">
        <v>216</v>
      </c>
      <c r="F12" s="15" t="s">
        <v>14</v>
      </c>
      <c r="G12" s="15" t="s">
        <v>217</v>
      </c>
      <c r="H12" s="15" t="s">
        <v>15</v>
      </c>
      <c r="I12" s="15" t="s">
        <v>14</v>
      </c>
      <c r="J12" s="141" t="s">
        <v>191</v>
      </c>
      <c r="K12" s="141" t="s">
        <v>194</v>
      </c>
      <c r="L12" s="141" t="s">
        <v>194</v>
      </c>
      <c r="M12" s="16" t="s">
        <v>16</v>
      </c>
      <c r="N12" s="16" t="s">
        <v>16</v>
      </c>
      <c r="O12" s="16" t="s">
        <v>16</v>
      </c>
    </row>
    <row r="13" spans="1:17" s="2" customFormat="1">
      <c r="A13" s="17"/>
      <c r="B13" s="18" t="s">
        <v>17</v>
      </c>
      <c r="C13" s="18">
        <v>4</v>
      </c>
      <c r="D13" s="19" t="s">
        <v>18</v>
      </c>
      <c r="E13" s="19" t="s">
        <v>19</v>
      </c>
      <c r="F13" s="19" t="s">
        <v>20</v>
      </c>
      <c r="G13" s="19" t="s">
        <v>21</v>
      </c>
      <c r="H13" s="19" t="s">
        <v>22</v>
      </c>
      <c r="I13" s="19" t="s">
        <v>23</v>
      </c>
      <c r="J13" s="19" t="s">
        <v>24</v>
      </c>
      <c r="K13" s="19" t="s">
        <v>25</v>
      </c>
      <c r="L13" s="19" t="s">
        <v>26</v>
      </c>
      <c r="M13" s="19" t="s">
        <v>27</v>
      </c>
      <c r="N13" s="19" t="s">
        <v>229</v>
      </c>
      <c r="O13" s="207"/>
      <c r="P13" s="159"/>
    </row>
    <row r="14" spans="1:17">
      <c r="B14" s="20" t="s">
        <v>28</v>
      </c>
      <c r="C14" s="20"/>
      <c r="D14" s="21"/>
      <c r="E14" s="21"/>
      <c r="F14" s="21" t="s">
        <v>29</v>
      </c>
      <c r="G14" s="21"/>
      <c r="H14" s="22"/>
      <c r="I14" s="21" t="s">
        <v>30</v>
      </c>
      <c r="J14" s="23" t="s">
        <v>31</v>
      </c>
      <c r="K14" s="24" t="s">
        <v>220</v>
      </c>
      <c r="L14" s="23" t="s">
        <v>32</v>
      </c>
      <c r="M14" s="23" t="s">
        <v>33</v>
      </c>
      <c r="N14" s="208" t="s">
        <v>223</v>
      </c>
      <c r="O14" s="21" t="s">
        <v>224</v>
      </c>
    </row>
    <row r="15" spans="1:17">
      <c r="D15" s="26" t="s">
        <v>34</v>
      </c>
      <c r="E15" s="17"/>
      <c r="F15" s="26" t="s">
        <v>34</v>
      </c>
      <c r="G15" s="17"/>
      <c r="H15" s="27"/>
      <c r="I15" s="28"/>
      <c r="J15" s="29"/>
      <c r="K15" s="30"/>
      <c r="L15" s="31"/>
      <c r="M15" s="29"/>
    </row>
    <row r="16" spans="1:17">
      <c r="A16" s="32" t="s">
        <v>35</v>
      </c>
      <c r="B16" s="33" t="s">
        <v>36</v>
      </c>
      <c r="C16" s="33"/>
      <c r="D16" s="34">
        <v>295739910903</v>
      </c>
      <c r="E16" s="35">
        <v>0</v>
      </c>
      <c r="F16" s="34">
        <f>+D16+E16</f>
        <v>295739910903</v>
      </c>
      <c r="G16" s="34">
        <v>313229882842</v>
      </c>
      <c r="H16" s="36">
        <v>0</v>
      </c>
      <c r="I16" s="35">
        <f>G16+H16</f>
        <v>313229882842</v>
      </c>
      <c r="J16" s="37">
        <f>+(I16-F16)/F16</f>
        <v>5.913970787911866E-2</v>
      </c>
      <c r="K16" s="34">
        <v>273211164.66257411</v>
      </c>
      <c r="L16" s="38">
        <f>+K16*J16</f>
        <v>16157628.46745842</v>
      </c>
      <c r="M16" s="34">
        <f>+K16+L16</f>
        <v>289368793.13003254</v>
      </c>
      <c r="N16" s="25">
        <v>-182635.13267087936</v>
      </c>
      <c r="O16" s="81">
        <f>+M16+N16</f>
        <v>289186157.99736166</v>
      </c>
      <c r="Q16" s="79"/>
    </row>
    <row r="17" spans="1:15">
      <c r="A17" s="39"/>
      <c r="B17" s="40" t="s">
        <v>37</v>
      </c>
      <c r="C17" s="40"/>
      <c r="D17" s="44">
        <f>+D16</f>
        <v>295739910903</v>
      </c>
      <c r="E17" s="42">
        <f>+E16</f>
        <v>0</v>
      </c>
      <c r="F17" s="43">
        <f>+F16</f>
        <v>295739910903</v>
      </c>
      <c r="G17" s="44">
        <f>+G16</f>
        <v>313229882842</v>
      </c>
      <c r="H17" s="44">
        <f>+H16</f>
        <v>0</v>
      </c>
      <c r="I17" s="42">
        <f>G17+H17</f>
        <v>313229882842</v>
      </c>
      <c r="J17" s="45">
        <f>J16</f>
        <v>5.913970787911866E-2</v>
      </c>
      <c r="K17" s="46">
        <f>+K16</f>
        <v>273211164.66257411</v>
      </c>
      <c r="L17" s="46">
        <f>+L16</f>
        <v>16157628.46745842</v>
      </c>
      <c r="M17" s="47">
        <f>+M16</f>
        <v>289368793.13003254</v>
      </c>
      <c r="N17" s="43">
        <f>+N16</f>
        <v>-182635.13267087936</v>
      </c>
      <c r="O17" s="160">
        <f>+O16</f>
        <v>289186157.99736166</v>
      </c>
    </row>
    <row r="18" spans="1:15" hidden="1">
      <c r="A18" s="32"/>
      <c r="B18" s="33"/>
      <c r="C18" s="33"/>
      <c r="D18" s="49"/>
      <c r="E18" s="48"/>
      <c r="F18" s="25"/>
      <c r="G18" s="49"/>
      <c r="H18" s="50"/>
      <c r="I18" s="48"/>
      <c r="J18" s="51"/>
      <c r="K18" s="48"/>
      <c r="L18" s="52"/>
      <c r="M18" s="25"/>
    </row>
    <row r="19" spans="1:15" hidden="1">
      <c r="A19" s="32" t="s">
        <v>38</v>
      </c>
      <c r="B19" s="33" t="s">
        <v>39</v>
      </c>
      <c r="C19" s="33"/>
      <c r="D19" s="53">
        <v>1693329879</v>
      </c>
      <c r="E19" s="48">
        <v>0</v>
      </c>
      <c r="F19" s="25">
        <f t="shared" ref="F19:F41" si="0">+D19+E19</f>
        <v>1693329879</v>
      </c>
      <c r="G19" s="53">
        <v>1693329879</v>
      </c>
      <c r="H19" s="50"/>
      <c r="I19" s="48">
        <f t="shared" ref="I19:I41" si="1">+G19+H19</f>
        <v>1693329879</v>
      </c>
      <c r="J19" s="37">
        <f t="shared" ref="J19:J43" si="2">+(I19-F19)/F19</f>
        <v>0</v>
      </c>
      <c r="K19" s="48">
        <v>1880980.6117908973</v>
      </c>
      <c r="L19" s="38">
        <f t="shared" ref="L19:L41" si="3">+K19*J19</f>
        <v>0</v>
      </c>
      <c r="M19" s="25">
        <f>+K19+L19</f>
        <v>1880980.6117908973</v>
      </c>
    </row>
    <row r="20" spans="1:15" hidden="1">
      <c r="A20" s="32" t="s">
        <v>40</v>
      </c>
      <c r="B20" s="33" t="s">
        <v>41</v>
      </c>
      <c r="C20" s="33"/>
      <c r="D20" s="53">
        <v>2805043752</v>
      </c>
      <c r="E20" s="48">
        <v>0</v>
      </c>
      <c r="F20" s="25">
        <f t="shared" si="0"/>
        <v>2805043752</v>
      </c>
      <c r="G20" s="53">
        <v>2805043752</v>
      </c>
      <c r="H20" s="50"/>
      <c r="I20" s="48">
        <f t="shared" si="1"/>
        <v>2805043752</v>
      </c>
      <c r="J20" s="37">
        <f t="shared" si="2"/>
        <v>0</v>
      </c>
      <c r="K20" s="48">
        <v>2668192.2698268252</v>
      </c>
      <c r="L20" s="38">
        <f t="shared" si="3"/>
        <v>0</v>
      </c>
      <c r="M20" s="25">
        <f t="shared" ref="M20:M41" si="4">+K20+L20</f>
        <v>2668192.2698268252</v>
      </c>
    </row>
    <row r="21" spans="1:15" hidden="1">
      <c r="A21" s="32" t="s">
        <v>42</v>
      </c>
      <c r="B21" s="33" t="s">
        <v>43</v>
      </c>
      <c r="C21" s="33"/>
      <c r="D21" s="53">
        <v>892850340</v>
      </c>
      <c r="E21" s="48">
        <v>0</v>
      </c>
      <c r="F21" s="25">
        <f t="shared" si="0"/>
        <v>892850340</v>
      </c>
      <c r="G21" s="53">
        <v>892850340</v>
      </c>
      <c r="H21" s="50"/>
      <c r="I21" s="48">
        <f t="shared" si="1"/>
        <v>892850340</v>
      </c>
      <c r="J21" s="37">
        <f t="shared" si="2"/>
        <v>0</v>
      </c>
      <c r="K21" s="48">
        <v>1460263.4945533385</v>
      </c>
      <c r="L21" s="38">
        <f t="shared" si="3"/>
        <v>0</v>
      </c>
      <c r="M21" s="25">
        <f t="shared" si="4"/>
        <v>1460263.4945533385</v>
      </c>
    </row>
    <row r="22" spans="1:15" hidden="1">
      <c r="A22" s="32" t="s">
        <v>44</v>
      </c>
      <c r="B22" s="33" t="s">
        <v>45</v>
      </c>
      <c r="C22" s="33"/>
      <c r="D22" s="53">
        <v>575529299</v>
      </c>
      <c r="E22" s="48">
        <v>0</v>
      </c>
      <c r="F22" s="25">
        <f t="shared" si="0"/>
        <v>575529299</v>
      </c>
      <c r="G22" s="53">
        <v>575529299</v>
      </c>
      <c r="H22" s="50"/>
      <c r="I22" s="48">
        <f t="shared" si="1"/>
        <v>575529299</v>
      </c>
      <c r="J22" s="37">
        <f t="shared" si="2"/>
        <v>0</v>
      </c>
      <c r="K22" s="48">
        <v>580922.75272147765</v>
      </c>
      <c r="L22" s="38">
        <f t="shared" si="3"/>
        <v>0</v>
      </c>
      <c r="M22" s="25">
        <f t="shared" si="4"/>
        <v>580922.75272147765</v>
      </c>
    </row>
    <row r="23" spans="1:15" hidden="1">
      <c r="A23" s="32" t="s">
        <v>46</v>
      </c>
      <c r="B23" s="33" t="s">
        <v>47</v>
      </c>
      <c r="C23" s="33"/>
      <c r="D23" s="53">
        <v>1344885282</v>
      </c>
      <c r="E23" s="48">
        <v>0</v>
      </c>
      <c r="F23" s="25">
        <f t="shared" si="0"/>
        <v>1344885282</v>
      </c>
      <c r="G23" s="53">
        <v>1344885282</v>
      </c>
      <c r="H23" s="50"/>
      <c r="I23" s="48">
        <f t="shared" si="1"/>
        <v>1344885282</v>
      </c>
      <c r="J23" s="37">
        <f t="shared" si="2"/>
        <v>0</v>
      </c>
      <c r="K23" s="48">
        <v>689649.64915164339</v>
      </c>
      <c r="L23" s="38">
        <f t="shared" si="3"/>
        <v>0</v>
      </c>
      <c r="M23" s="25">
        <f t="shared" si="4"/>
        <v>689649.64915164339</v>
      </c>
    </row>
    <row r="24" spans="1:15" hidden="1">
      <c r="A24" s="32" t="s">
        <v>48</v>
      </c>
      <c r="B24" s="33" t="s">
        <v>49</v>
      </c>
      <c r="C24" s="33"/>
      <c r="D24" s="53">
        <v>3622144523</v>
      </c>
      <c r="E24" s="48">
        <v>0</v>
      </c>
      <c r="F24" s="25">
        <f t="shared" si="0"/>
        <v>3622144523</v>
      </c>
      <c r="G24" s="53">
        <v>3622144523</v>
      </c>
      <c r="H24" s="50">
        <v>0</v>
      </c>
      <c r="I24" s="48">
        <f t="shared" si="1"/>
        <v>3622144523</v>
      </c>
      <c r="J24" s="37">
        <f t="shared" si="2"/>
        <v>0</v>
      </c>
      <c r="K24" s="48">
        <v>3469470.9278187235</v>
      </c>
      <c r="L24" s="38">
        <f t="shared" si="3"/>
        <v>0</v>
      </c>
      <c r="M24" s="25">
        <f t="shared" si="4"/>
        <v>3469470.9278187235</v>
      </c>
    </row>
    <row r="25" spans="1:15" hidden="1">
      <c r="A25" s="32" t="s">
        <v>50</v>
      </c>
      <c r="B25" s="33" t="s">
        <v>51</v>
      </c>
      <c r="C25" s="33"/>
      <c r="D25" s="53">
        <v>1485962894</v>
      </c>
      <c r="E25" s="48">
        <v>0</v>
      </c>
      <c r="F25" s="25">
        <f t="shared" si="0"/>
        <v>1485962894</v>
      </c>
      <c r="G25" s="53">
        <v>1485962894</v>
      </c>
      <c r="H25" s="50">
        <v>-144300</v>
      </c>
      <c r="I25" s="48">
        <f t="shared" si="1"/>
        <v>1485818594</v>
      </c>
      <c r="J25" s="37">
        <f t="shared" si="2"/>
        <v>-9.7108750549998595E-5</v>
      </c>
      <c r="K25" s="48">
        <v>3528421.2031257795</v>
      </c>
      <c r="L25" s="38">
        <f t="shared" si="3"/>
        <v>-342.64057444966727</v>
      </c>
      <c r="M25" s="25">
        <f t="shared" si="4"/>
        <v>3528078.5625513298</v>
      </c>
    </row>
    <row r="26" spans="1:15" hidden="1">
      <c r="A26" s="32" t="s">
        <v>52</v>
      </c>
      <c r="B26" s="33" t="s">
        <v>53</v>
      </c>
      <c r="C26" s="33"/>
      <c r="D26" s="53">
        <v>16048773028</v>
      </c>
      <c r="E26" s="48">
        <v>0</v>
      </c>
      <c r="F26" s="25">
        <f t="shared" si="0"/>
        <v>16048773028</v>
      </c>
      <c r="G26" s="53">
        <v>16048773028</v>
      </c>
      <c r="H26" s="50">
        <v>-4660061</v>
      </c>
      <c r="I26" s="48">
        <f t="shared" si="1"/>
        <v>16044112967</v>
      </c>
      <c r="J26" s="37">
        <f t="shared" si="2"/>
        <v>-2.9036867752255433E-4</v>
      </c>
      <c r="K26" s="48">
        <v>10630334.955498321</v>
      </c>
      <c r="L26" s="38">
        <f t="shared" si="3"/>
        <v>-3086.7163026498288</v>
      </c>
      <c r="M26" s="25">
        <f t="shared" si="4"/>
        <v>10627248.239195671</v>
      </c>
    </row>
    <row r="27" spans="1:15" hidden="1">
      <c r="A27" s="32" t="s">
        <v>54</v>
      </c>
      <c r="B27" s="33" t="s">
        <v>55</v>
      </c>
      <c r="C27" s="33"/>
      <c r="D27" s="53">
        <v>1207047586</v>
      </c>
      <c r="E27" s="48">
        <v>0</v>
      </c>
      <c r="F27" s="25">
        <f t="shared" si="0"/>
        <v>1207047586</v>
      </c>
      <c r="G27" s="53">
        <v>1207047586</v>
      </c>
      <c r="H27" s="50"/>
      <c r="I27" s="48">
        <f t="shared" si="1"/>
        <v>1207047586</v>
      </c>
      <c r="J27" s="37">
        <f t="shared" si="2"/>
        <v>0</v>
      </c>
      <c r="K27" s="48">
        <v>1607947.232826405</v>
      </c>
      <c r="L27" s="38">
        <f t="shared" si="3"/>
        <v>0</v>
      </c>
      <c r="M27" s="25">
        <f t="shared" si="4"/>
        <v>1607947.232826405</v>
      </c>
    </row>
    <row r="28" spans="1:15" hidden="1">
      <c r="A28" s="32" t="s">
        <v>56</v>
      </c>
      <c r="B28" s="33" t="s">
        <v>57</v>
      </c>
      <c r="C28" s="33"/>
      <c r="D28" s="53">
        <v>4186771135</v>
      </c>
      <c r="E28" s="48">
        <v>0</v>
      </c>
      <c r="F28" s="25">
        <f t="shared" si="0"/>
        <v>4186771135</v>
      </c>
      <c r="G28" s="53">
        <v>4186771135</v>
      </c>
      <c r="H28" s="50"/>
      <c r="I28" s="48">
        <f t="shared" si="1"/>
        <v>4186771135</v>
      </c>
      <c r="J28" s="37">
        <f t="shared" si="2"/>
        <v>0</v>
      </c>
      <c r="K28" s="48">
        <v>4758342.5911134817</v>
      </c>
      <c r="L28" s="38">
        <f t="shared" si="3"/>
        <v>0</v>
      </c>
      <c r="M28" s="25">
        <f t="shared" si="4"/>
        <v>4758342.5911134817</v>
      </c>
    </row>
    <row r="29" spans="1:15" hidden="1">
      <c r="A29" s="32" t="s">
        <v>58</v>
      </c>
      <c r="B29" s="33" t="s">
        <v>59</v>
      </c>
      <c r="C29" s="33"/>
      <c r="D29" s="53">
        <v>4617414861</v>
      </c>
      <c r="E29" s="48">
        <v>0</v>
      </c>
      <c r="F29" s="25">
        <f t="shared" si="0"/>
        <v>4617414861</v>
      </c>
      <c r="G29" s="53">
        <v>4617414861</v>
      </c>
      <c r="H29" s="50"/>
      <c r="I29" s="48">
        <f t="shared" si="1"/>
        <v>4617414861</v>
      </c>
      <c r="J29" s="37">
        <f t="shared" si="2"/>
        <v>0</v>
      </c>
      <c r="K29" s="48">
        <v>344403.80761640653</v>
      </c>
      <c r="L29" s="38">
        <f t="shared" si="3"/>
        <v>0</v>
      </c>
      <c r="M29" s="25">
        <f t="shared" si="4"/>
        <v>344403.80761640653</v>
      </c>
    </row>
    <row r="30" spans="1:15" hidden="1">
      <c r="A30" s="32" t="s">
        <v>60</v>
      </c>
      <c r="B30" s="33" t="s">
        <v>61</v>
      </c>
      <c r="C30" s="33"/>
      <c r="D30" s="53">
        <v>6330654758</v>
      </c>
      <c r="E30" s="48">
        <v>0</v>
      </c>
      <c r="F30" s="25">
        <f t="shared" si="0"/>
        <v>6330654758</v>
      </c>
      <c r="G30" s="53">
        <v>6330654758</v>
      </c>
      <c r="H30" s="50">
        <v>-530081</v>
      </c>
      <c r="I30" s="48">
        <f t="shared" si="1"/>
        <v>6330124677</v>
      </c>
      <c r="J30" s="37">
        <f t="shared" si="2"/>
        <v>-8.3732413196303389E-5</v>
      </c>
      <c r="K30" s="48">
        <v>7180337.3459363719</v>
      </c>
      <c r="L30" s="38">
        <f t="shared" si="3"/>
        <v>-601.22697353879278</v>
      </c>
      <c r="M30" s="25">
        <f t="shared" si="4"/>
        <v>7179736.1189628327</v>
      </c>
    </row>
    <row r="31" spans="1:15" hidden="1">
      <c r="A31" s="32" t="s">
        <v>62</v>
      </c>
      <c r="B31" s="33" t="s">
        <v>63</v>
      </c>
      <c r="C31" s="33"/>
      <c r="D31" s="53">
        <v>10923632097</v>
      </c>
      <c r="E31" s="48">
        <v>0</v>
      </c>
      <c r="F31" s="25">
        <f t="shared" si="0"/>
        <v>10923632097</v>
      </c>
      <c r="G31" s="53">
        <v>10923632097</v>
      </c>
      <c r="H31" s="50"/>
      <c r="I31" s="48">
        <f t="shared" si="1"/>
        <v>10923632097</v>
      </c>
      <c r="J31" s="37">
        <f t="shared" si="2"/>
        <v>0</v>
      </c>
      <c r="K31" s="48">
        <v>3314949.6771559324</v>
      </c>
      <c r="L31" s="38">
        <f t="shared" si="3"/>
        <v>0</v>
      </c>
      <c r="M31" s="25">
        <f t="shared" si="4"/>
        <v>3314949.6771559324</v>
      </c>
    </row>
    <row r="32" spans="1:15" hidden="1">
      <c r="A32" s="32" t="s">
        <v>64</v>
      </c>
      <c r="B32" s="33" t="s">
        <v>65</v>
      </c>
      <c r="C32" s="33"/>
      <c r="D32" s="53">
        <v>4052357508</v>
      </c>
      <c r="E32" s="48">
        <v>0</v>
      </c>
      <c r="F32" s="25">
        <f t="shared" si="0"/>
        <v>4052357508</v>
      </c>
      <c r="G32" s="53">
        <v>4052357508</v>
      </c>
      <c r="H32" s="50">
        <v>-6510265</v>
      </c>
      <c r="I32" s="48">
        <f t="shared" si="1"/>
        <v>4045847243</v>
      </c>
      <c r="J32" s="37">
        <f t="shared" si="2"/>
        <v>-1.6065376727368449E-3</v>
      </c>
      <c r="K32" s="48">
        <v>3498869.7742446056</v>
      </c>
      <c r="L32" s="38">
        <f t="shared" si="3"/>
        <v>-5621.066104324218</v>
      </c>
      <c r="M32" s="25">
        <f t="shared" si="4"/>
        <v>3493248.7081402815</v>
      </c>
    </row>
    <row r="33" spans="1:16" hidden="1">
      <c r="A33" s="32" t="s">
        <v>66</v>
      </c>
      <c r="B33" s="33" t="s">
        <v>67</v>
      </c>
      <c r="C33" s="33"/>
      <c r="D33" s="53">
        <v>10521788956</v>
      </c>
      <c r="E33" s="48">
        <v>0</v>
      </c>
      <c r="F33" s="25">
        <f t="shared" si="0"/>
        <v>10521788956</v>
      </c>
      <c r="G33" s="53">
        <v>10521788956</v>
      </c>
      <c r="H33" s="50"/>
      <c r="I33" s="48">
        <f t="shared" si="1"/>
        <v>10521788956</v>
      </c>
      <c r="J33" s="37">
        <f t="shared" si="2"/>
        <v>0</v>
      </c>
      <c r="K33" s="48">
        <v>13055795.919471469</v>
      </c>
      <c r="L33" s="38">
        <f t="shared" si="3"/>
        <v>0</v>
      </c>
      <c r="M33" s="25">
        <f t="shared" si="4"/>
        <v>13055795.919471469</v>
      </c>
    </row>
    <row r="34" spans="1:16" hidden="1">
      <c r="A34" s="32" t="s">
        <v>68</v>
      </c>
      <c r="B34" s="33" t="s">
        <v>69</v>
      </c>
      <c r="C34" s="33"/>
      <c r="D34" s="53">
        <v>9793144824</v>
      </c>
      <c r="E34" s="48">
        <v>0</v>
      </c>
      <c r="F34" s="25">
        <f t="shared" si="0"/>
        <v>9793144824</v>
      </c>
      <c r="G34" s="53">
        <v>9793144824</v>
      </c>
      <c r="H34" s="50"/>
      <c r="I34" s="48">
        <f t="shared" si="1"/>
        <v>9793144824</v>
      </c>
      <c r="J34" s="37">
        <f t="shared" si="2"/>
        <v>0</v>
      </c>
      <c r="K34" s="48">
        <v>6016521.0915611852</v>
      </c>
      <c r="L34" s="38">
        <f t="shared" si="3"/>
        <v>0</v>
      </c>
      <c r="M34" s="25">
        <f t="shared" si="4"/>
        <v>6016521.0915611852</v>
      </c>
    </row>
    <row r="35" spans="1:16" hidden="1">
      <c r="A35" s="32" t="s">
        <v>70</v>
      </c>
      <c r="B35" s="33" t="s">
        <v>71</v>
      </c>
      <c r="C35" s="33"/>
      <c r="D35" s="53">
        <v>2531197203</v>
      </c>
      <c r="E35" s="54">
        <v>0</v>
      </c>
      <c r="F35" s="25">
        <f t="shared" si="0"/>
        <v>2531197203</v>
      </c>
      <c r="G35" s="53">
        <v>2531197203</v>
      </c>
      <c r="H35" s="50"/>
      <c r="I35" s="48">
        <f t="shared" si="1"/>
        <v>2531197203</v>
      </c>
      <c r="J35" s="37">
        <f t="shared" si="2"/>
        <v>0</v>
      </c>
      <c r="K35" s="35">
        <v>1960284.083373989</v>
      </c>
      <c r="L35" s="38">
        <f t="shared" si="3"/>
        <v>0</v>
      </c>
      <c r="M35" s="34">
        <f t="shared" si="4"/>
        <v>1960284.083373989</v>
      </c>
    </row>
    <row r="36" spans="1:16" hidden="1">
      <c r="A36" s="32" t="s">
        <v>72</v>
      </c>
      <c r="B36" s="33" t="s">
        <v>73</v>
      </c>
      <c r="C36" s="33"/>
      <c r="D36" s="53">
        <v>12713752589</v>
      </c>
      <c r="E36" s="48">
        <v>0</v>
      </c>
      <c r="F36" s="25">
        <f t="shared" si="0"/>
        <v>12713752589</v>
      </c>
      <c r="G36" s="53">
        <v>12713752589</v>
      </c>
      <c r="H36" s="50"/>
      <c r="I36" s="48">
        <f t="shared" si="1"/>
        <v>12713752589</v>
      </c>
      <c r="J36" s="37">
        <f t="shared" si="2"/>
        <v>0</v>
      </c>
      <c r="K36" s="35">
        <v>3564932.5371373817</v>
      </c>
      <c r="L36" s="38">
        <f t="shared" si="3"/>
        <v>0</v>
      </c>
      <c r="M36" s="34">
        <f t="shared" si="4"/>
        <v>3564932.5371373817</v>
      </c>
    </row>
    <row r="37" spans="1:16" hidden="1">
      <c r="A37" s="32" t="s">
        <v>74</v>
      </c>
      <c r="B37" s="33" t="s">
        <v>75</v>
      </c>
      <c r="C37" s="33"/>
      <c r="D37" s="53">
        <v>9156830625</v>
      </c>
      <c r="E37" s="48">
        <v>0</v>
      </c>
      <c r="F37" s="25">
        <f t="shared" si="0"/>
        <v>9156830625</v>
      </c>
      <c r="G37" s="53">
        <v>9156830625</v>
      </c>
      <c r="H37" s="50"/>
      <c r="I37" s="48">
        <f t="shared" si="1"/>
        <v>9156830625</v>
      </c>
      <c r="J37" s="37">
        <f t="shared" si="2"/>
        <v>0</v>
      </c>
      <c r="K37" s="35">
        <v>3578465.5421573035</v>
      </c>
      <c r="L37" s="38">
        <f t="shared" si="3"/>
        <v>0</v>
      </c>
      <c r="M37" s="34">
        <f t="shared" si="4"/>
        <v>3578465.5421573035</v>
      </c>
    </row>
    <row r="38" spans="1:16" hidden="1">
      <c r="A38" s="32" t="s">
        <v>76</v>
      </c>
      <c r="B38" s="33" t="s">
        <v>77</v>
      </c>
      <c r="C38" s="33"/>
      <c r="D38" s="53">
        <v>3855411774</v>
      </c>
      <c r="E38" s="48">
        <v>0</v>
      </c>
      <c r="F38" s="25">
        <f t="shared" si="0"/>
        <v>3855411774</v>
      </c>
      <c r="G38" s="53">
        <v>3855411774</v>
      </c>
      <c r="H38" s="50"/>
      <c r="I38" s="48">
        <f t="shared" si="1"/>
        <v>3855411774</v>
      </c>
      <c r="J38" s="37">
        <f t="shared" si="2"/>
        <v>0</v>
      </c>
      <c r="K38" s="35">
        <v>4290713.13148023</v>
      </c>
      <c r="L38" s="38">
        <f t="shared" si="3"/>
        <v>0</v>
      </c>
      <c r="M38" s="34">
        <f t="shared" si="4"/>
        <v>4290713.13148023</v>
      </c>
    </row>
    <row r="39" spans="1:16" hidden="1">
      <c r="A39" s="32" t="s">
        <v>78</v>
      </c>
      <c r="B39" s="33" t="s">
        <v>79</v>
      </c>
      <c r="C39" s="33"/>
      <c r="D39" s="53">
        <v>7395720784</v>
      </c>
      <c r="E39" s="48">
        <v>0</v>
      </c>
      <c r="F39" s="25">
        <f t="shared" si="0"/>
        <v>7395720784</v>
      </c>
      <c r="G39" s="53">
        <v>7395720784</v>
      </c>
      <c r="H39" s="50">
        <v>-1731890</v>
      </c>
      <c r="I39" s="48">
        <f t="shared" si="1"/>
        <v>7393988894</v>
      </c>
      <c r="J39" s="37">
        <f t="shared" si="2"/>
        <v>-2.3417460590816161E-4</v>
      </c>
      <c r="K39" s="35">
        <v>1287505.1815549906</v>
      </c>
      <c r="L39" s="38">
        <f t="shared" si="3"/>
        <v>-301.50101849535599</v>
      </c>
      <c r="M39" s="34">
        <f t="shared" si="4"/>
        <v>1287203.6805364953</v>
      </c>
    </row>
    <row r="40" spans="1:16" hidden="1">
      <c r="A40" s="32" t="s">
        <v>80</v>
      </c>
      <c r="B40" s="33" t="s">
        <v>81</v>
      </c>
      <c r="C40" s="33"/>
      <c r="D40" s="53">
        <v>22302731605</v>
      </c>
      <c r="E40" s="48">
        <v>0</v>
      </c>
      <c r="F40" s="25">
        <f t="shared" si="0"/>
        <v>22302731605</v>
      </c>
      <c r="G40" s="53">
        <v>22302731605</v>
      </c>
      <c r="H40" s="50"/>
      <c r="I40" s="48">
        <f t="shared" si="1"/>
        <v>22302731605</v>
      </c>
      <c r="J40" s="37">
        <f t="shared" si="2"/>
        <v>0</v>
      </c>
      <c r="K40" s="35">
        <v>21792207.504154373</v>
      </c>
      <c r="L40" s="38">
        <f t="shared" si="3"/>
        <v>0</v>
      </c>
      <c r="M40" s="34">
        <f t="shared" si="4"/>
        <v>21792207.504154373</v>
      </c>
    </row>
    <row r="41" spans="1:16" hidden="1">
      <c r="A41" s="32" t="s">
        <v>82</v>
      </c>
      <c r="B41" s="33" t="s">
        <v>83</v>
      </c>
      <c r="C41" s="33"/>
      <c r="D41" s="53">
        <v>2129879894</v>
      </c>
      <c r="E41" s="48">
        <v>0</v>
      </c>
      <c r="F41" s="25">
        <f t="shared" si="0"/>
        <v>2129879894</v>
      </c>
      <c r="G41" s="53">
        <v>2129879894</v>
      </c>
      <c r="H41" s="50">
        <v>-7279764</v>
      </c>
      <c r="I41" s="48">
        <f t="shared" si="1"/>
        <v>2122600130</v>
      </c>
      <c r="J41" s="37">
        <f t="shared" si="2"/>
        <v>-3.4179223065617615E-3</v>
      </c>
      <c r="K41" s="35">
        <v>2503535.9465833791</v>
      </c>
      <c r="L41" s="38">
        <f t="shared" si="3"/>
        <v>-8556.8913571065459</v>
      </c>
      <c r="M41" s="34">
        <f t="shared" si="4"/>
        <v>2494979.0552262724</v>
      </c>
    </row>
    <row r="42" spans="1:16" s="33" customFormat="1" hidden="1">
      <c r="A42" s="55" t="s">
        <v>84</v>
      </c>
      <c r="B42" s="33" t="s">
        <v>85</v>
      </c>
      <c r="D42" s="53">
        <v>11800516225</v>
      </c>
      <c r="E42" s="35">
        <v>0</v>
      </c>
      <c r="F42" s="34">
        <f>+D42+E42</f>
        <v>11800516225</v>
      </c>
      <c r="G42" s="53">
        <v>11800516225</v>
      </c>
      <c r="H42" s="56">
        <v>0</v>
      </c>
      <c r="I42" s="35">
        <f>+G42+H42</f>
        <v>11800516225</v>
      </c>
      <c r="J42" s="37">
        <f>+(I42-F42)/F42</f>
        <v>0</v>
      </c>
      <c r="K42" s="35">
        <v>5940243.8548849644</v>
      </c>
      <c r="L42" s="38">
        <f>+K42*J42</f>
        <v>0</v>
      </c>
      <c r="M42" s="34">
        <f>+K42+L42</f>
        <v>5940243.8548849644</v>
      </c>
      <c r="N42" s="34"/>
      <c r="P42" s="210"/>
    </row>
    <row r="43" spans="1:16" hidden="1">
      <c r="B43" s="8" t="s">
        <v>86</v>
      </c>
      <c r="C43" s="8"/>
      <c r="D43" s="49">
        <f t="shared" ref="D43" si="5">SUM(D19:D42)</f>
        <v>151987371421</v>
      </c>
      <c r="E43" s="48">
        <f t="shared" ref="E43:I43" si="6">SUM(E19:E42)</f>
        <v>0</v>
      </c>
      <c r="F43" s="25">
        <f t="shared" si="6"/>
        <v>151987371421</v>
      </c>
      <c r="G43" s="49">
        <f t="shared" si="6"/>
        <v>151987371421</v>
      </c>
      <c r="H43" s="50">
        <f t="shared" si="6"/>
        <v>-20856361</v>
      </c>
      <c r="I43" s="25">
        <f t="shared" si="6"/>
        <v>151966515060</v>
      </c>
      <c r="J43" s="37">
        <f t="shared" si="2"/>
        <v>-1.3722430228909328E-4</v>
      </c>
      <c r="K43" s="48">
        <v>109603291.08573946</v>
      </c>
      <c r="L43" s="48">
        <f>SUM(L19:L42)</f>
        <v>-18510.042330564407</v>
      </c>
      <c r="M43" s="25">
        <f>SUM(M19:M42)</f>
        <v>109584781.0434089</v>
      </c>
    </row>
    <row r="44" spans="1:16" hidden="1">
      <c r="B44" s="33"/>
      <c r="C44" s="33"/>
      <c r="D44" s="59"/>
      <c r="E44" s="58"/>
      <c r="F44" s="57"/>
      <c r="G44" s="59"/>
      <c r="H44" s="58"/>
      <c r="I44" s="57"/>
      <c r="J44" s="60"/>
      <c r="K44" s="57"/>
      <c r="L44" s="57"/>
      <c r="M44" s="57"/>
    </row>
    <row r="45" spans="1:16" ht="13.8" hidden="1" thickBot="1">
      <c r="B45" s="8" t="s">
        <v>87</v>
      </c>
      <c r="C45" s="8"/>
      <c r="D45" s="63">
        <f t="shared" ref="D45:I45" si="7">+D43+D17</f>
        <v>447727282324</v>
      </c>
      <c r="E45" s="62">
        <f t="shared" si="7"/>
        <v>0</v>
      </c>
      <c r="F45" s="61">
        <f t="shared" si="7"/>
        <v>447727282324</v>
      </c>
      <c r="G45" s="63">
        <f t="shared" si="7"/>
        <v>465217254263</v>
      </c>
      <c r="H45" s="61">
        <f t="shared" si="7"/>
        <v>-20856361</v>
      </c>
      <c r="I45" s="61">
        <f t="shared" si="7"/>
        <v>465196397902</v>
      </c>
      <c r="J45" s="64"/>
      <c r="K45" s="61">
        <v>353187140.16378528</v>
      </c>
      <c r="L45" s="65">
        <f>+L43+L17</f>
        <v>16139118.425127855</v>
      </c>
      <c r="M45" s="66">
        <f>+M43+M17</f>
        <v>398953574.17344141</v>
      </c>
      <c r="N45" s="153"/>
      <c r="O45" s="67"/>
    </row>
    <row r="46" spans="1:16" s="68" customFormat="1" hidden="1">
      <c r="D46" s="69" t="s">
        <v>88</v>
      </c>
      <c r="G46" s="69" t="s">
        <v>88</v>
      </c>
      <c r="H46" s="31" t="s">
        <v>89</v>
      </c>
      <c r="I46" s="70" t="s">
        <v>3</v>
      </c>
      <c r="K46" s="31"/>
      <c r="L46" s="71"/>
      <c r="N46" s="154"/>
      <c r="O46" s="70"/>
      <c r="P46" s="211"/>
    </row>
    <row r="47" spans="1:16" hidden="1">
      <c r="D47" s="72"/>
      <c r="G47" s="72"/>
      <c r="H47" s="25"/>
      <c r="I47" s="73"/>
      <c r="K47" s="74" t="s">
        <v>92</v>
      </c>
      <c r="L47" s="75" t="s">
        <v>91</v>
      </c>
      <c r="M47" s="75" t="s">
        <v>92</v>
      </c>
      <c r="O47" s="76"/>
    </row>
    <row r="48" spans="1:16" hidden="1">
      <c r="A48" s="9" t="s">
        <v>3</v>
      </c>
      <c r="D48" s="72"/>
      <c r="G48" s="72"/>
      <c r="H48" s="77"/>
      <c r="I48" s="76" t="s">
        <v>3</v>
      </c>
      <c r="K48" s="78">
        <v>176593570.08189264</v>
      </c>
      <c r="L48" s="25">
        <f>M45/2</f>
        <v>199476787.08672071</v>
      </c>
      <c r="M48" s="25">
        <f>M45-L48</f>
        <v>199476787.08672071</v>
      </c>
    </row>
    <row r="49" spans="1:15">
      <c r="D49" s="2"/>
      <c r="G49" s="2"/>
      <c r="K49" s="78"/>
    </row>
    <row r="50" spans="1:15">
      <c r="D50" s="48"/>
      <c r="E50" s="2"/>
      <c r="F50" s="2"/>
      <c r="G50" s="48"/>
      <c r="H50" s="2"/>
      <c r="I50" s="2"/>
      <c r="J50" s="2"/>
      <c r="K50" s="78"/>
      <c r="L50" s="80"/>
      <c r="O50" s="81"/>
    </row>
    <row r="51" spans="1:15">
      <c r="A51" s="32" t="s">
        <v>38</v>
      </c>
      <c r="B51" s="33" t="s">
        <v>39</v>
      </c>
      <c r="C51" s="82">
        <v>2359484.8715135329</v>
      </c>
      <c r="D51" s="83">
        <v>2340586835</v>
      </c>
      <c r="E51" s="130"/>
      <c r="F51" s="85">
        <f>+D51+E51</f>
        <v>2340586835</v>
      </c>
      <c r="G51" s="83">
        <v>2440653328</v>
      </c>
      <c r="H51" s="133"/>
      <c r="I51" s="84">
        <f>+G51+H51</f>
        <v>2440653328</v>
      </c>
      <c r="J51" s="129">
        <f t="shared" ref="J51:J79" si="8">+(I51-F51)/F51</f>
        <v>4.2752736836614735E-2</v>
      </c>
      <c r="K51" s="25">
        <v>2599965.0224373206</v>
      </c>
      <c r="L51" s="86">
        <f>+K51*J51</f>
        <v>111155.62038866589</v>
      </c>
      <c r="M51" s="25">
        <f>+K51+L51</f>
        <v>2711120.6428259863</v>
      </c>
      <c r="N51" s="25">
        <v>-1135.785434871912</v>
      </c>
      <c r="O51" s="81">
        <f>+N51+M51</f>
        <v>2709984.8573911143</v>
      </c>
    </row>
    <row r="52" spans="1:15">
      <c r="A52" s="32" t="s">
        <v>40</v>
      </c>
      <c r="B52" s="33" t="s">
        <v>41</v>
      </c>
      <c r="C52" s="82">
        <v>4101354.1455810801</v>
      </c>
      <c r="D52" s="83">
        <v>5267870338</v>
      </c>
      <c r="E52" s="130"/>
      <c r="F52" s="85">
        <f t="shared" ref="F52:F78" si="9">+D52+E52</f>
        <v>5267870338</v>
      </c>
      <c r="G52" s="83">
        <v>6021460722</v>
      </c>
      <c r="H52" s="133"/>
      <c r="I52" s="84">
        <f t="shared" ref="I52:I76" si="10">+G52+H52</f>
        <v>6021460722</v>
      </c>
      <c r="J52" s="129">
        <f>+(I52-F52)/F52</f>
        <v>0.14305408744857379</v>
      </c>
      <c r="K52" s="25">
        <v>4996494.0962599507</v>
      </c>
      <c r="L52" s="86">
        <f t="shared" ref="L52:L78" si="11">+K52*J52</f>
        <v>714768.9033826536</v>
      </c>
      <c r="M52" s="25">
        <f t="shared" ref="M52:M78" si="12">+K52+L52</f>
        <v>5711262.999642604</v>
      </c>
      <c r="N52" s="25">
        <v>-1357.0692346803844</v>
      </c>
      <c r="O52" s="81">
        <f t="shared" ref="O52:O78" si="13">+N52+M52</f>
        <v>5709905.9304079236</v>
      </c>
    </row>
    <row r="53" spans="1:15">
      <c r="A53" s="32" t="s">
        <v>42</v>
      </c>
      <c r="B53" s="33" t="s">
        <v>43</v>
      </c>
      <c r="C53" s="82">
        <v>1542645.4029310462</v>
      </c>
      <c r="D53" s="83">
        <v>914310202</v>
      </c>
      <c r="E53" s="130"/>
      <c r="F53" s="85">
        <f t="shared" si="9"/>
        <v>914310202</v>
      </c>
      <c r="G53" s="83">
        <v>912062329</v>
      </c>
      <c r="H53" s="133"/>
      <c r="I53" s="84">
        <f t="shared" si="10"/>
        <v>912062329</v>
      </c>
      <c r="J53" s="129">
        <f>+(I53-F53)/F53</f>
        <v>-2.4585452454570773E-3</v>
      </c>
      <c r="K53" s="25">
        <v>1495361.2614162059</v>
      </c>
      <c r="L53" s="86">
        <f t="shared" si="11"/>
        <v>-3676.4133194955107</v>
      </c>
      <c r="M53" s="25">
        <f t="shared" si="12"/>
        <v>1491684.8480967104</v>
      </c>
      <c r="N53" s="25">
        <v>-5.6261460585519671</v>
      </c>
      <c r="O53" s="81">
        <f t="shared" si="13"/>
        <v>1491679.2219506518</v>
      </c>
    </row>
    <row r="54" spans="1:15">
      <c r="A54" s="32" t="s">
        <v>44</v>
      </c>
      <c r="B54" s="33" t="s">
        <v>45</v>
      </c>
      <c r="C54" s="82">
        <v>829574.9557194321</v>
      </c>
      <c r="D54" s="83">
        <v>971592452</v>
      </c>
      <c r="E54" s="130"/>
      <c r="F54" s="85">
        <f t="shared" si="9"/>
        <v>971592452</v>
      </c>
      <c r="G54" s="83">
        <v>1119904505</v>
      </c>
      <c r="H54" s="133"/>
      <c r="I54" s="84">
        <f t="shared" si="10"/>
        <v>1119904505</v>
      </c>
      <c r="J54" s="129">
        <f t="shared" si="8"/>
        <v>0.15264842032757991</v>
      </c>
      <c r="K54" s="25">
        <v>980697.02069217118</v>
      </c>
      <c r="L54" s="86">
        <f t="shared" si="11"/>
        <v>149701.85102862387</v>
      </c>
      <c r="M54" s="25">
        <f t="shared" si="12"/>
        <v>1130398.8717207951</v>
      </c>
      <c r="N54" s="25">
        <v>260.3086464285152</v>
      </c>
      <c r="O54" s="81">
        <f t="shared" si="13"/>
        <v>1130659.1803672235</v>
      </c>
    </row>
    <row r="55" spans="1:15">
      <c r="A55" s="32" t="s">
        <v>46</v>
      </c>
      <c r="B55" s="33" t="s">
        <v>47</v>
      </c>
      <c r="C55" s="82">
        <v>877261.29814193991</v>
      </c>
      <c r="D55" s="83">
        <v>1868519946</v>
      </c>
      <c r="E55" s="130"/>
      <c r="F55" s="85">
        <f t="shared" si="9"/>
        <v>1868519946</v>
      </c>
      <c r="G55" s="83">
        <v>1943566194</v>
      </c>
      <c r="H55" s="133">
        <v>94445</v>
      </c>
      <c r="I55" s="84">
        <f t="shared" si="10"/>
        <v>1943660639</v>
      </c>
      <c r="J55" s="129">
        <f t="shared" si="8"/>
        <v>4.0214017067816736E-2</v>
      </c>
      <c r="K55" s="25">
        <v>958166.57557246427</v>
      </c>
      <c r="L55" s="86">
        <f t="shared" si="11"/>
        <v>38531.727023882595</v>
      </c>
      <c r="M55" s="25">
        <f t="shared" si="12"/>
        <v>996698.30259634682</v>
      </c>
      <c r="N55" s="25">
        <v>-104.98080915363971</v>
      </c>
      <c r="O55" s="81">
        <f t="shared" si="13"/>
        <v>996593.32178719318</v>
      </c>
    </row>
    <row r="56" spans="1:15">
      <c r="A56" s="32" t="s">
        <v>48</v>
      </c>
      <c r="B56" s="33" t="s">
        <v>49</v>
      </c>
      <c r="C56" s="82">
        <v>4140211.3744192403</v>
      </c>
      <c r="D56" s="83">
        <v>4783579330</v>
      </c>
      <c r="E56" s="130"/>
      <c r="F56" s="85">
        <f t="shared" si="9"/>
        <v>4783579330</v>
      </c>
      <c r="G56" s="83">
        <v>5062406194</v>
      </c>
      <c r="H56" s="134"/>
      <c r="I56" s="84">
        <f t="shared" si="10"/>
        <v>5062406194</v>
      </c>
      <c r="J56" s="129">
        <f t="shared" si="8"/>
        <v>5.8288332807893459E-2</v>
      </c>
      <c r="K56" s="25">
        <v>4570243.4545770157</v>
      </c>
      <c r="L56" s="86">
        <f t="shared" si="11"/>
        <v>266391.8714934818</v>
      </c>
      <c r="M56" s="25">
        <f t="shared" si="12"/>
        <v>4836635.3260704977</v>
      </c>
      <c r="N56" s="25">
        <v>-758.02777577936649</v>
      </c>
      <c r="O56" s="81">
        <f t="shared" si="13"/>
        <v>4835877.2982947184</v>
      </c>
    </row>
    <row r="57" spans="1:15">
      <c r="A57" s="32" t="s">
        <v>50</v>
      </c>
      <c r="B57" s="33" t="s">
        <v>51</v>
      </c>
      <c r="C57" s="82">
        <v>4250142.627188311</v>
      </c>
      <c r="D57" s="83">
        <v>1982902426</v>
      </c>
      <c r="E57" s="130"/>
      <c r="F57" s="85">
        <f t="shared" si="9"/>
        <v>1982902426</v>
      </c>
      <c r="G57" s="83">
        <v>2111063062</v>
      </c>
      <c r="H57" s="133"/>
      <c r="I57" s="84">
        <f t="shared" si="10"/>
        <v>2111063062</v>
      </c>
      <c r="J57" s="129">
        <f t="shared" si="8"/>
        <v>6.4632850471887007E-2</v>
      </c>
      <c r="K57" s="25">
        <v>4708009.6874860078</v>
      </c>
      <c r="L57" s="86">
        <f t="shared" si="11"/>
        <v>304292.08615147864</v>
      </c>
      <c r="M57" s="25">
        <f t="shared" si="12"/>
        <v>5012301.7736374866</v>
      </c>
      <c r="N57" s="25">
        <v>-6580.6374790947884</v>
      </c>
      <c r="O57" s="81">
        <f t="shared" si="13"/>
        <v>5005721.1361583918</v>
      </c>
    </row>
    <row r="58" spans="1:15">
      <c r="A58" s="32" t="s">
        <v>52</v>
      </c>
      <c r="B58" s="33" t="s">
        <v>53</v>
      </c>
      <c r="C58" s="82">
        <v>13212739.721886214</v>
      </c>
      <c r="D58" s="83">
        <v>21844104620</v>
      </c>
      <c r="E58" s="130"/>
      <c r="F58" s="85">
        <f t="shared" si="9"/>
        <v>21844104620</v>
      </c>
      <c r="G58" s="83">
        <v>23079533255</v>
      </c>
      <c r="H58" s="133"/>
      <c r="I58" s="84">
        <f t="shared" si="10"/>
        <v>23079533255</v>
      </c>
      <c r="J58" s="129">
        <f t="shared" si="8"/>
        <v>5.6556615914980908E-2</v>
      </c>
      <c r="K58" s="25">
        <v>14468423.121796774</v>
      </c>
      <c r="L58" s="86">
        <f t="shared" si="11"/>
        <v>818285.04939488915</v>
      </c>
      <c r="M58" s="25">
        <f t="shared" si="12"/>
        <v>15286708.171191663</v>
      </c>
      <c r="N58" s="25">
        <v>-7860.425855897367</v>
      </c>
      <c r="O58" s="81">
        <f t="shared" si="13"/>
        <v>15278847.745335765</v>
      </c>
    </row>
    <row r="59" spans="1:15">
      <c r="A59" s="32" t="s">
        <v>54</v>
      </c>
      <c r="B59" s="33" t="s">
        <v>55</v>
      </c>
      <c r="C59" s="82">
        <v>1975583.1760440837</v>
      </c>
      <c r="D59" s="83">
        <v>1902242390</v>
      </c>
      <c r="E59" s="130"/>
      <c r="F59" s="85">
        <f t="shared" si="9"/>
        <v>1902242390</v>
      </c>
      <c r="G59" s="83">
        <v>2078703881</v>
      </c>
      <c r="H59" s="133"/>
      <c r="I59" s="84">
        <f t="shared" si="10"/>
        <v>2078703881</v>
      </c>
      <c r="J59" s="129">
        <f t="shared" si="8"/>
        <v>9.2764987221213166E-2</v>
      </c>
      <c r="K59" s="25">
        <v>2309400.7659393731</v>
      </c>
      <c r="L59" s="86">
        <f t="shared" si="11"/>
        <v>214231.53254102584</v>
      </c>
      <c r="M59" s="25">
        <f t="shared" si="12"/>
        <v>2523632.298480399</v>
      </c>
      <c r="N59" s="25">
        <v>-381.0326850307174</v>
      </c>
      <c r="O59" s="81">
        <f t="shared" si="13"/>
        <v>2523251.2657953682</v>
      </c>
    </row>
    <row r="60" spans="1:15">
      <c r="A60" s="32" t="s">
        <v>56</v>
      </c>
      <c r="B60" s="33" t="s">
        <v>57</v>
      </c>
      <c r="C60" s="82">
        <v>6350000.6599320658</v>
      </c>
      <c r="D60" s="83">
        <v>6171599988</v>
      </c>
      <c r="E60" s="130"/>
      <c r="F60" s="85">
        <f t="shared" si="9"/>
        <v>6171599988</v>
      </c>
      <c r="G60" s="83">
        <v>6461028556</v>
      </c>
      <c r="H60" s="133">
        <v>187739</v>
      </c>
      <c r="I60" s="84">
        <f t="shared" si="10"/>
        <v>6461216295</v>
      </c>
      <c r="J60" s="129">
        <f t="shared" si="8"/>
        <v>4.6927264820002458E-2</v>
      </c>
      <c r="K60" s="25">
        <v>7004092.0178798968</v>
      </c>
      <c r="L60" s="86">
        <f t="shared" si="11"/>
        <v>328682.8809467153</v>
      </c>
      <c r="M60" s="25">
        <f t="shared" si="12"/>
        <v>7332774.8988266122</v>
      </c>
      <c r="N60" s="25">
        <v>-1430.9667802741751</v>
      </c>
      <c r="O60" s="81">
        <f t="shared" si="13"/>
        <v>7331343.932046338</v>
      </c>
    </row>
    <row r="61" spans="1:15">
      <c r="A61" s="32" t="s">
        <v>58</v>
      </c>
      <c r="B61" s="33" t="s">
        <v>59</v>
      </c>
      <c r="C61" s="82">
        <v>414217.53279517993</v>
      </c>
      <c r="D61" s="83">
        <v>6146023554</v>
      </c>
      <c r="E61" s="130"/>
      <c r="F61" s="85">
        <f t="shared" si="9"/>
        <v>6146023554</v>
      </c>
      <c r="G61" s="83">
        <v>6361153182</v>
      </c>
      <c r="H61" s="133"/>
      <c r="I61" s="84">
        <f t="shared" si="10"/>
        <v>6361153182</v>
      </c>
      <c r="J61" s="129">
        <f t="shared" si="8"/>
        <v>3.5003059475746355E-2</v>
      </c>
      <c r="K61" s="25">
        <v>458419.69530961738</v>
      </c>
      <c r="L61" s="86">
        <f t="shared" si="11"/>
        <v>16046.091859776059</v>
      </c>
      <c r="M61" s="25">
        <f t="shared" si="12"/>
        <v>474465.78716939344</v>
      </c>
      <c r="N61" s="25">
        <v>-158.97928138874704</v>
      </c>
      <c r="O61" s="81">
        <f t="shared" si="13"/>
        <v>474306.8078880047</v>
      </c>
    </row>
    <row r="62" spans="1:15">
      <c r="A62" s="32" t="s">
        <v>60</v>
      </c>
      <c r="B62" s="33" t="s">
        <v>61</v>
      </c>
      <c r="C62" s="82">
        <v>8951785.499176247</v>
      </c>
      <c r="D62" s="83">
        <v>8821524257</v>
      </c>
      <c r="E62" s="130"/>
      <c r="F62" s="85">
        <f t="shared" si="9"/>
        <v>8821524257</v>
      </c>
      <c r="G62" s="83">
        <v>9251861665</v>
      </c>
      <c r="H62" s="133"/>
      <c r="I62" s="84">
        <f t="shared" si="10"/>
        <v>9251861665</v>
      </c>
      <c r="J62" s="129">
        <f t="shared" si="8"/>
        <v>4.8782658808484418E-2</v>
      </c>
      <c r="K62" s="25">
        <v>9854366.6939014886</v>
      </c>
      <c r="L62" s="86">
        <f t="shared" si="11"/>
        <v>480722.20820228889</v>
      </c>
      <c r="M62" s="25">
        <f t="shared" si="12"/>
        <v>10335088.902103778</v>
      </c>
      <c r="N62" s="25">
        <v>-3131.6994052622467</v>
      </c>
      <c r="O62" s="81">
        <f t="shared" si="13"/>
        <v>10331957.202698516</v>
      </c>
    </row>
    <row r="63" spans="1:15">
      <c r="A63" s="32" t="s">
        <v>62</v>
      </c>
      <c r="B63" s="33" t="s">
        <v>63</v>
      </c>
      <c r="C63" s="82">
        <v>3919935.5927198529</v>
      </c>
      <c r="D63" s="83">
        <v>13944527539</v>
      </c>
      <c r="E63" s="130"/>
      <c r="F63" s="85">
        <f t="shared" si="9"/>
        <v>13944527539</v>
      </c>
      <c r="G63" s="83">
        <v>14407036558</v>
      </c>
      <c r="H63" s="133"/>
      <c r="I63" s="84">
        <f t="shared" si="10"/>
        <v>14407036558</v>
      </c>
      <c r="J63" s="129">
        <f t="shared" si="8"/>
        <v>3.3167779812292429E-2</v>
      </c>
      <c r="K63" s="25">
        <v>4231688.3846898433</v>
      </c>
      <c r="L63" s="86">
        <f t="shared" si="11"/>
        <v>140355.70857762813</v>
      </c>
      <c r="M63" s="25">
        <f t="shared" si="12"/>
        <v>4372044.0932674715</v>
      </c>
      <c r="N63" s="25">
        <v>-25409.418832218274</v>
      </c>
      <c r="O63" s="81">
        <f t="shared" si="13"/>
        <v>4346634.6744352533</v>
      </c>
    </row>
    <row r="64" spans="1:15">
      <c r="A64" s="32" t="s">
        <v>64</v>
      </c>
      <c r="B64" s="33" t="s">
        <v>65</v>
      </c>
      <c r="C64" s="82">
        <v>4843449.4675877951</v>
      </c>
      <c r="D64" s="83">
        <v>6595409239</v>
      </c>
      <c r="E64" s="130"/>
      <c r="F64" s="85">
        <f t="shared" si="9"/>
        <v>6595409239</v>
      </c>
      <c r="G64" s="83">
        <v>6966811360</v>
      </c>
      <c r="H64" s="133">
        <v>234285</v>
      </c>
      <c r="I64" s="84">
        <f t="shared" si="10"/>
        <v>6967045645</v>
      </c>
      <c r="J64" s="129">
        <f t="shared" si="8"/>
        <v>5.6347740152716853E-2</v>
      </c>
      <c r="K64" s="25">
        <v>5651748.3185108686</v>
      </c>
      <c r="L64" s="86">
        <f t="shared" si="11"/>
        <v>318463.24566000485</v>
      </c>
      <c r="M64" s="25">
        <f t="shared" si="12"/>
        <v>5970211.5641708737</v>
      </c>
      <c r="N64" s="25">
        <v>-3990.1386636868119</v>
      </c>
      <c r="O64" s="81">
        <f t="shared" si="13"/>
        <v>5966221.4255071869</v>
      </c>
    </row>
    <row r="65" spans="1:15">
      <c r="A65" s="32" t="s">
        <v>66</v>
      </c>
      <c r="B65" s="33" t="s">
        <v>67</v>
      </c>
      <c r="C65" s="82">
        <v>18406257.033399183</v>
      </c>
      <c r="D65" s="83">
        <v>17105500935</v>
      </c>
      <c r="E65" s="130"/>
      <c r="F65" s="85">
        <f t="shared" si="9"/>
        <v>17105500935</v>
      </c>
      <c r="G65" s="83">
        <v>18330703756</v>
      </c>
      <c r="H65" s="133">
        <v>-12966</v>
      </c>
      <c r="I65" s="84">
        <f t="shared" si="10"/>
        <v>18330690790</v>
      </c>
      <c r="J65" s="129">
        <f t="shared" si="8"/>
        <v>7.1625488178081231E-2</v>
      </c>
      <c r="K65" s="25">
        <v>21225091.117260799</v>
      </c>
      <c r="L65" s="86">
        <f t="shared" si="11"/>
        <v>1520257.5128980603</v>
      </c>
      <c r="M65" s="25">
        <f t="shared" si="12"/>
        <v>22745348.63015886</v>
      </c>
      <c r="N65" s="25">
        <v>-6977.4689805842936</v>
      </c>
      <c r="O65" s="81">
        <f t="shared" si="13"/>
        <v>22738371.161178276</v>
      </c>
    </row>
    <row r="66" spans="1:15">
      <c r="A66" s="32" t="s">
        <v>68</v>
      </c>
      <c r="B66" s="33" t="s">
        <v>69</v>
      </c>
      <c r="C66" s="82">
        <v>7775033.0885960944</v>
      </c>
      <c r="D66" s="83">
        <v>14024462473</v>
      </c>
      <c r="E66" s="130"/>
      <c r="F66" s="85">
        <f t="shared" si="9"/>
        <v>14024462473</v>
      </c>
      <c r="G66" s="83">
        <v>14695916709</v>
      </c>
      <c r="H66" s="133">
        <v>50747</v>
      </c>
      <c r="I66" s="84">
        <f t="shared" si="10"/>
        <v>14695967456</v>
      </c>
      <c r="J66" s="129">
        <f t="shared" si="8"/>
        <v>4.7880978275836698E-2</v>
      </c>
      <c r="K66" s="25">
        <v>8616075.406117456</v>
      </c>
      <c r="L66" s="86">
        <f t="shared" si="11"/>
        <v>412546.11934328079</v>
      </c>
      <c r="M66" s="25">
        <f t="shared" si="12"/>
        <v>9028621.5254607368</v>
      </c>
      <c r="N66" s="25">
        <v>-211.30129818804562</v>
      </c>
      <c r="O66" s="81">
        <f t="shared" si="13"/>
        <v>9028410.2241625488</v>
      </c>
    </row>
    <row r="67" spans="1:15">
      <c r="A67" s="32" t="s">
        <v>70</v>
      </c>
      <c r="B67" s="33" t="s">
        <v>71</v>
      </c>
      <c r="C67" s="82">
        <v>2439211.093268109</v>
      </c>
      <c r="D67" s="83">
        <v>3524758007</v>
      </c>
      <c r="E67" s="131"/>
      <c r="F67" s="85">
        <f t="shared" si="9"/>
        <v>3524758007</v>
      </c>
      <c r="G67" s="83">
        <v>3703617466</v>
      </c>
      <c r="H67" s="133"/>
      <c r="I67" s="84">
        <f t="shared" si="10"/>
        <v>3703617466</v>
      </c>
      <c r="J67" s="129">
        <f t="shared" si="8"/>
        <v>5.0743755640754264E-2</v>
      </c>
      <c r="K67" s="25">
        <v>2729612.6698071253</v>
      </c>
      <c r="L67" s="86">
        <f t="shared" si="11"/>
        <v>138510.79831059961</v>
      </c>
      <c r="M67" s="25">
        <f t="shared" si="12"/>
        <v>2868123.4681177251</v>
      </c>
      <c r="N67" s="25">
        <v>-802.61697876779363</v>
      </c>
      <c r="O67" s="81">
        <f t="shared" si="13"/>
        <v>2867320.8511389573</v>
      </c>
    </row>
    <row r="68" spans="1:15">
      <c r="A68" s="32" t="s">
        <v>72</v>
      </c>
      <c r="B68" s="33" t="s">
        <v>73</v>
      </c>
      <c r="C68" s="82">
        <v>4051057.3271863721</v>
      </c>
      <c r="D68" s="83">
        <v>15628777898</v>
      </c>
      <c r="E68" s="130"/>
      <c r="F68" s="85">
        <f t="shared" si="9"/>
        <v>15628777898</v>
      </c>
      <c r="G68" s="83">
        <v>16217065983</v>
      </c>
      <c r="H68" s="133"/>
      <c r="I68" s="84">
        <f t="shared" si="10"/>
        <v>16217065983</v>
      </c>
      <c r="J68" s="129">
        <f t="shared" si="8"/>
        <v>3.7641336311733158E-2</v>
      </c>
      <c r="K68" s="25">
        <v>4382304.7880040649</v>
      </c>
      <c r="L68" s="86">
        <f t="shared" si="11"/>
        <v>164955.80834577949</v>
      </c>
      <c r="M68" s="25">
        <f t="shared" si="12"/>
        <v>4547260.5963498447</v>
      </c>
      <c r="N68" s="25">
        <v>-2473.1282449280843</v>
      </c>
      <c r="O68" s="81">
        <f t="shared" si="13"/>
        <v>4544787.4681049166</v>
      </c>
    </row>
    <row r="69" spans="1:15">
      <c r="A69" s="32" t="s">
        <v>74</v>
      </c>
      <c r="B69" s="33" t="s">
        <v>75</v>
      </c>
      <c r="C69" s="82">
        <v>4776569.5161478417</v>
      </c>
      <c r="D69" s="83">
        <v>13784764382</v>
      </c>
      <c r="E69" s="130"/>
      <c r="F69" s="85">
        <f t="shared" si="9"/>
        <v>13784764382</v>
      </c>
      <c r="G69" s="83">
        <v>14488318605</v>
      </c>
      <c r="H69" s="133"/>
      <c r="I69" s="84">
        <f t="shared" si="10"/>
        <v>14488318605</v>
      </c>
      <c r="J69" s="129">
        <f t="shared" si="8"/>
        <v>5.1038538164547349E-2</v>
      </c>
      <c r="K69" s="25">
        <v>5387049.9922831459</v>
      </c>
      <c r="L69" s="86">
        <f t="shared" si="11"/>
        <v>274947.15662546782</v>
      </c>
      <c r="M69" s="25">
        <f t="shared" si="12"/>
        <v>5661997.1489086132</v>
      </c>
      <c r="N69" s="25">
        <v>7020.4156870860606</v>
      </c>
      <c r="O69" s="81">
        <f t="shared" si="13"/>
        <v>5669017.5645956993</v>
      </c>
    </row>
    <row r="70" spans="1:15">
      <c r="A70" s="32" t="s">
        <v>76</v>
      </c>
      <c r="B70" s="33" t="s">
        <v>77</v>
      </c>
      <c r="C70" s="82">
        <v>6271822.8565516993</v>
      </c>
      <c r="D70" s="83">
        <v>6893426243</v>
      </c>
      <c r="E70" s="130"/>
      <c r="F70" s="85">
        <f t="shared" si="9"/>
        <v>6893426243</v>
      </c>
      <c r="G70" s="83">
        <v>7566648449</v>
      </c>
      <c r="H70" s="133">
        <v>-28800</v>
      </c>
      <c r="I70" s="84">
        <f t="shared" si="10"/>
        <v>7566619649</v>
      </c>
      <c r="J70" s="129">
        <f t="shared" si="8"/>
        <v>9.7657301647870842E-2</v>
      </c>
      <c r="K70" s="25">
        <v>7668192.9496552255</v>
      </c>
      <c r="L70" s="86">
        <f t="shared" si="11"/>
        <v>748855.03197855677</v>
      </c>
      <c r="M70" s="25">
        <f t="shared" si="12"/>
        <v>8417047.9816337824</v>
      </c>
      <c r="N70" s="25">
        <v>-963.93418983183801</v>
      </c>
      <c r="O70" s="81">
        <f t="shared" si="13"/>
        <v>8416084.0474439505</v>
      </c>
    </row>
    <row r="71" spans="1:15">
      <c r="A71" s="32" t="s">
        <v>78</v>
      </c>
      <c r="B71" s="33" t="s">
        <v>79</v>
      </c>
      <c r="C71" s="82">
        <v>1457719.0306169996</v>
      </c>
      <c r="D71" s="83">
        <v>8958654333</v>
      </c>
      <c r="E71" s="130"/>
      <c r="F71" s="85">
        <f t="shared" si="9"/>
        <v>8958654333</v>
      </c>
      <c r="G71" s="83">
        <v>9305169564</v>
      </c>
      <c r="H71" s="133"/>
      <c r="I71" s="84">
        <f t="shared" si="10"/>
        <v>9305169564</v>
      </c>
      <c r="J71" s="129">
        <f t="shared" si="8"/>
        <v>3.8679383992256552E-2</v>
      </c>
      <c r="K71" s="25">
        <v>1559934.5048219676</v>
      </c>
      <c r="L71" s="86">
        <f t="shared" si="11"/>
        <v>60337.305714779461</v>
      </c>
      <c r="M71" s="25">
        <f t="shared" si="12"/>
        <v>1620271.8105367471</v>
      </c>
      <c r="N71" s="25">
        <v>-2718.919611034682</v>
      </c>
      <c r="O71" s="81">
        <f t="shared" si="13"/>
        <v>1617552.8909257124</v>
      </c>
    </row>
    <row r="72" spans="1:15">
      <c r="A72" s="32" t="s">
        <v>80</v>
      </c>
      <c r="B72" s="33" t="s">
        <v>81</v>
      </c>
      <c r="C72" s="82">
        <v>27706843.252841342</v>
      </c>
      <c r="D72" s="83">
        <v>31722409341</v>
      </c>
      <c r="E72" s="130"/>
      <c r="F72" s="85">
        <f t="shared" si="9"/>
        <v>31722409341</v>
      </c>
      <c r="G72" s="83">
        <v>33562948718</v>
      </c>
      <c r="H72" s="133">
        <v>10241</v>
      </c>
      <c r="I72" s="84">
        <f t="shared" si="10"/>
        <v>33562958959</v>
      </c>
      <c r="J72" s="129">
        <f t="shared" si="8"/>
        <v>5.8020486345000288E-2</v>
      </c>
      <c r="K72" s="25">
        <v>30993740.342685878</v>
      </c>
      <c r="L72" s="86">
        <f t="shared" si="11"/>
        <v>1798271.8883332906</v>
      </c>
      <c r="M72" s="25">
        <f t="shared" si="12"/>
        <v>32792012.231019169</v>
      </c>
      <c r="N72" s="25">
        <v>-20537.148553851992</v>
      </c>
      <c r="O72" s="81">
        <f t="shared" si="13"/>
        <v>32771475.082465317</v>
      </c>
    </row>
    <row r="73" spans="1:15">
      <c r="A73" s="32" t="s">
        <v>82</v>
      </c>
      <c r="B73" s="33" t="s">
        <v>83</v>
      </c>
      <c r="C73" s="82">
        <v>3332560.6839157301</v>
      </c>
      <c r="D73" s="83">
        <v>3268917844</v>
      </c>
      <c r="E73" s="130"/>
      <c r="F73" s="85">
        <f t="shared" si="9"/>
        <v>3268917844</v>
      </c>
      <c r="G73" s="83">
        <v>3475279399</v>
      </c>
      <c r="H73" s="133">
        <v>16849</v>
      </c>
      <c r="I73" s="84">
        <f t="shared" si="10"/>
        <v>3475296248</v>
      </c>
      <c r="J73" s="129">
        <f t="shared" si="8"/>
        <v>6.3133554848679149E-2</v>
      </c>
      <c r="K73" s="25">
        <v>3855160.5781752081</v>
      </c>
      <c r="L73" s="86">
        <f t="shared" si="11"/>
        <v>243389.99181269013</v>
      </c>
      <c r="M73" s="25">
        <f t="shared" si="12"/>
        <v>4098550.5699878982</v>
      </c>
      <c r="N73" s="25">
        <v>-4295.9326197057962</v>
      </c>
      <c r="O73" s="81">
        <f t="shared" si="13"/>
        <v>4094254.6373681924</v>
      </c>
    </row>
    <row r="74" spans="1:15">
      <c r="A74" s="55" t="s">
        <v>84</v>
      </c>
      <c r="B74" s="33" t="s">
        <v>85</v>
      </c>
      <c r="C74" s="82">
        <v>7762739.6678158939</v>
      </c>
      <c r="D74" s="83">
        <v>16753101472</v>
      </c>
      <c r="E74" s="132"/>
      <c r="F74" s="85">
        <f t="shared" si="9"/>
        <v>16753101472</v>
      </c>
      <c r="G74" s="83">
        <v>17483341656</v>
      </c>
      <c r="H74" s="135">
        <v>-165445</v>
      </c>
      <c r="I74" s="84">
        <f t="shared" si="10"/>
        <v>17483176211</v>
      </c>
      <c r="J74" s="129">
        <f t="shared" si="8"/>
        <v>4.3578482481001948E-2</v>
      </c>
      <c r="K74" s="25">
        <v>8432745.351375863</v>
      </c>
      <c r="L74" s="86">
        <f t="shared" si="11"/>
        <v>367486.24556168367</v>
      </c>
      <c r="M74" s="25">
        <f t="shared" si="12"/>
        <v>8800231.5969375465</v>
      </c>
      <c r="N74" s="25">
        <v>-2170.8331231083721</v>
      </c>
      <c r="O74" s="81">
        <f t="shared" si="13"/>
        <v>8798060.7638144381</v>
      </c>
    </row>
    <row r="75" spans="1:15">
      <c r="A75" s="146" t="s">
        <v>93</v>
      </c>
      <c r="B75" s="147" t="s">
        <v>94</v>
      </c>
      <c r="C75" s="144">
        <v>4320926.3607304227</v>
      </c>
      <c r="D75" s="139">
        <v>10383339046</v>
      </c>
      <c r="E75" s="138"/>
      <c r="F75" s="138">
        <f t="shared" si="9"/>
        <v>10383339046</v>
      </c>
      <c r="G75" s="139">
        <v>10896104721</v>
      </c>
      <c r="H75" s="138"/>
      <c r="I75" s="143">
        <f t="shared" si="10"/>
        <v>10896104721</v>
      </c>
      <c r="J75" s="136">
        <f t="shared" si="8"/>
        <v>4.9383504933081621E-2</v>
      </c>
      <c r="K75" s="140">
        <v>4953703.9044044325</v>
      </c>
      <c r="L75" s="142">
        <f t="shared" si="11"/>
        <v>244631.26120018197</v>
      </c>
      <c r="M75" s="145">
        <f t="shared" si="12"/>
        <v>5198335.1656046147</v>
      </c>
      <c r="N75" s="25">
        <v>-404.09272699058056</v>
      </c>
      <c r="O75" s="81">
        <f t="shared" si="13"/>
        <v>5197931.0728776241</v>
      </c>
    </row>
    <row r="76" spans="1:15">
      <c r="A76" s="146" t="s">
        <v>95</v>
      </c>
      <c r="B76" s="147" t="s">
        <v>96</v>
      </c>
      <c r="C76" s="144">
        <v>6775333.9767137067</v>
      </c>
      <c r="D76" s="139">
        <v>10569135661</v>
      </c>
      <c r="E76" s="138"/>
      <c r="F76" s="138">
        <f t="shared" si="9"/>
        <v>10569135661</v>
      </c>
      <c r="G76" s="139">
        <v>11444636176</v>
      </c>
      <c r="H76" s="138"/>
      <c r="I76" s="143">
        <f t="shared" si="10"/>
        <v>11444636176</v>
      </c>
      <c r="J76" s="136">
        <f t="shared" si="8"/>
        <v>8.2835583067647406E-2</v>
      </c>
      <c r="K76" s="140">
        <v>7870404.6737224087</v>
      </c>
      <c r="L76" s="142">
        <f t="shared" si="11"/>
        <v>651949.56012613291</v>
      </c>
      <c r="M76" s="145">
        <f t="shared" si="12"/>
        <v>8522354.233848542</v>
      </c>
      <c r="N76" s="25">
        <v>-1197.7471766369417</v>
      </c>
      <c r="O76" s="81">
        <f t="shared" si="13"/>
        <v>8521156.486671906</v>
      </c>
    </row>
    <row r="77" spans="1:15">
      <c r="A77" s="146" t="s">
        <v>97</v>
      </c>
      <c r="B77" s="147" t="s">
        <v>98</v>
      </c>
      <c r="C77" s="144">
        <v>6062792.0675997101</v>
      </c>
      <c r="D77" s="139">
        <v>10382350398</v>
      </c>
      <c r="E77" s="138"/>
      <c r="F77" s="138">
        <f t="shared" si="9"/>
        <v>10382350398</v>
      </c>
      <c r="G77" s="139">
        <v>11267689787</v>
      </c>
      <c r="H77" s="138">
        <v>-300454</v>
      </c>
      <c r="I77" s="143">
        <f>+G77+H77</f>
        <v>11267389333</v>
      </c>
      <c r="J77" s="136">
        <f t="shared" si="8"/>
        <v>8.5244564195260553E-2</v>
      </c>
      <c r="K77" s="140">
        <v>7076923.6804774432</v>
      </c>
      <c r="L77" s="142">
        <f t="shared" si="11"/>
        <v>603269.274985419</v>
      </c>
      <c r="M77" s="145">
        <f t="shared" si="12"/>
        <v>7680192.9554628618</v>
      </c>
      <c r="N77" s="25">
        <v>-5916.3171039260924</v>
      </c>
      <c r="O77" s="81">
        <f t="shared" si="13"/>
        <v>7674276.6383589357</v>
      </c>
    </row>
    <row r="78" spans="1:15">
      <c r="A78" s="146" t="s">
        <v>99</v>
      </c>
      <c r="B78" s="147" t="s">
        <v>100</v>
      </c>
      <c r="C78" s="144">
        <v>2392883.5844126721</v>
      </c>
      <c r="D78" s="139">
        <v>3582153335</v>
      </c>
      <c r="E78" s="138"/>
      <c r="F78" s="138">
        <f t="shared" si="9"/>
        <v>3582153335</v>
      </c>
      <c r="G78" s="139">
        <v>3744350767</v>
      </c>
      <c r="H78" s="138">
        <v>-114706</v>
      </c>
      <c r="I78" s="143">
        <f>+G78+H78</f>
        <v>3744236061</v>
      </c>
      <c r="J78" s="137">
        <f t="shared" si="8"/>
        <v>4.5247288667502002E-2</v>
      </c>
      <c r="K78" s="140">
        <v>2689204.2425012523</v>
      </c>
      <c r="L78" s="142">
        <f t="shared" si="11"/>
        <v>121679.20064632522</v>
      </c>
      <c r="M78" s="145">
        <f t="shared" si="12"/>
        <v>2810883.4431475773</v>
      </c>
      <c r="N78" s="25">
        <v>-762.69534446438774</v>
      </c>
      <c r="O78" s="81">
        <f t="shared" si="13"/>
        <v>2810120.747803113</v>
      </c>
    </row>
    <row r="79" spans="1:15">
      <c r="A79" s="89"/>
      <c r="B79" s="40" t="s">
        <v>101</v>
      </c>
      <c r="C79" s="41">
        <f>SUM(C51:C78)</f>
        <v>161300135.86543182</v>
      </c>
      <c r="D79" s="90">
        <f>SUM(D51:D78)</f>
        <v>250136544484</v>
      </c>
      <c r="E79" s="90">
        <f>SUM(E51:E74)</f>
        <v>0</v>
      </c>
      <c r="F79" s="90">
        <f>SUM(F51:F78)</f>
        <v>250136544484</v>
      </c>
      <c r="G79" s="90">
        <f>SUM(G51:G78)</f>
        <v>264399036547</v>
      </c>
      <c r="H79" s="90">
        <f>SUM(H51:H78)</f>
        <v>-28065</v>
      </c>
      <c r="I79" s="90">
        <f>SUM(I51:I78)</f>
        <v>264399008482</v>
      </c>
      <c r="J79" s="88">
        <f t="shared" si="8"/>
        <v>5.7018713628676915E-2</v>
      </c>
      <c r="K79" s="42">
        <f>SUM(K51:K78)</f>
        <v>181727220.31776124</v>
      </c>
      <c r="L79" s="42">
        <f>SUM(L51:L78)</f>
        <v>11249039.519213866</v>
      </c>
      <c r="M79" s="42">
        <f>SUM(M51:M78)</f>
        <v>192976259.83697513</v>
      </c>
      <c r="N79" s="43">
        <f>SUM(N51:N78)</f>
        <v>-94456.200001901307</v>
      </c>
      <c r="O79" s="43">
        <f>SUM(O51:O78)</f>
        <v>192881803.63697323</v>
      </c>
    </row>
    <row r="80" spans="1:15" ht="15.6">
      <c r="A80" s="55"/>
      <c r="B80" s="91"/>
      <c r="C80" s="92"/>
      <c r="D80" s="87"/>
      <c r="E80" s="87"/>
      <c r="F80" s="85"/>
      <c r="G80" s="87"/>
      <c r="H80" s="87"/>
      <c r="I80" s="87"/>
      <c r="J80" s="37"/>
      <c r="K80" s="34"/>
      <c r="L80" s="86"/>
      <c r="M80" s="34"/>
    </row>
    <row r="81" spans="1:15">
      <c r="B81" s="33"/>
      <c r="C81" s="33"/>
      <c r="D81" s="85"/>
      <c r="E81" s="87"/>
      <c r="F81" s="85"/>
      <c r="G81" s="87"/>
      <c r="H81" s="87"/>
      <c r="I81" s="85"/>
      <c r="J81" s="33"/>
      <c r="K81" s="34"/>
      <c r="L81" s="34"/>
      <c r="M81" s="34"/>
    </row>
    <row r="82" spans="1:15" ht="13.8" thickBot="1">
      <c r="A82" s="93"/>
      <c r="B82" s="94" t="s">
        <v>102</v>
      </c>
      <c r="C82" s="94"/>
      <c r="D82" s="95">
        <f t="shared" ref="D82:I82" si="14">D79+D17</f>
        <v>545876455387</v>
      </c>
      <c r="E82" s="95">
        <f t="shared" si="14"/>
        <v>0</v>
      </c>
      <c r="F82" s="95">
        <f t="shared" si="14"/>
        <v>545876455387</v>
      </c>
      <c r="G82" s="95">
        <f t="shared" si="14"/>
        <v>577628919389</v>
      </c>
      <c r="H82" s="95">
        <f t="shared" si="14"/>
        <v>-28065</v>
      </c>
      <c r="I82" s="95">
        <f t="shared" si="14"/>
        <v>577628891324</v>
      </c>
      <c r="J82" s="96">
        <f>+(I82-F82)/F82</f>
        <v>5.8167806329893927E-2</v>
      </c>
      <c r="K82" s="61">
        <f>K79+K17</f>
        <v>454938384.98033535</v>
      </c>
      <c r="L82" s="61">
        <f>L79+L17</f>
        <v>27406667.986672286</v>
      </c>
      <c r="M82" s="61">
        <f>M79+M17</f>
        <v>482345052.96700764</v>
      </c>
      <c r="N82" s="61">
        <f t="shared" ref="N82:O82" si="15">N79+N17</f>
        <v>-277091.33267278067</v>
      </c>
      <c r="O82" s="61">
        <f t="shared" si="15"/>
        <v>482067961.63433492</v>
      </c>
    </row>
    <row r="83" spans="1:15" ht="14.4" thickTop="1" thickBot="1">
      <c r="A83" s="68"/>
      <c r="B83" s="68"/>
      <c r="C83" s="68"/>
      <c r="D83" s="97" t="s">
        <v>103</v>
      </c>
      <c r="E83" s="98"/>
      <c r="F83" s="98" t="s">
        <v>3</v>
      </c>
      <c r="G83" s="97" t="s">
        <v>88</v>
      </c>
      <c r="H83" s="97" t="s">
        <v>89</v>
      </c>
      <c r="I83" s="99" t="s">
        <v>3</v>
      </c>
      <c r="J83" s="98"/>
      <c r="K83" s="97" t="s">
        <v>90</v>
      </c>
      <c r="L83" s="71"/>
      <c r="M83" s="68"/>
    </row>
    <row r="84" spans="1:15">
      <c r="A84" s="117" t="s">
        <v>192</v>
      </c>
      <c r="B84" s="117"/>
      <c r="C84" s="117"/>
      <c r="D84" s="117"/>
      <c r="F84" s="81"/>
      <c r="H84" s="25"/>
      <c r="I84" s="73"/>
      <c r="K84" s="74"/>
      <c r="L84" s="101" t="s">
        <v>91</v>
      </c>
      <c r="M84" s="102" t="s">
        <v>92</v>
      </c>
    </row>
    <row r="85" spans="1:15" ht="13.8" thickBot="1">
      <c r="A85" s="148" t="s">
        <v>179</v>
      </c>
      <c r="B85" s="33"/>
      <c r="C85" s="33"/>
      <c r="D85" s="87"/>
      <c r="H85" s="103"/>
      <c r="I85" s="76"/>
      <c r="K85" s="78"/>
      <c r="L85" s="104">
        <f>O82/2</f>
        <v>241033980.81716746</v>
      </c>
      <c r="M85" s="105">
        <f>O82-L85</f>
        <v>241033980.81716746</v>
      </c>
      <c r="O85" s="81"/>
    </row>
    <row r="86" spans="1:15">
      <c r="A86" s="106" t="s">
        <v>198</v>
      </c>
      <c r="H86" s="103"/>
      <c r="I86" s="100"/>
      <c r="K86" s="78"/>
      <c r="L86" s="78"/>
      <c r="M86" s="78"/>
    </row>
    <row r="87" spans="1:15" hidden="1">
      <c r="B87" s="107" t="s">
        <v>104</v>
      </c>
      <c r="C87" s="107"/>
      <c r="D87" s="108">
        <v>413518612438</v>
      </c>
      <c r="E87" s="108">
        <v>0</v>
      </c>
      <c r="F87" s="108">
        <v>413518612438</v>
      </c>
      <c r="G87" s="109">
        <v>434486081159</v>
      </c>
      <c r="H87" s="110">
        <v>-11179955</v>
      </c>
      <c r="I87" s="110"/>
      <c r="J87" s="111">
        <f>+(I87-F87)/F87</f>
        <v>-1</v>
      </c>
      <c r="K87" s="110">
        <v>347643540.16920149</v>
      </c>
      <c r="L87" s="112"/>
      <c r="M87" s="108"/>
    </row>
    <row r="88" spans="1:15" hidden="1">
      <c r="B88" s="107" t="s">
        <v>105</v>
      </c>
      <c r="C88" s="107"/>
      <c r="D88" s="110">
        <f>+D82-D87</f>
        <v>132357842949</v>
      </c>
      <c r="E88" s="110">
        <f t="shared" ref="E88:K88" si="16">+E82-E87</f>
        <v>0</v>
      </c>
      <c r="F88" s="110">
        <f t="shared" si="16"/>
        <v>132357842949</v>
      </c>
      <c r="G88" s="110">
        <f t="shared" si="16"/>
        <v>143142838230</v>
      </c>
      <c r="H88" s="110">
        <f t="shared" si="16"/>
        <v>11151890</v>
      </c>
      <c r="I88" s="110"/>
      <c r="J88" s="110">
        <f t="shared" si="16"/>
        <v>1.0581678063298938</v>
      </c>
      <c r="K88" s="110">
        <f t="shared" si="16"/>
        <v>107294844.81113386</v>
      </c>
      <c r="L88" s="110"/>
      <c r="M88" s="110"/>
    </row>
    <row r="89" spans="1:15">
      <c r="D89" s="113"/>
      <c r="I89" s="81"/>
    </row>
    <row r="90" spans="1:15">
      <c r="D90" s="79"/>
      <c r="I90" s="114"/>
    </row>
    <row r="91" spans="1:15">
      <c r="C91" s="79"/>
    </row>
    <row r="92" spans="1:15">
      <c r="C92" s="81"/>
      <c r="L92" s="9"/>
    </row>
    <row r="94" spans="1:15">
      <c r="C94" s="79"/>
    </row>
  </sheetData>
  <mergeCells count="3">
    <mergeCell ref="A4:B4"/>
    <mergeCell ref="A6:M6"/>
    <mergeCell ref="B7:M7"/>
  </mergeCells>
  <pageMargins left="0.2" right="0.2" top="0.75" bottom="0.75" header="0.3" footer="0.3"/>
  <pageSetup paperSize="5" scale="60" orientation="landscape" r:id="rId1"/>
  <headerFooter>
    <oddFooter>&amp;Z&amp;F</oddFooter>
  </headerFooter>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0FCA5-D90B-4DFA-AD00-56FFF769F3FD}">
  <sheetPr>
    <tabColor theme="4"/>
    <pageSetUpPr fitToPage="1"/>
  </sheetPr>
  <dimension ref="A1:P94"/>
  <sheetViews>
    <sheetView showGridLines="0" topLeftCell="D8" zoomScale="90" zoomScaleNormal="90" workbookViewId="0">
      <selection activeCell="M82" sqref="M82"/>
    </sheetView>
  </sheetViews>
  <sheetFormatPr defaultRowHeight="13.2"/>
  <cols>
    <col min="1" max="1" width="11.44140625" customWidth="1"/>
    <col min="2" max="2" width="24" bestFit="1" customWidth="1"/>
    <col min="3" max="3" width="21.88671875" customWidth="1"/>
    <col min="4" max="4" width="23.33203125" customWidth="1"/>
    <col min="5" max="5" width="17.44140625" customWidth="1"/>
    <col min="6" max="6" width="23.33203125" customWidth="1"/>
    <col min="7" max="7" width="22.33203125" customWidth="1"/>
    <col min="8" max="8" width="12.88671875" customWidth="1"/>
    <col min="9" max="9" width="22.5546875" customWidth="1"/>
    <col min="10" max="11" width="31.109375" customWidth="1"/>
    <col min="12" max="12" width="33.44140625" bestFit="1" customWidth="1"/>
    <col min="13" max="13" width="18.44140625" bestFit="1" customWidth="1"/>
    <col min="14" max="14" width="17.33203125" style="25" customWidth="1"/>
    <col min="15" max="15" width="16" bestFit="1" customWidth="1"/>
    <col min="16" max="16" width="15" bestFit="1" customWidth="1"/>
  </cols>
  <sheetData>
    <row r="1" spans="1:15">
      <c r="A1" s="1" t="s">
        <v>0</v>
      </c>
    </row>
    <row r="2" spans="1:15">
      <c r="A2" s="1" t="s">
        <v>1</v>
      </c>
    </row>
    <row r="3" spans="1:15">
      <c r="A3" s="1" t="s">
        <v>2</v>
      </c>
      <c r="J3" s="6"/>
      <c r="K3" s="163"/>
    </row>
    <row r="4" spans="1:15">
      <c r="A4" s="220">
        <v>43770</v>
      </c>
      <c r="B4" s="220"/>
      <c r="J4" s="5" t="s">
        <v>3</v>
      </c>
      <c r="K4" s="163" t="s">
        <v>3</v>
      </c>
      <c r="L4" s="6"/>
      <c r="M4" s="6"/>
    </row>
    <row r="5" spans="1:15">
      <c r="A5" s="164" t="s">
        <v>214</v>
      </c>
      <c r="J5" s="5"/>
      <c r="K5" s="163"/>
      <c r="L5" s="6"/>
      <c r="M5" s="6"/>
    </row>
    <row r="6" spans="1:15" ht="15.6">
      <c r="A6" s="218" t="s">
        <v>4</v>
      </c>
      <c r="B6" s="218"/>
      <c r="C6" s="218"/>
      <c r="D6" s="218"/>
      <c r="E6" s="218"/>
      <c r="F6" s="218"/>
      <c r="G6" s="218"/>
      <c r="H6" s="218"/>
      <c r="I6" s="218"/>
      <c r="J6" s="218"/>
      <c r="K6" s="218"/>
      <c r="L6" s="218"/>
      <c r="M6" s="218"/>
    </row>
    <row r="7" spans="1:15" s="9" customFormat="1" ht="12.75" customHeight="1">
      <c r="A7" s="165"/>
      <c r="B7" s="219" t="s">
        <v>206</v>
      </c>
      <c r="C7" s="219"/>
      <c r="D7" s="219"/>
      <c r="E7" s="219"/>
      <c r="F7" s="219"/>
      <c r="G7" s="219"/>
      <c r="H7" s="219"/>
      <c r="I7" s="219"/>
      <c r="J7" s="219"/>
      <c r="K7" s="219"/>
      <c r="L7" s="219"/>
      <c r="M7" s="219"/>
      <c r="N7" s="152"/>
    </row>
    <row r="8" spans="1:15" s="9" customFormat="1" ht="12.75" customHeight="1">
      <c r="A8" s="165"/>
      <c r="B8" s="10"/>
      <c r="C8" s="161"/>
      <c r="D8" s="10"/>
      <c r="E8" s="10"/>
      <c r="F8" s="10"/>
      <c r="G8" s="10"/>
      <c r="H8" s="10"/>
      <c r="I8" s="10"/>
      <c r="J8" s="10"/>
      <c r="K8" s="10"/>
      <c r="L8" s="10"/>
      <c r="M8" s="10"/>
      <c r="N8" s="152"/>
    </row>
    <row r="9" spans="1:15">
      <c r="A9" s="11"/>
      <c r="B9" s="11"/>
      <c r="C9" s="162"/>
      <c r="D9" s="11"/>
      <c r="E9" s="11"/>
      <c r="F9" s="11"/>
      <c r="G9" s="11"/>
      <c r="H9" s="12" t="s">
        <v>3</v>
      </c>
      <c r="I9" s="12" t="s">
        <v>3</v>
      </c>
      <c r="J9" s="12" t="s">
        <v>210</v>
      </c>
      <c r="K9" s="12" t="s">
        <v>211</v>
      </c>
      <c r="L9" s="12" t="s">
        <v>212</v>
      </c>
      <c r="M9" s="12" t="s">
        <v>211</v>
      </c>
      <c r="N9" s="12" t="s">
        <v>211</v>
      </c>
      <c r="O9" s="12" t="s">
        <v>211</v>
      </c>
    </row>
    <row r="10" spans="1:15">
      <c r="A10" s="166"/>
      <c r="B10" s="166"/>
      <c r="C10" s="166"/>
      <c r="D10" s="166" t="s">
        <v>5</v>
      </c>
      <c r="E10" s="166" t="s">
        <v>196</v>
      </c>
      <c r="F10" s="166"/>
      <c r="G10" s="166" t="s">
        <v>5</v>
      </c>
      <c r="H10" s="166" t="s">
        <v>197</v>
      </c>
      <c r="I10" s="166"/>
      <c r="J10" s="167" t="s">
        <v>6</v>
      </c>
      <c r="K10" s="166" t="s">
        <v>7</v>
      </c>
      <c r="L10" s="166" t="s">
        <v>6</v>
      </c>
      <c r="M10" s="166" t="s">
        <v>225</v>
      </c>
      <c r="N10" s="166" t="s">
        <v>226</v>
      </c>
      <c r="O10" s="166" t="s">
        <v>227</v>
      </c>
    </row>
    <row r="11" spans="1:15" ht="24" customHeight="1">
      <c r="A11" s="166" t="s">
        <v>8</v>
      </c>
      <c r="B11" s="166"/>
      <c r="C11" s="166"/>
      <c r="D11" s="166" t="s">
        <v>9</v>
      </c>
      <c r="E11" s="166" t="s">
        <v>10</v>
      </c>
      <c r="F11" s="166" t="s">
        <v>178</v>
      </c>
      <c r="G11" s="166" t="s">
        <v>228</v>
      </c>
      <c r="H11" s="166" t="s">
        <v>209</v>
      </c>
      <c r="I11" s="166" t="s">
        <v>208</v>
      </c>
      <c r="J11" s="128" t="s">
        <v>190</v>
      </c>
      <c r="K11" s="168" t="s">
        <v>193</v>
      </c>
      <c r="L11" s="168" t="s">
        <v>12</v>
      </c>
      <c r="M11" s="166" t="s">
        <v>11</v>
      </c>
      <c r="N11" s="166" t="s">
        <v>11</v>
      </c>
      <c r="O11" s="166" t="s">
        <v>11</v>
      </c>
    </row>
    <row r="12" spans="1:15">
      <c r="A12" s="15" t="s">
        <v>13</v>
      </c>
      <c r="B12" s="15" t="s">
        <v>8</v>
      </c>
      <c r="C12" s="15" t="s">
        <v>177</v>
      </c>
      <c r="D12" s="15" t="s">
        <v>178</v>
      </c>
      <c r="E12" s="15" t="s">
        <v>207</v>
      </c>
      <c r="F12" s="15" t="s">
        <v>14</v>
      </c>
      <c r="G12" s="15" t="s">
        <v>208</v>
      </c>
      <c r="H12" s="15" t="s">
        <v>15</v>
      </c>
      <c r="I12" s="15" t="s">
        <v>14</v>
      </c>
      <c r="J12" s="141" t="s">
        <v>191</v>
      </c>
      <c r="K12" s="141" t="s">
        <v>194</v>
      </c>
      <c r="L12" s="141" t="s">
        <v>194</v>
      </c>
      <c r="M12" s="16" t="s">
        <v>16</v>
      </c>
      <c r="N12" s="16" t="s">
        <v>16</v>
      </c>
      <c r="O12" s="16" t="s">
        <v>16</v>
      </c>
    </row>
    <row r="13" spans="1:15">
      <c r="A13" s="165"/>
      <c r="B13" s="169" t="s">
        <v>17</v>
      </c>
      <c r="C13" s="169">
        <v>4</v>
      </c>
      <c r="D13" s="170" t="s">
        <v>18</v>
      </c>
      <c r="E13" s="170" t="s">
        <v>19</v>
      </c>
      <c r="F13" s="170" t="s">
        <v>20</v>
      </c>
      <c r="G13" s="170" t="s">
        <v>21</v>
      </c>
      <c r="H13" s="170" t="s">
        <v>22</v>
      </c>
      <c r="I13" s="170" t="s">
        <v>23</v>
      </c>
      <c r="J13" s="170" t="s">
        <v>24</v>
      </c>
      <c r="K13" s="170" t="s">
        <v>25</v>
      </c>
      <c r="L13" s="170" t="s">
        <v>26</v>
      </c>
      <c r="M13" s="170" t="s">
        <v>27</v>
      </c>
      <c r="N13" s="170" t="s">
        <v>229</v>
      </c>
      <c r="O13" s="170" t="s">
        <v>27</v>
      </c>
    </row>
    <row r="14" spans="1:15">
      <c r="B14" s="20" t="s">
        <v>28</v>
      </c>
      <c r="C14" s="20"/>
      <c r="D14" s="21"/>
      <c r="E14" s="21"/>
      <c r="F14" s="21" t="s">
        <v>29</v>
      </c>
      <c r="G14" s="21"/>
      <c r="H14" s="22"/>
      <c r="I14" s="21" t="s">
        <v>30</v>
      </c>
      <c r="J14" s="23" t="s">
        <v>31</v>
      </c>
      <c r="K14" s="24" t="s">
        <v>213</v>
      </c>
      <c r="L14" s="23" t="s">
        <v>32</v>
      </c>
      <c r="M14" s="23" t="s">
        <v>33</v>
      </c>
      <c r="N14" s="23"/>
      <c r="O14" s="23" t="s">
        <v>230</v>
      </c>
    </row>
    <row r="15" spans="1:15">
      <c r="D15" s="171" t="s">
        <v>34</v>
      </c>
      <c r="E15" s="165"/>
      <c r="F15" s="171" t="s">
        <v>34</v>
      </c>
      <c r="G15" s="165"/>
      <c r="H15" s="172"/>
      <c r="I15" s="173"/>
      <c r="J15" s="31"/>
      <c r="K15" s="174"/>
      <c r="L15" s="31"/>
      <c r="M15" s="31"/>
    </row>
    <row r="16" spans="1:15">
      <c r="A16" s="32" t="s">
        <v>35</v>
      </c>
      <c r="B16" t="s">
        <v>36</v>
      </c>
      <c r="D16" s="34">
        <v>280327986244</v>
      </c>
      <c r="E16" s="35">
        <v>0</v>
      </c>
      <c r="F16" s="34">
        <f>+D16+E16</f>
        <v>280327986244</v>
      </c>
      <c r="G16" s="175">
        <v>295739910903</v>
      </c>
      <c r="H16" s="36">
        <v>0</v>
      </c>
      <c r="I16" s="35">
        <f>G16+H16</f>
        <v>295739910903</v>
      </c>
      <c r="J16" s="176">
        <f>+(I16-F16)/F16</f>
        <v>5.4978187748922512E-2</v>
      </c>
      <c r="K16" s="34">
        <v>258973282.89368999</v>
      </c>
      <c r="L16" s="38">
        <f>+K16*J16</f>
        <v>14237881.768884111</v>
      </c>
      <c r="M16" s="34">
        <f>+K16+L16</f>
        <v>273211164.66257411</v>
      </c>
      <c r="N16" s="25">
        <v>273393799.79524499</v>
      </c>
      <c r="O16" s="81">
        <f>+M16-N16</f>
        <v>-182635.13267087936</v>
      </c>
    </row>
    <row r="17" spans="1:15">
      <c r="A17" s="39"/>
      <c r="B17" s="40" t="s">
        <v>37</v>
      </c>
      <c r="C17" s="40"/>
      <c r="D17" s="44">
        <f>+D16</f>
        <v>280327986244</v>
      </c>
      <c r="E17" s="42">
        <f>+E16</f>
        <v>0</v>
      </c>
      <c r="F17" s="43">
        <f>+F16</f>
        <v>280327986244</v>
      </c>
      <c r="G17" s="177">
        <f>+G16</f>
        <v>295739910903</v>
      </c>
      <c r="H17" s="44">
        <f>+H16</f>
        <v>0</v>
      </c>
      <c r="I17" s="42">
        <f>G17+H17</f>
        <v>295739910903</v>
      </c>
      <c r="J17" s="178">
        <f>J16</f>
        <v>5.4978187748922512E-2</v>
      </c>
      <c r="K17" s="46">
        <f>+K16</f>
        <v>258973282.89368999</v>
      </c>
      <c r="L17" s="46">
        <f>+L16</f>
        <v>14237881.768884111</v>
      </c>
      <c r="M17" s="47">
        <f>+M16</f>
        <v>273211164.66257411</v>
      </c>
      <c r="N17" s="43">
        <v>273393799.79524499</v>
      </c>
      <c r="O17" s="160">
        <f>+O16</f>
        <v>-182635.13267087936</v>
      </c>
    </row>
    <row r="18" spans="1:15" hidden="1">
      <c r="A18" s="32"/>
      <c r="D18" s="49"/>
      <c r="E18" s="48"/>
      <c r="F18" s="25"/>
      <c r="G18" s="179"/>
      <c r="H18" s="50"/>
      <c r="I18" s="48"/>
      <c r="J18" s="51"/>
      <c r="K18" s="48"/>
      <c r="L18" s="52"/>
      <c r="M18" s="25"/>
    </row>
    <row r="19" spans="1:15" hidden="1">
      <c r="A19" s="32" t="s">
        <v>38</v>
      </c>
      <c r="B19" t="s">
        <v>39</v>
      </c>
      <c r="D19" s="53">
        <v>1693329879</v>
      </c>
      <c r="E19" s="48">
        <v>0</v>
      </c>
      <c r="F19" s="25">
        <f t="shared" ref="F19:F41" si="0">+D19+E19</f>
        <v>1693329879</v>
      </c>
      <c r="G19" s="180">
        <v>1693329879</v>
      </c>
      <c r="H19" s="50"/>
      <c r="I19" s="48">
        <f t="shared" ref="I19:I41" si="1">+G19+H19</f>
        <v>1693329879</v>
      </c>
      <c r="J19" s="176">
        <f t="shared" ref="J19:J43" si="2">+(I19-F19)/F19</f>
        <v>0</v>
      </c>
      <c r="K19" s="48">
        <v>1880980.6117908973</v>
      </c>
      <c r="L19" s="38">
        <f t="shared" ref="L19:L41" si="3">+K19*J19</f>
        <v>0</v>
      </c>
      <c r="M19" s="25">
        <f>+K19+L19</f>
        <v>1880980.6117908973</v>
      </c>
      <c r="N19" s="25">
        <v>1880980.6117908973</v>
      </c>
    </row>
    <row r="20" spans="1:15" hidden="1">
      <c r="A20" s="32" t="s">
        <v>40</v>
      </c>
      <c r="B20" t="s">
        <v>41</v>
      </c>
      <c r="D20" s="53">
        <v>2805043752</v>
      </c>
      <c r="E20" s="48">
        <v>0</v>
      </c>
      <c r="F20" s="25">
        <f t="shared" si="0"/>
        <v>2805043752</v>
      </c>
      <c r="G20" s="180">
        <v>2805043752</v>
      </c>
      <c r="H20" s="50"/>
      <c r="I20" s="48">
        <f t="shared" si="1"/>
        <v>2805043752</v>
      </c>
      <c r="J20" s="176">
        <f t="shared" si="2"/>
        <v>0</v>
      </c>
      <c r="K20" s="48">
        <v>2668192.2698268252</v>
      </c>
      <c r="L20" s="38">
        <f t="shared" si="3"/>
        <v>0</v>
      </c>
      <c r="M20" s="25">
        <f t="shared" ref="M20:M41" si="4">+K20+L20</f>
        <v>2668192.2698268252</v>
      </c>
      <c r="N20" s="25">
        <v>2668192.2698268252</v>
      </c>
    </row>
    <row r="21" spans="1:15" hidden="1">
      <c r="A21" s="32" t="s">
        <v>42</v>
      </c>
      <c r="B21" t="s">
        <v>43</v>
      </c>
      <c r="D21" s="53">
        <v>892850340</v>
      </c>
      <c r="E21" s="48">
        <v>0</v>
      </c>
      <c r="F21" s="25">
        <f t="shared" si="0"/>
        <v>892850340</v>
      </c>
      <c r="G21" s="180">
        <v>892850340</v>
      </c>
      <c r="H21" s="50"/>
      <c r="I21" s="48">
        <f t="shared" si="1"/>
        <v>892850340</v>
      </c>
      <c r="J21" s="176">
        <f t="shared" si="2"/>
        <v>0</v>
      </c>
      <c r="K21" s="48">
        <v>1460263.4945533385</v>
      </c>
      <c r="L21" s="38">
        <f t="shared" si="3"/>
        <v>0</v>
      </c>
      <c r="M21" s="25">
        <f t="shared" si="4"/>
        <v>1460263.4945533385</v>
      </c>
      <c r="N21" s="25">
        <v>1460263.4945533385</v>
      </c>
    </row>
    <row r="22" spans="1:15" hidden="1">
      <c r="A22" s="32" t="s">
        <v>44</v>
      </c>
      <c r="B22" t="s">
        <v>45</v>
      </c>
      <c r="D22" s="53">
        <v>575529299</v>
      </c>
      <c r="E22" s="48">
        <v>0</v>
      </c>
      <c r="F22" s="25">
        <f t="shared" si="0"/>
        <v>575529299</v>
      </c>
      <c r="G22" s="180">
        <v>575529299</v>
      </c>
      <c r="H22" s="50"/>
      <c r="I22" s="48">
        <f t="shared" si="1"/>
        <v>575529299</v>
      </c>
      <c r="J22" s="176">
        <f t="shared" si="2"/>
        <v>0</v>
      </c>
      <c r="K22" s="48">
        <v>580922.75272147765</v>
      </c>
      <c r="L22" s="38">
        <f t="shared" si="3"/>
        <v>0</v>
      </c>
      <c r="M22" s="25">
        <f t="shared" si="4"/>
        <v>580922.75272147765</v>
      </c>
      <c r="N22" s="25">
        <v>580922.75272147765</v>
      </c>
    </row>
    <row r="23" spans="1:15" hidden="1">
      <c r="A23" s="32" t="s">
        <v>46</v>
      </c>
      <c r="B23" t="s">
        <v>47</v>
      </c>
      <c r="D23" s="53">
        <v>1344885282</v>
      </c>
      <c r="E23" s="48">
        <v>0</v>
      </c>
      <c r="F23" s="25">
        <f t="shared" si="0"/>
        <v>1344885282</v>
      </c>
      <c r="G23" s="180">
        <v>1344885282</v>
      </c>
      <c r="H23" s="50"/>
      <c r="I23" s="48">
        <f t="shared" si="1"/>
        <v>1344885282</v>
      </c>
      <c r="J23" s="176">
        <f t="shared" si="2"/>
        <v>0</v>
      </c>
      <c r="K23" s="48">
        <v>689649.64915164339</v>
      </c>
      <c r="L23" s="38">
        <f t="shared" si="3"/>
        <v>0</v>
      </c>
      <c r="M23" s="25">
        <f t="shared" si="4"/>
        <v>689649.64915164339</v>
      </c>
      <c r="N23" s="25">
        <v>689649.64915164339</v>
      </c>
    </row>
    <row r="24" spans="1:15" hidden="1">
      <c r="A24" s="32" t="s">
        <v>48</v>
      </c>
      <c r="B24" t="s">
        <v>49</v>
      </c>
      <c r="D24" s="53">
        <v>3622144523</v>
      </c>
      <c r="E24" s="48">
        <v>0</v>
      </c>
      <c r="F24" s="25">
        <f t="shared" si="0"/>
        <v>3622144523</v>
      </c>
      <c r="G24" s="180">
        <v>3622144523</v>
      </c>
      <c r="H24" s="50">
        <v>0</v>
      </c>
      <c r="I24" s="48">
        <f t="shared" si="1"/>
        <v>3622144523</v>
      </c>
      <c r="J24" s="176">
        <f t="shared" si="2"/>
        <v>0</v>
      </c>
      <c r="K24" s="48">
        <v>3469470.9278187235</v>
      </c>
      <c r="L24" s="38">
        <f t="shared" si="3"/>
        <v>0</v>
      </c>
      <c r="M24" s="25">
        <f t="shared" si="4"/>
        <v>3469470.9278187235</v>
      </c>
      <c r="N24" s="25">
        <v>3469470.9278187235</v>
      </c>
    </row>
    <row r="25" spans="1:15" hidden="1">
      <c r="A25" s="32" t="s">
        <v>50</v>
      </c>
      <c r="B25" t="s">
        <v>51</v>
      </c>
      <c r="D25" s="53">
        <v>1485962894</v>
      </c>
      <c r="E25" s="48">
        <v>0</v>
      </c>
      <c r="F25" s="25">
        <f t="shared" si="0"/>
        <v>1485962894</v>
      </c>
      <c r="G25" s="180">
        <v>1485962894</v>
      </c>
      <c r="H25" s="50">
        <v>-144300</v>
      </c>
      <c r="I25" s="48">
        <f t="shared" si="1"/>
        <v>1485818594</v>
      </c>
      <c r="J25" s="176">
        <f t="shared" si="2"/>
        <v>-9.7108750549998595E-5</v>
      </c>
      <c r="K25" s="48">
        <v>3528421.2031257795</v>
      </c>
      <c r="L25" s="38">
        <f t="shared" si="3"/>
        <v>-342.64057444966727</v>
      </c>
      <c r="M25" s="25">
        <f t="shared" si="4"/>
        <v>3528078.5625513298</v>
      </c>
      <c r="N25" s="25">
        <v>3528078.5625513298</v>
      </c>
    </row>
    <row r="26" spans="1:15" hidden="1">
      <c r="A26" s="32" t="s">
        <v>52</v>
      </c>
      <c r="B26" t="s">
        <v>53</v>
      </c>
      <c r="D26" s="53">
        <v>16048773028</v>
      </c>
      <c r="E26" s="48">
        <v>0</v>
      </c>
      <c r="F26" s="25">
        <f t="shared" si="0"/>
        <v>16048773028</v>
      </c>
      <c r="G26" s="180">
        <v>16048773028</v>
      </c>
      <c r="H26" s="50">
        <v>-4660061</v>
      </c>
      <c r="I26" s="48">
        <f t="shared" si="1"/>
        <v>16044112967</v>
      </c>
      <c r="J26" s="176">
        <f t="shared" si="2"/>
        <v>-2.9036867752255433E-4</v>
      </c>
      <c r="K26" s="48">
        <v>10630334.955498321</v>
      </c>
      <c r="L26" s="38">
        <f t="shared" si="3"/>
        <v>-3086.7163026498288</v>
      </c>
      <c r="M26" s="25">
        <f t="shared" si="4"/>
        <v>10627248.239195671</v>
      </c>
      <c r="N26" s="25">
        <v>10627248.239195671</v>
      </c>
    </row>
    <row r="27" spans="1:15" hidden="1">
      <c r="A27" s="32" t="s">
        <v>54</v>
      </c>
      <c r="B27" t="s">
        <v>55</v>
      </c>
      <c r="D27" s="53">
        <v>1207047586</v>
      </c>
      <c r="E27" s="48">
        <v>0</v>
      </c>
      <c r="F27" s="25">
        <f t="shared" si="0"/>
        <v>1207047586</v>
      </c>
      <c r="G27" s="180">
        <v>1207047586</v>
      </c>
      <c r="H27" s="50"/>
      <c r="I27" s="48">
        <f t="shared" si="1"/>
        <v>1207047586</v>
      </c>
      <c r="J27" s="176">
        <f t="shared" si="2"/>
        <v>0</v>
      </c>
      <c r="K27" s="48">
        <v>1607947.232826405</v>
      </c>
      <c r="L27" s="38">
        <f t="shared" si="3"/>
        <v>0</v>
      </c>
      <c r="M27" s="25">
        <f t="shared" si="4"/>
        <v>1607947.232826405</v>
      </c>
      <c r="N27" s="25">
        <v>1607947.232826405</v>
      </c>
    </row>
    <row r="28" spans="1:15" hidden="1">
      <c r="A28" s="32" t="s">
        <v>56</v>
      </c>
      <c r="B28" t="s">
        <v>57</v>
      </c>
      <c r="D28" s="53">
        <v>4186771135</v>
      </c>
      <c r="E28" s="48">
        <v>0</v>
      </c>
      <c r="F28" s="25">
        <f t="shared" si="0"/>
        <v>4186771135</v>
      </c>
      <c r="G28" s="180">
        <v>4186771135</v>
      </c>
      <c r="H28" s="50"/>
      <c r="I28" s="48">
        <f t="shared" si="1"/>
        <v>4186771135</v>
      </c>
      <c r="J28" s="176">
        <f t="shared" si="2"/>
        <v>0</v>
      </c>
      <c r="K28" s="48">
        <v>4758342.5911134817</v>
      </c>
      <c r="L28" s="38">
        <f t="shared" si="3"/>
        <v>0</v>
      </c>
      <c r="M28" s="25">
        <f t="shared" si="4"/>
        <v>4758342.5911134817</v>
      </c>
      <c r="N28" s="25">
        <v>4758342.5911134817</v>
      </c>
    </row>
    <row r="29" spans="1:15" hidden="1">
      <c r="A29" s="32" t="s">
        <v>58</v>
      </c>
      <c r="B29" t="s">
        <v>59</v>
      </c>
      <c r="D29" s="53">
        <v>4617414861</v>
      </c>
      <c r="E29" s="48">
        <v>0</v>
      </c>
      <c r="F29" s="25">
        <f t="shared" si="0"/>
        <v>4617414861</v>
      </c>
      <c r="G29" s="180">
        <v>4617414861</v>
      </c>
      <c r="H29" s="50"/>
      <c r="I29" s="48">
        <f t="shared" si="1"/>
        <v>4617414861</v>
      </c>
      <c r="J29" s="176">
        <f t="shared" si="2"/>
        <v>0</v>
      </c>
      <c r="K29" s="48">
        <v>344403.80761640653</v>
      </c>
      <c r="L29" s="38">
        <f t="shared" si="3"/>
        <v>0</v>
      </c>
      <c r="M29" s="25">
        <f t="shared" si="4"/>
        <v>344403.80761640653</v>
      </c>
      <c r="N29" s="25">
        <v>344403.80761640653</v>
      </c>
    </row>
    <row r="30" spans="1:15" hidden="1">
      <c r="A30" s="32" t="s">
        <v>60</v>
      </c>
      <c r="B30" t="s">
        <v>61</v>
      </c>
      <c r="D30" s="53">
        <v>6330654758</v>
      </c>
      <c r="E30" s="48">
        <v>0</v>
      </c>
      <c r="F30" s="25">
        <f t="shared" si="0"/>
        <v>6330654758</v>
      </c>
      <c r="G30" s="180">
        <v>6330654758</v>
      </c>
      <c r="H30" s="50">
        <v>-530081</v>
      </c>
      <c r="I30" s="48">
        <f t="shared" si="1"/>
        <v>6330124677</v>
      </c>
      <c r="J30" s="176">
        <f t="shared" si="2"/>
        <v>-8.3732413196303389E-5</v>
      </c>
      <c r="K30" s="48">
        <v>7180337.3459363719</v>
      </c>
      <c r="L30" s="38">
        <f t="shared" si="3"/>
        <v>-601.22697353879278</v>
      </c>
      <c r="M30" s="25">
        <f t="shared" si="4"/>
        <v>7179736.1189628327</v>
      </c>
      <c r="N30" s="25">
        <v>7179736.1189628327</v>
      </c>
    </row>
    <row r="31" spans="1:15" hidden="1">
      <c r="A31" s="32" t="s">
        <v>62</v>
      </c>
      <c r="B31" t="s">
        <v>63</v>
      </c>
      <c r="D31" s="53">
        <v>10923632097</v>
      </c>
      <c r="E31" s="48">
        <v>0</v>
      </c>
      <c r="F31" s="25">
        <f t="shared" si="0"/>
        <v>10923632097</v>
      </c>
      <c r="G31" s="180">
        <v>10923632097</v>
      </c>
      <c r="H31" s="50"/>
      <c r="I31" s="48">
        <f t="shared" si="1"/>
        <v>10923632097</v>
      </c>
      <c r="J31" s="176">
        <f t="shared" si="2"/>
        <v>0</v>
      </c>
      <c r="K31" s="48">
        <v>3314949.6771559324</v>
      </c>
      <c r="L31" s="38">
        <f t="shared" si="3"/>
        <v>0</v>
      </c>
      <c r="M31" s="25">
        <f t="shared" si="4"/>
        <v>3314949.6771559324</v>
      </c>
      <c r="N31" s="25">
        <v>3314949.6771559324</v>
      </c>
    </row>
    <row r="32" spans="1:15" hidden="1">
      <c r="A32" s="32" t="s">
        <v>64</v>
      </c>
      <c r="B32" t="s">
        <v>65</v>
      </c>
      <c r="D32" s="53">
        <v>4052357508</v>
      </c>
      <c r="E32" s="48">
        <v>0</v>
      </c>
      <c r="F32" s="25">
        <f t="shared" si="0"/>
        <v>4052357508</v>
      </c>
      <c r="G32" s="180">
        <v>4052357508</v>
      </c>
      <c r="H32" s="50">
        <v>-6510265</v>
      </c>
      <c r="I32" s="48">
        <f t="shared" si="1"/>
        <v>4045847243</v>
      </c>
      <c r="J32" s="176">
        <f t="shared" si="2"/>
        <v>-1.6065376727368449E-3</v>
      </c>
      <c r="K32" s="48">
        <v>3498869.7742446056</v>
      </c>
      <c r="L32" s="38">
        <f t="shared" si="3"/>
        <v>-5621.066104324218</v>
      </c>
      <c r="M32" s="25">
        <f t="shared" si="4"/>
        <v>3493248.7081402815</v>
      </c>
      <c r="N32" s="25">
        <v>3493248.7081402815</v>
      </c>
    </row>
    <row r="33" spans="1:16" hidden="1">
      <c r="A33" s="32" t="s">
        <v>66</v>
      </c>
      <c r="B33" t="s">
        <v>67</v>
      </c>
      <c r="D33" s="53">
        <v>10521788956</v>
      </c>
      <c r="E33" s="48">
        <v>0</v>
      </c>
      <c r="F33" s="25">
        <f t="shared" si="0"/>
        <v>10521788956</v>
      </c>
      <c r="G33" s="180">
        <v>10521788956</v>
      </c>
      <c r="H33" s="50"/>
      <c r="I33" s="48">
        <f t="shared" si="1"/>
        <v>10521788956</v>
      </c>
      <c r="J33" s="176">
        <f t="shared" si="2"/>
        <v>0</v>
      </c>
      <c r="K33" s="48">
        <v>13055795.919471469</v>
      </c>
      <c r="L33" s="38">
        <f t="shared" si="3"/>
        <v>0</v>
      </c>
      <c r="M33" s="25">
        <f t="shared" si="4"/>
        <v>13055795.919471469</v>
      </c>
      <c r="N33" s="25">
        <v>13055795.919471469</v>
      </c>
    </row>
    <row r="34" spans="1:16" hidden="1">
      <c r="A34" s="32" t="s">
        <v>68</v>
      </c>
      <c r="B34" t="s">
        <v>69</v>
      </c>
      <c r="D34" s="53">
        <v>9793144824</v>
      </c>
      <c r="E34" s="48">
        <v>0</v>
      </c>
      <c r="F34" s="25">
        <f t="shared" si="0"/>
        <v>9793144824</v>
      </c>
      <c r="G34" s="180">
        <v>9793144824</v>
      </c>
      <c r="H34" s="50"/>
      <c r="I34" s="48">
        <f t="shared" si="1"/>
        <v>9793144824</v>
      </c>
      <c r="J34" s="176">
        <f t="shared" si="2"/>
        <v>0</v>
      </c>
      <c r="K34" s="48">
        <v>6016521.0915611852</v>
      </c>
      <c r="L34" s="38">
        <f t="shared" si="3"/>
        <v>0</v>
      </c>
      <c r="M34" s="25">
        <f t="shared" si="4"/>
        <v>6016521.0915611852</v>
      </c>
      <c r="N34" s="25">
        <v>6016521.0915611852</v>
      </c>
    </row>
    <row r="35" spans="1:16" hidden="1">
      <c r="A35" s="32" t="s">
        <v>70</v>
      </c>
      <c r="B35" t="s">
        <v>71</v>
      </c>
      <c r="D35" s="53">
        <v>2531197203</v>
      </c>
      <c r="E35" s="54">
        <v>0</v>
      </c>
      <c r="F35" s="25">
        <f t="shared" si="0"/>
        <v>2531197203</v>
      </c>
      <c r="G35" s="180">
        <v>2531197203</v>
      </c>
      <c r="H35" s="50"/>
      <c r="I35" s="48">
        <f t="shared" si="1"/>
        <v>2531197203</v>
      </c>
      <c r="J35" s="176">
        <f t="shared" si="2"/>
        <v>0</v>
      </c>
      <c r="K35" s="35">
        <v>1960284.083373989</v>
      </c>
      <c r="L35" s="38">
        <f t="shared" si="3"/>
        <v>0</v>
      </c>
      <c r="M35" s="34">
        <f t="shared" si="4"/>
        <v>1960284.083373989</v>
      </c>
      <c r="N35" s="25">
        <v>1960284.083373989</v>
      </c>
    </row>
    <row r="36" spans="1:16" hidden="1">
      <c r="A36" s="32" t="s">
        <v>72</v>
      </c>
      <c r="B36" t="s">
        <v>73</v>
      </c>
      <c r="D36" s="53">
        <v>12713752589</v>
      </c>
      <c r="E36" s="48">
        <v>0</v>
      </c>
      <c r="F36" s="25">
        <f t="shared" si="0"/>
        <v>12713752589</v>
      </c>
      <c r="G36" s="180">
        <v>12713752589</v>
      </c>
      <c r="H36" s="50"/>
      <c r="I36" s="48">
        <f t="shared" si="1"/>
        <v>12713752589</v>
      </c>
      <c r="J36" s="176">
        <f t="shared" si="2"/>
        <v>0</v>
      </c>
      <c r="K36" s="35">
        <v>3564932.5371373817</v>
      </c>
      <c r="L36" s="38">
        <f t="shared" si="3"/>
        <v>0</v>
      </c>
      <c r="M36" s="34">
        <f t="shared" si="4"/>
        <v>3564932.5371373817</v>
      </c>
      <c r="N36" s="25">
        <v>3564932.5371373817</v>
      </c>
    </row>
    <row r="37" spans="1:16" hidden="1">
      <c r="A37" s="32" t="s">
        <v>74</v>
      </c>
      <c r="B37" t="s">
        <v>75</v>
      </c>
      <c r="D37" s="53">
        <v>9156830625</v>
      </c>
      <c r="E37" s="48">
        <v>0</v>
      </c>
      <c r="F37" s="25">
        <f t="shared" si="0"/>
        <v>9156830625</v>
      </c>
      <c r="G37" s="180">
        <v>9156830625</v>
      </c>
      <c r="H37" s="50"/>
      <c r="I37" s="48">
        <f t="shared" si="1"/>
        <v>9156830625</v>
      </c>
      <c r="J37" s="176">
        <f t="shared" si="2"/>
        <v>0</v>
      </c>
      <c r="K37" s="35">
        <v>3578465.5421573035</v>
      </c>
      <c r="L37" s="38">
        <f t="shared" si="3"/>
        <v>0</v>
      </c>
      <c r="M37" s="34">
        <f t="shared" si="4"/>
        <v>3578465.5421573035</v>
      </c>
      <c r="N37" s="25">
        <v>3578465.5421573035</v>
      </c>
    </row>
    <row r="38" spans="1:16" hidden="1">
      <c r="A38" s="32" t="s">
        <v>76</v>
      </c>
      <c r="B38" t="s">
        <v>77</v>
      </c>
      <c r="D38" s="53">
        <v>3855411774</v>
      </c>
      <c r="E38" s="48">
        <v>0</v>
      </c>
      <c r="F38" s="25">
        <f t="shared" si="0"/>
        <v>3855411774</v>
      </c>
      <c r="G38" s="180">
        <v>3855411774</v>
      </c>
      <c r="H38" s="50"/>
      <c r="I38" s="48">
        <f t="shared" si="1"/>
        <v>3855411774</v>
      </c>
      <c r="J38" s="176">
        <f t="shared" si="2"/>
        <v>0</v>
      </c>
      <c r="K38" s="35">
        <v>4290713.13148023</v>
      </c>
      <c r="L38" s="38">
        <f t="shared" si="3"/>
        <v>0</v>
      </c>
      <c r="M38" s="34">
        <f t="shared" si="4"/>
        <v>4290713.13148023</v>
      </c>
      <c r="N38" s="25">
        <v>4290713.13148023</v>
      </c>
    </row>
    <row r="39" spans="1:16" hidden="1">
      <c r="A39" s="32" t="s">
        <v>78</v>
      </c>
      <c r="B39" t="s">
        <v>79</v>
      </c>
      <c r="D39" s="53">
        <v>7395720784</v>
      </c>
      <c r="E39" s="48">
        <v>0</v>
      </c>
      <c r="F39" s="25">
        <f t="shared" si="0"/>
        <v>7395720784</v>
      </c>
      <c r="G39" s="180">
        <v>7395720784</v>
      </c>
      <c r="H39" s="50">
        <v>-1731890</v>
      </c>
      <c r="I39" s="48">
        <f t="shared" si="1"/>
        <v>7393988894</v>
      </c>
      <c r="J39" s="176">
        <f t="shared" si="2"/>
        <v>-2.3417460590816161E-4</v>
      </c>
      <c r="K39" s="35">
        <v>1287505.1815549906</v>
      </c>
      <c r="L39" s="38">
        <f t="shared" si="3"/>
        <v>-301.50101849535599</v>
      </c>
      <c r="M39" s="34">
        <f t="shared" si="4"/>
        <v>1287203.6805364953</v>
      </c>
      <c r="N39" s="25">
        <v>1287203.6805364953</v>
      </c>
    </row>
    <row r="40" spans="1:16" hidden="1">
      <c r="A40" s="32" t="s">
        <v>80</v>
      </c>
      <c r="B40" t="s">
        <v>81</v>
      </c>
      <c r="D40" s="53">
        <v>22302731605</v>
      </c>
      <c r="E40" s="48">
        <v>0</v>
      </c>
      <c r="F40" s="25">
        <f t="shared" si="0"/>
        <v>22302731605</v>
      </c>
      <c r="G40" s="180">
        <v>22302731605</v>
      </c>
      <c r="H40" s="50"/>
      <c r="I40" s="48">
        <f t="shared" si="1"/>
        <v>22302731605</v>
      </c>
      <c r="J40" s="176">
        <f t="shared" si="2"/>
        <v>0</v>
      </c>
      <c r="K40" s="35">
        <v>21792207.504154373</v>
      </c>
      <c r="L40" s="38">
        <f t="shared" si="3"/>
        <v>0</v>
      </c>
      <c r="M40" s="34">
        <f t="shared" si="4"/>
        <v>21792207.504154373</v>
      </c>
      <c r="N40" s="25">
        <v>21792207.504154373</v>
      </c>
    </row>
    <row r="41" spans="1:16" hidden="1">
      <c r="A41" s="32" t="s">
        <v>82</v>
      </c>
      <c r="B41" t="s">
        <v>83</v>
      </c>
      <c r="D41" s="53">
        <v>2129879894</v>
      </c>
      <c r="E41" s="48">
        <v>0</v>
      </c>
      <c r="F41" s="25">
        <f t="shared" si="0"/>
        <v>2129879894</v>
      </c>
      <c r="G41" s="180">
        <v>2129879894</v>
      </c>
      <c r="H41" s="50">
        <v>-7279764</v>
      </c>
      <c r="I41" s="48">
        <f t="shared" si="1"/>
        <v>2122600130</v>
      </c>
      <c r="J41" s="176">
        <f t="shared" si="2"/>
        <v>-3.4179223065617615E-3</v>
      </c>
      <c r="K41" s="35">
        <v>2503535.9465833791</v>
      </c>
      <c r="L41" s="38">
        <f t="shared" si="3"/>
        <v>-8556.8913571065459</v>
      </c>
      <c r="M41" s="34">
        <f t="shared" si="4"/>
        <v>2494979.0552262724</v>
      </c>
      <c r="N41" s="25">
        <v>2494979.0552262724</v>
      </c>
    </row>
    <row r="42" spans="1:16" hidden="1">
      <c r="A42" s="32" t="s">
        <v>84</v>
      </c>
      <c r="B42" t="s">
        <v>85</v>
      </c>
      <c r="D42" s="53">
        <v>11800516225</v>
      </c>
      <c r="E42" s="35">
        <v>0</v>
      </c>
      <c r="F42" s="34">
        <f>+D42+E42</f>
        <v>11800516225</v>
      </c>
      <c r="G42" s="180">
        <v>11800516225</v>
      </c>
      <c r="H42" s="56">
        <v>0</v>
      </c>
      <c r="I42" s="35">
        <f>+G42+H42</f>
        <v>11800516225</v>
      </c>
      <c r="J42" s="176">
        <f>+(I42-F42)/F42</f>
        <v>0</v>
      </c>
      <c r="K42" s="35">
        <v>5940243.8548849644</v>
      </c>
      <c r="L42" s="38">
        <f>+K42*J42</f>
        <v>0</v>
      </c>
      <c r="M42" s="34">
        <f>+K42+L42</f>
        <v>5940243.8548849644</v>
      </c>
      <c r="N42" s="34">
        <v>5940243.8548849644</v>
      </c>
    </row>
    <row r="43" spans="1:16" hidden="1">
      <c r="B43" s="165" t="s">
        <v>86</v>
      </c>
      <c r="C43" s="165"/>
      <c r="D43" s="49">
        <f t="shared" ref="D43" si="5">SUM(D19:D42)</f>
        <v>151987371421</v>
      </c>
      <c r="E43" s="48">
        <f t="shared" ref="E43:I43" si="6">SUM(E19:E42)</f>
        <v>0</v>
      </c>
      <c r="F43" s="25">
        <f t="shared" si="6"/>
        <v>151987371421</v>
      </c>
      <c r="G43" s="179">
        <f t="shared" si="6"/>
        <v>151987371421</v>
      </c>
      <c r="H43" s="50">
        <f t="shared" si="6"/>
        <v>-20856361</v>
      </c>
      <c r="I43" s="25">
        <f t="shared" si="6"/>
        <v>151966515060</v>
      </c>
      <c r="J43" s="176">
        <f t="shared" si="2"/>
        <v>-1.3722430228909328E-4</v>
      </c>
      <c r="K43" s="48">
        <v>109603291.08573946</v>
      </c>
      <c r="L43" s="48">
        <f>SUM(L19:L42)</f>
        <v>-18510.042330564407</v>
      </c>
      <c r="M43" s="25">
        <f>SUM(M19:M42)</f>
        <v>109584781.0434089</v>
      </c>
      <c r="N43" s="25">
        <v>109584781.0434089</v>
      </c>
    </row>
    <row r="44" spans="1:16" hidden="1">
      <c r="D44" s="59"/>
      <c r="E44" s="58"/>
      <c r="F44" s="57"/>
      <c r="G44" s="181"/>
      <c r="H44" s="58"/>
      <c r="I44" s="57"/>
      <c r="J44" s="60"/>
      <c r="K44" s="57"/>
      <c r="L44" s="57"/>
      <c r="M44" s="57"/>
    </row>
    <row r="45" spans="1:16" ht="13.8" hidden="1" thickBot="1">
      <c r="B45" s="165" t="s">
        <v>87</v>
      </c>
      <c r="C45" s="165"/>
      <c r="D45" s="63">
        <f t="shared" ref="D45:I45" si="7">+D43+D17</f>
        <v>432315357665</v>
      </c>
      <c r="E45" s="62">
        <f t="shared" si="7"/>
        <v>0</v>
      </c>
      <c r="F45" s="61">
        <f t="shared" si="7"/>
        <v>432315357665</v>
      </c>
      <c r="G45" s="182">
        <f t="shared" si="7"/>
        <v>447727282324</v>
      </c>
      <c r="H45" s="61">
        <f t="shared" si="7"/>
        <v>-20856361</v>
      </c>
      <c r="I45" s="61">
        <f t="shared" si="7"/>
        <v>447706425963</v>
      </c>
      <c r="J45" s="93"/>
      <c r="K45" s="61">
        <v>353187140.16378528</v>
      </c>
      <c r="L45" s="65">
        <f>+L43+L17</f>
        <v>14219371.726553546</v>
      </c>
      <c r="M45" s="66">
        <f>+M43+M17</f>
        <v>382795945.70598304</v>
      </c>
      <c r="N45" s="153">
        <v>382978580.83865392</v>
      </c>
      <c r="O45" s="70"/>
    </row>
    <row r="46" spans="1:16" s="68" customFormat="1" hidden="1">
      <c r="D46" s="69" t="s">
        <v>88</v>
      </c>
      <c r="G46" s="183" t="s">
        <v>88</v>
      </c>
      <c r="H46" s="31" t="s">
        <v>89</v>
      </c>
      <c r="I46" s="70" t="s">
        <v>3</v>
      </c>
      <c r="K46" s="31"/>
      <c r="L46" s="71"/>
      <c r="N46" s="154"/>
      <c r="O46" s="70"/>
    </row>
    <row r="47" spans="1:16" hidden="1">
      <c r="D47" s="72"/>
      <c r="G47" s="184"/>
      <c r="H47" s="25"/>
      <c r="I47" s="73"/>
      <c r="K47" s="74" t="s">
        <v>92</v>
      </c>
      <c r="L47" s="75" t="s">
        <v>91</v>
      </c>
      <c r="M47" s="75" t="s">
        <v>92</v>
      </c>
      <c r="N47" s="25" t="s">
        <v>92</v>
      </c>
      <c r="O47" s="76"/>
    </row>
    <row r="48" spans="1:16" hidden="1">
      <c r="A48" s="9" t="s">
        <v>3</v>
      </c>
      <c r="D48" s="72"/>
      <c r="G48" s="184"/>
      <c r="H48" s="77"/>
      <c r="I48" s="76" t="s">
        <v>3</v>
      </c>
      <c r="K48" s="77">
        <v>176593570.08189264</v>
      </c>
      <c r="L48" s="25">
        <f>M45/2</f>
        <v>191397972.85299152</v>
      </c>
      <c r="M48" s="25">
        <f>M45-L48</f>
        <v>191397972.85299152</v>
      </c>
      <c r="N48" s="25">
        <v>191489290.41932696</v>
      </c>
      <c r="P48" s="79" t="s">
        <v>3</v>
      </c>
    </row>
    <row r="49" spans="1:15">
      <c r="G49" s="184"/>
      <c r="K49" s="77"/>
    </row>
    <row r="50" spans="1:15">
      <c r="D50" s="48"/>
      <c r="G50" s="185"/>
      <c r="K50" s="77"/>
      <c r="L50" s="80"/>
      <c r="O50" s="81" t="s">
        <v>3</v>
      </c>
    </row>
    <row r="51" spans="1:15">
      <c r="A51" s="32" t="s">
        <v>38</v>
      </c>
      <c r="B51" t="s">
        <v>39</v>
      </c>
      <c r="C51" s="81">
        <v>2359484.8715135329</v>
      </c>
      <c r="D51" s="83">
        <v>2240564397</v>
      </c>
      <c r="E51" s="130"/>
      <c r="F51" s="85">
        <f t="shared" ref="F51:F74" si="8">+D51+E51</f>
        <v>2240564397</v>
      </c>
      <c r="G51" s="186">
        <v>2340586835</v>
      </c>
      <c r="H51" s="133"/>
      <c r="I51" s="84">
        <f>+G51+H51</f>
        <v>2340586835</v>
      </c>
      <c r="J51" s="187">
        <f t="shared" ref="J51:J79" si="9">+(I51-F51)/F51</f>
        <v>4.4641626071504521E-2</v>
      </c>
      <c r="K51" s="25">
        <v>2488858.3391174916</v>
      </c>
      <c r="L51" s="86">
        <f>+K51*J51</f>
        <v>111106.68331982885</v>
      </c>
      <c r="M51" s="25">
        <f>+K51+L51</f>
        <v>2599965.0224373206</v>
      </c>
      <c r="N51" s="25">
        <v>2601100.8078721925</v>
      </c>
      <c r="O51" s="81">
        <f>+M51-N51</f>
        <v>-1135.785434871912</v>
      </c>
    </row>
    <row r="52" spans="1:15">
      <c r="A52" s="32" t="s">
        <v>40</v>
      </c>
      <c r="B52" t="s">
        <v>41</v>
      </c>
      <c r="C52" s="81">
        <v>4101354.1455810801</v>
      </c>
      <c r="D52" s="83">
        <v>4749904936</v>
      </c>
      <c r="E52" s="130"/>
      <c r="F52" s="85">
        <f t="shared" si="8"/>
        <v>4749904936</v>
      </c>
      <c r="G52" s="186">
        <v>5267870338</v>
      </c>
      <c r="H52" s="133">
        <f>-25211-2747855-11078653</f>
        <v>-13851719</v>
      </c>
      <c r="I52" s="84">
        <f t="shared" ref="I52:I78" si="10">+G52+H52</f>
        <v>5254018619</v>
      </c>
      <c r="J52" s="187">
        <f>+(I52-F52)/F52</f>
        <v>0.10613132047744207</v>
      </c>
      <c r="K52" s="25">
        <v>4517089.4303067941</v>
      </c>
      <c r="L52" s="86">
        <f t="shared" ref="L52:L78" si="11">+K52*J52</f>
        <v>479404.6659531566</v>
      </c>
      <c r="M52" s="25">
        <f t="shared" ref="M52:M78" si="12">+K52+L52</f>
        <v>4996494.0962599507</v>
      </c>
      <c r="N52" s="25">
        <v>4997851.165494631</v>
      </c>
      <c r="O52" s="81">
        <f t="shared" ref="O52:O78" si="13">+M52-N52</f>
        <v>-1357.0692346803844</v>
      </c>
    </row>
    <row r="53" spans="1:15">
      <c r="A53" s="32" t="s">
        <v>42</v>
      </c>
      <c r="B53" t="s">
        <v>43</v>
      </c>
      <c r="C53" s="81">
        <v>1542645.4029310462</v>
      </c>
      <c r="D53" s="83">
        <v>926234541</v>
      </c>
      <c r="E53" s="130"/>
      <c r="F53" s="85">
        <f t="shared" si="8"/>
        <v>926234541</v>
      </c>
      <c r="G53" s="186">
        <v>914310202</v>
      </c>
      <c r="H53" s="133"/>
      <c r="I53" s="84">
        <f t="shared" si="10"/>
        <v>914310202</v>
      </c>
      <c r="J53" s="187">
        <f>+(I53-F53)/F53</f>
        <v>-1.2873995162311701E-2</v>
      </c>
      <c r="K53" s="25">
        <v>1514863.6081794705</v>
      </c>
      <c r="L53" s="86">
        <f t="shared" si="11"/>
        <v>-19502.346763264552</v>
      </c>
      <c r="M53" s="25">
        <f t="shared" si="12"/>
        <v>1495361.2614162059</v>
      </c>
      <c r="N53" s="25">
        <v>1495366.8875622645</v>
      </c>
      <c r="O53" s="81">
        <f t="shared" si="13"/>
        <v>-5.6261460585519671</v>
      </c>
    </row>
    <row r="54" spans="1:15">
      <c r="A54" s="32" t="s">
        <v>44</v>
      </c>
      <c r="B54" t="s">
        <v>45</v>
      </c>
      <c r="C54" s="81">
        <v>829574.9557194321</v>
      </c>
      <c r="D54" s="83">
        <v>893658003</v>
      </c>
      <c r="E54" s="130"/>
      <c r="F54" s="85">
        <f t="shared" si="8"/>
        <v>893658003</v>
      </c>
      <c r="G54" s="186">
        <v>971592452</v>
      </c>
      <c r="H54" s="133"/>
      <c r="I54" s="84">
        <f t="shared" si="10"/>
        <v>971592452</v>
      </c>
      <c r="J54" s="187">
        <f t="shared" si="9"/>
        <v>8.7208360176236233E-2</v>
      </c>
      <c r="K54" s="25">
        <v>902032.26595240715</v>
      </c>
      <c r="L54" s="86">
        <f t="shared" si="11"/>
        <v>78664.75473976403</v>
      </c>
      <c r="M54" s="25">
        <f t="shared" si="12"/>
        <v>980697.02069217118</v>
      </c>
      <c r="N54" s="25">
        <v>980436.71204574266</v>
      </c>
      <c r="O54" s="81">
        <f t="shared" si="13"/>
        <v>260.3086464285152</v>
      </c>
    </row>
    <row r="55" spans="1:15">
      <c r="A55" s="32" t="s">
        <v>46</v>
      </c>
      <c r="B55" t="s">
        <v>47</v>
      </c>
      <c r="C55" s="81">
        <v>877261.29814193991</v>
      </c>
      <c r="D55" s="83">
        <v>1789519663</v>
      </c>
      <c r="E55" s="130"/>
      <c r="F55" s="85">
        <f t="shared" si="8"/>
        <v>1789519663</v>
      </c>
      <c r="G55" s="186">
        <v>1868519946</v>
      </c>
      <c r="H55" s="133"/>
      <c r="I55" s="84">
        <f t="shared" si="10"/>
        <v>1868519946</v>
      </c>
      <c r="J55" s="187">
        <f t="shared" si="9"/>
        <v>4.4146082679841443E-2</v>
      </c>
      <c r="K55" s="25">
        <v>917655.67238761508</v>
      </c>
      <c r="L55" s="86">
        <f t="shared" si="11"/>
        <v>40510.90318484915</v>
      </c>
      <c r="M55" s="25">
        <f t="shared" si="12"/>
        <v>958166.57557246427</v>
      </c>
      <c r="N55" s="25">
        <v>958271.55638161791</v>
      </c>
      <c r="O55" s="81">
        <f t="shared" si="13"/>
        <v>-104.98080915363971</v>
      </c>
    </row>
    <row r="56" spans="1:15">
      <c r="A56" s="32" t="s">
        <v>48</v>
      </c>
      <c r="B56" t="s">
        <v>49</v>
      </c>
      <c r="C56" s="81">
        <v>4140211.3744192403</v>
      </c>
      <c r="D56" s="83">
        <v>4533214521</v>
      </c>
      <c r="E56" s="130"/>
      <c r="F56" s="85">
        <f t="shared" si="8"/>
        <v>4533214521</v>
      </c>
      <c r="G56" s="186">
        <v>4783579330</v>
      </c>
      <c r="H56" s="188"/>
      <c r="I56" s="84">
        <f t="shared" si="10"/>
        <v>4783579330</v>
      </c>
      <c r="J56" s="187">
        <f t="shared" si="9"/>
        <v>5.5228978871436914E-2</v>
      </c>
      <c r="K56" s="25">
        <v>4331044.3004179746</v>
      </c>
      <c r="L56" s="86">
        <f t="shared" si="11"/>
        <v>239199.15415904159</v>
      </c>
      <c r="M56" s="25">
        <f t="shared" si="12"/>
        <v>4570243.4545770157</v>
      </c>
      <c r="N56" s="25">
        <v>4571001.4823527951</v>
      </c>
      <c r="O56" s="81">
        <f t="shared" si="13"/>
        <v>-758.02777577936649</v>
      </c>
    </row>
    <row r="57" spans="1:15">
      <c r="A57" s="32" t="s">
        <v>50</v>
      </c>
      <c r="B57" t="s">
        <v>51</v>
      </c>
      <c r="C57" s="81">
        <v>4250142.627188311</v>
      </c>
      <c r="D57" s="83">
        <v>1906096736</v>
      </c>
      <c r="E57" s="130"/>
      <c r="F57" s="85">
        <f t="shared" si="8"/>
        <v>1906096736</v>
      </c>
      <c r="G57" s="186">
        <v>1982902426</v>
      </c>
      <c r="H57" s="133"/>
      <c r="I57" s="84">
        <f t="shared" si="10"/>
        <v>1982902426</v>
      </c>
      <c r="J57" s="187">
        <f t="shared" si="9"/>
        <v>4.0294749237742782E-2</v>
      </c>
      <c r="K57" s="25">
        <v>4525649.7650648691</v>
      </c>
      <c r="L57" s="86">
        <f t="shared" si="11"/>
        <v>182359.92242113844</v>
      </c>
      <c r="M57" s="25">
        <f t="shared" si="12"/>
        <v>4708009.6874860078</v>
      </c>
      <c r="N57" s="25">
        <v>4714590.3249651026</v>
      </c>
      <c r="O57" s="81">
        <f t="shared" si="13"/>
        <v>-6580.6374790947884</v>
      </c>
    </row>
    <row r="58" spans="1:15">
      <c r="A58" s="32" t="s">
        <v>52</v>
      </c>
      <c r="B58" t="s">
        <v>53</v>
      </c>
      <c r="C58" s="81">
        <v>13212739.721886214</v>
      </c>
      <c r="D58" s="83">
        <v>21019891106</v>
      </c>
      <c r="E58" s="130"/>
      <c r="F58" s="85">
        <f t="shared" si="8"/>
        <v>21019891106</v>
      </c>
      <c r="G58" s="186">
        <v>21844104620</v>
      </c>
      <c r="H58" s="133">
        <f>-309088-4428764-1378271</f>
        <v>-6116123</v>
      </c>
      <c r="I58" s="84">
        <f t="shared" si="10"/>
        <v>21837988497</v>
      </c>
      <c r="J58" s="187">
        <f t="shared" si="9"/>
        <v>3.8920153623749225E-2</v>
      </c>
      <c r="K58" s="25">
        <v>13926405.288540196</v>
      </c>
      <c r="L58" s="86">
        <f t="shared" si="11"/>
        <v>542017.83325657807</v>
      </c>
      <c r="M58" s="25">
        <f t="shared" si="12"/>
        <v>14468423.121796774</v>
      </c>
      <c r="N58" s="25">
        <v>14476283.547652671</v>
      </c>
      <c r="O58" s="81">
        <f t="shared" si="13"/>
        <v>-7860.425855897367</v>
      </c>
    </row>
    <row r="59" spans="1:15">
      <c r="A59" s="32" t="s">
        <v>54</v>
      </c>
      <c r="B59" t="s">
        <v>55</v>
      </c>
      <c r="C59" s="81">
        <v>1975583.1760440837</v>
      </c>
      <c r="D59" s="83">
        <v>1749345815</v>
      </c>
      <c r="E59" s="130"/>
      <c r="F59" s="85">
        <f t="shared" si="8"/>
        <v>1749345815</v>
      </c>
      <c r="G59" s="186">
        <v>1902242390</v>
      </c>
      <c r="H59" s="133">
        <v>-714000</v>
      </c>
      <c r="I59" s="84">
        <f t="shared" si="10"/>
        <v>1901528390</v>
      </c>
      <c r="J59" s="187">
        <f t="shared" si="9"/>
        <v>8.699399152248237E-2</v>
      </c>
      <c r="K59" s="25">
        <v>2124575.4658723958</v>
      </c>
      <c r="L59" s="86">
        <f t="shared" si="11"/>
        <v>184825.30006697722</v>
      </c>
      <c r="M59" s="25">
        <f t="shared" si="12"/>
        <v>2309400.7659393731</v>
      </c>
      <c r="N59" s="25">
        <v>2309781.7986244038</v>
      </c>
      <c r="O59" s="81">
        <f t="shared" si="13"/>
        <v>-381.0326850307174</v>
      </c>
    </row>
    <row r="60" spans="1:15">
      <c r="A60" s="32" t="s">
        <v>56</v>
      </c>
      <c r="B60" t="s">
        <v>57</v>
      </c>
      <c r="C60" s="81">
        <v>6350000.6599320658</v>
      </c>
      <c r="D60" s="83">
        <v>5944312276</v>
      </c>
      <c r="E60" s="130"/>
      <c r="F60" s="85">
        <f t="shared" si="8"/>
        <v>5944312276</v>
      </c>
      <c r="G60" s="186">
        <v>6171599988</v>
      </c>
      <c r="H60" s="133"/>
      <c r="I60" s="84">
        <f t="shared" si="10"/>
        <v>6171599988</v>
      </c>
      <c r="J60" s="187">
        <f t="shared" si="9"/>
        <v>3.82361661781579E-2</v>
      </c>
      <c r="K60" s="25">
        <v>6746145.2856748374</v>
      </c>
      <c r="L60" s="86">
        <f t="shared" si="11"/>
        <v>257946.73220505958</v>
      </c>
      <c r="M60" s="25">
        <f t="shared" si="12"/>
        <v>7004092.0178798968</v>
      </c>
      <c r="N60" s="25">
        <v>7005522.984660171</v>
      </c>
      <c r="O60" s="81">
        <f t="shared" si="13"/>
        <v>-1430.9667802741751</v>
      </c>
    </row>
    <row r="61" spans="1:15">
      <c r="A61" s="32" t="s">
        <v>58</v>
      </c>
      <c r="B61" t="s">
        <v>59</v>
      </c>
      <c r="C61" s="81">
        <v>414217.53279517993</v>
      </c>
      <c r="D61" s="83">
        <v>5918382889</v>
      </c>
      <c r="E61" s="130"/>
      <c r="F61" s="85">
        <f t="shared" si="8"/>
        <v>5918382889</v>
      </c>
      <c r="G61" s="186">
        <v>6146023554</v>
      </c>
      <c r="H61" s="133"/>
      <c r="I61" s="84">
        <f t="shared" si="10"/>
        <v>6146023554</v>
      </c>
      <c r="J61" s="187">
        <f t="shared" si="9"/>
        <v>3.8463321699428496E-2</v>
      </c>
      <c r="K61" s="25">
        <v>441440.43003793427</v>
      </c>
      <c r="L61" s="86">
        <f t="shared" si="11"/>
        <v>16979.265271683125</v>
      </c>
      <c r="M61" s="25">
        <f t="shared" si="12"/>
        <v>458419.69530961738</v>
      </c>
      <c r="N61" s="25">
        <v>458578.67459100613</v>
      </c>
      <c r="O61" s="81">
        <f t="shared" si="13"/>
        <v>-158.97928138874704</v>
      </c>
    </row>
    <row r="62" spans="1:15">
      <c r="A62" s="32" t="s">
        <v>60</v>
      </c>
      <c r="B62" t="s">
        <v>61</v>
      </c>
      <c r="C62" s="81">
        <v>8951785.499176247</v>
      </c>
      <c r="D62" s="83">
        <v>8431580963</v>
      </c>
      <c r="E62" s="130"/>
      <c r="F62" s="85">
        <f t="shared" si="8"/>
        <v>8431580963</v>
      </c>
      <c r="G62" s="186">
        <v>8821524257</v>
      </c>
      <c r="H62" s="133"/>
      <c r="I62" s="84">
        <f t="shared" si="10"/>
        <v>8821524257</v>
      </c>
      <c r="J62" s="187">
        <f t="shared" si="9"/>
        <v>4.6247945161313635E-2</v>
      </c>
      <c r="K62" s="25">
        <v>9418768.0267148465</v>
      </c>
      <c r="L62" s="86">
        <f t="shared" si="11"/>
        <v>435598.66718664247</v>
      </c>
      <c r="M62" s="25">
        <f t="shared" si="12"/>
        <v>9854366.6939014886</v>
      </c>
      <c r="N62" s="25">
        <v>9857498.3933067508</v>
      </c>
      <c r="O62" s="81">
        <f t="shared" si="13"/>
        <v>-3131.6994052622467</v>
      </c>
    </row>
    <row r="63" spans="1:15">
      <c r="A63" s="32" t="s">
        <v>62</v>
      </c>
      <c r="B63" t="s">
        <v>63</v>
      </c>
      <c r="C63" s="81">
        <v>3919935.5927198529</v>
      </c>
      <c r="D63" s="83">
        <v>13401036081</v>
      </c>
      <c r="E63" s="130"/>
      <c r="F63" s="85">
        <f t="shared" si="8"/>
        <v>13401036081</v>
      </c>
      <c r="G63" s="186">
        <v>13944527539</v>
      </c>
      <c r="H63" s="133"/>
      <c r="I63" s="84">
        <f t="shared" si="10"/>
        <v>13944527539</v>
      </c>
      <c r="J63" s="187">
        <f t="shared" si="9"/>
        <v>4.0555928266663099E-2</v>
      </c>
      <c r="K63" s="25">
        <v>4066757.2686255355</v>
      </c>
      <c r="L63" s="86">
        <f t="shared" si="11"/>
        <v>164931.11606430798</v>
      </c>
      <c r="M63" s="25">
        <f t="shared" si="12"/>
        <v>4231688.3846898433</v>
      </c>
      <c r="N63" s="25">
        <v>4257097.8035220616</v>
      </c>
      <c r="O63" s="81">
        <f t="shared" si="13"/>
        <v>-25409.418832218274</v>
      </c>
    </row>
    <row r="64" spans="1:15">
      <c r="A64" s="32" t="s">
        <v>64</v>
      </c>
      <c r="B64" t="s">
        <v>65</v>
      </c>
      <c r="C64" s="81">
        <v>4843449.4675877951</v>
      </c>
      <c r="D64" s="83">
        <v>6198621290</v>
      </c>
      <c r="E64" s="130"/>
      <c r="F64" s="85">
        <f t="shared" si="8"/>
        <v>6198621290</v>
      </c>
      <c r="G64" s="186">
        <v>6595409239</v>
      </c>
      <c r="H64" s="133"/>
      <c r="I64" s="84">
        <f t="shared" si="10"/>
        <v>6595409239</v>
      </c>
      <c r="J64" s="187">
        <f t="shared" si="9"/>
        <v>6.4012290868636051E-2</v>
      </c>
      <c r="K64" s="25">
        <v>5311732.1735982075</v>
      </c>
      <c r="L64" s="86">
        <f t="shared" si="11"/>
        <v>340016.14491266088</v>
      </c>
      <c r="M64" s="25">
        <f t="shared" si="12"/>
        <v>5651748.3185108686</v>
      </c>
      <c r="N64" s="25">
        <v>5655738.4571745554</v>
      </c>
      <c r="O64" s="81">
        <f t="shared" si="13"/>
        <v>-3990.1386636868119</v>
      </c>
    </row>
    <row r="65" spans="1:15">
      <c r="A65" s="32" t="s">
        <v>66</v>
      </c>
      <c r="B65" t="s">
        <v>67</v>
      </c>
      <c r="C65" s="81">
        <v>18406257.033399183</v>
      </c>
      <c r="D65" s="83">
        <v>15777801124</v>
      </c>
      <c r="E65" s="130"/>
      <c r="F65" s="85">
        <f t="shared" si="8"/>
        <v>15777801124</v>
      </c>
      <c r="G65" s="186">
        <v>17105500935</v>
      </c>
      <c r="H65" s="133"/>
      <c r="I65" s="84">
        <f t="shared" si="10"/>
        <v>17105500935</v>
      </c>
      <c r="J65" s="187">
        <f t="shared" si="9"/>
        <v>8.4149863505403377E-2</v>
      </c>
      <c r="K65" s="25">
        <v>19577635.741827507</v>
      </c>
      <c r="L65" s="86">
        <f t="shared" si="11"/>
        <v>1647455.3754332913</v>
      </c>
      <c r="M65" s="25">
        <f t="shared" si="12"/>
        <v>21225091.117260799</v>
      </c>
      <c r="N65" s="25">
        <v>21232068.586241383</v>
      </c>
      <c r="O65" s="81">
        <f t="shared" si="13"/>
        <v>-6977.4689805842936</v>
      </c>
    </row>
    <row r="66" spans="1:15">
      <c r="A66" s="32" t="s">
        <v>68</v>
      </c>
      <c r="B66" t="s">
        <v>69</v>
      </c>
      <c r="C66" s="81">
        <v>7775033.0885960944</v>
      </c>
      <c r="D66" s="83">
        <v>13416976229</v>
      </c>
      <c r="E66" s="130"/>
      <c r="F66" s="85">
        <f t="shared" si="8"/>
        <v>13416976229</v>
      </c>
      <c r="G66" s="186">
        <v>14024462473</v>
      </c>
      <c r="H66" s="133"/>
      <c r="I66" s="84">
        <f t="shared" si="10"/>
        <v>14024462473</v>
      </c>
      <c r="J66" s="187">
        <f t="shared" si="9"/>
        <v>4.5277433128856147E-2</v>
      </c>
      <c r="K66" s="25">
        <v>8242859.8695819275</v>
      </c>
      <c r="L66" s="86">
        <f t="shared" si="11"/>
        <v>373215.53653552762</v>
      </c>
      <c r="M66" s="25">
        <f t="shared" si="12"/>
        <v>8616075.406117456</v>
      </c>
      <c r="N66" s="25">
        <v>8616286.7074156441</v>
      </c>
      <c r="O66" s="81">
        <f t="shared" si="13"/>
        <v>-211.30129818804562</v>
      </c>
    </row>
    <row r="67" spans="1:15">
      <c r="A67" s="32" t="s">
        <v>70</v>
      </c>
      <c r="B67" t="s">
        <v>71</v>
      </c>
      <c r="C67" s="81">
        <v>2439211.093268109</v>
      </c>
      <c r="D67" s="83">
        <v>3349344933</v>
      </c>
      <c r="E67" s="131"/>
      <c r="F67" s="85">
        <f>+D67+E67</f>
        <v>3349344933</v>
      </c>
      <c r="G67" s="186">
        <v>3524758007</v>
      </c>
      <c r="H67" s="133"/>
      <c r="I67" s="84">
        <f t="shared" si="10"/>
        <v>3524758007</v>
      </c>
      <c r="J67" s="187">
        <f t="shared" si="9"/>
        <v>5.2372352656697839E-2</v>
      </c>
      <c r="K67" s="25">
        <v>2593770.7912187735</v>
      </c>
      <c r="L67" s="86">
        <f t="shared" si="11"/>
        <v>135841.8785883518</v>
      </c>
      <c r="M67" s="25">
        <f t="shared" si="12"/>
        <v>2729612.6698071253</v>
      </c>
      <c r="N67" s="25">
        <v>2730415.2867858931</v>
      </c>
      <c r="O67" s="81">
        <f t="shared" si="13"/>
        <v>-802.61697876779363</v>
      </c>
    </row>
    <row r="68" spans="1:15">
      <c r="A68" s="32" t="s">
        <v>72</v>
      </c>
      <c r="B68" t="s">
        <v>73</v>
      </c>
      <c r="C68" s="81">
        <v>4051057.3271863721</v>
      </c>
      <c r="D68" s="83">
        <v>15044824909</v>
      </c>
      <c r="E68" s="130"/>
      <c r="F68" s="85">
        <f t="shared" si="8"/>
        <v>15044824909</v>
      </c>
      <c r="G68" s="186">
        <v>15628777898</v>
      </c>
      <c r="H68" s="133"/>
      <c r="I68" s="84">
        <f t="shared" si="10"/>
        <v>15628777898</v>
      </c>
      <c r="J68" s="187">
        <f t="shared" si="9"/>
        <v>3.8814209705469692E-2</v>
      </c>
      <c r="K68" s="25">
        <v>4218564.5393188838</v>
      </c>
      <c r="L68" s="86">
        <f t="shared" si="11"/>
        <v>163740.24868518129</v>
      </c>
      <c r="M68" s="25">
        <f t="shared" si="12"/>
        <v>4382304.7880040649</v>
      </c>
      <c r="N68" s="25">
        <v>4384777.916248993</v>
      </c>
      <c r="O68" s="81">
        <f t="shared" si="13"/>
        <v>-2473.1282449280843</v>
      </c>
    </row>
    <row r="69" spans="1:15">
      <c r="A69" s="32" t="s">
        <v>74</v>
      </c>
      <c r="B69" t="s">
        <v>75</v>
      </c>
      <c r="C69" s="81">
        <v>4776569.5161478417</v>
      </c>
      <c r="D69" s="83">
        <v>13010470926</v>
      </c>
      <c r="E69" s="130"/>
      <c r="F69" s="85">
        <f t="shared" si="8"/>
        <v>13010470926</v>
      </c>
      <c r="G69" s="186">
        <v>13784764382</v>
      </c>
      <c r="H69" s="133"/>
      <c r="I69" s="84">
        <f t="shared" si="10"/>
        <v>13784764382</v>
      </c>
      <c r="J69" s="187">
        <f t="shared" si="9"/>
        <v>5.9513099902683719E-2</v>
      </c>
      <c r="K69" s="25">
        <v>5084458.1277739238</v>
      </c>
      <c r="L69" s="86">
        <f t="shared" si="11"/>
        <v>302591.86450922175</v>
      </c>
      <c r="M69" s="25">
        <f t="shared" si="12"/>
        <v>5387049.9922831459</v>
      </c>
      <c r="N69" s="25">
        <v>5380029.5765960598</v>
      </c>
      <c r="O69" s="81">
        <f t="shared" si="13"/>
        <v>7020.4156870860606</v>
      </c>
    </row>
    <row r="70" spans="1:15">
      <c r="A70" s="32" t="s">
        <v>76</v>
      </c>
      <c r="B70" t="s">
        <v>77</v>
      </c>
      <c r="C70" s="81">
        <v>6271822.8565516993</v>
      </c>
      <c r="D70" s="83">
        <v>6277259688</v>
      </c>
      <c r="E70" s="130"/>
      <c r="F70" s="85">
        <f t="shared" si="8"/>
        <v>6277259688</v>
      </c>
      <c r="G70" s="186">
        <v>6893426243</v>
      </c>
      <c r="H70" s="133">
        <v>-3148130</v>
      </c>
      <c r="I70" s="84">
        <f t="shared" si="10"/>
        <v>6890278113</v>
      </c>
      <c r="J70" s="187">
        <f t="shared" si="9"/>
        <v>9.7657012051275194E-2</v>
      </c>
      <c r="K70" s="25">
        <v>6985964.5275941798</v>
      </c>
      <c r="L70" s="86">
        <f t="shared" si="11"/>
        <v>682228.42206104589</v>
      </c>
      <c r="M70" s="25">
        <f t="shared" si="12"/>
        <v>7668192.9496552255</v>
      </c>
      <c r="N70" s="25">
        <v>7669156.8838450573</v>
      </c>
      <c r="O70" s="81">
        <f t="shared" si="13"/>
        <v>-963.93418983183801</v>
      </c>
    </row>
    <row r="71" spans="1:15">
      <c r="A71" s="32" t="s">
        <v>78</v>
      </c>
      <c r="B71" t="s">
        <v>79</v>
      </c>
      <c r="C71" s="81">
        <v>1457719.0306169996</v>
      </c>
      <c r="D71" s="83">
        <v>8631235907</v>
      </c>
      <c r="E71" s="130"/>
      <c r="F71" s="85">
        <f t="shared" si="8"/>
        <v>8631235907</v>
      </c>
      <c r="G71" s="186">
        <v>8958654333</v>
      </c>
      <c r="H71" s="133"/>
      <c r="I71" s="84">
        <f t="shared" si="10"/>
        <v>8958654333</v>
      </c>
      <c r="J71" s="187">
        <f t="shared" si="9"/>
        <v>3.7934130120862657E-2</v>
      </c>
      <c r="K71" s="25">
        <v>1502922.449077111</v>
      </c>
      <c r="L71" s="86">
        <f t="shared" si="11"/>
        <v>57012.055744856705</v>
      </c>
      <c r="M71" s="25">
        <f t="shared" si="12"/>
        <v>1559934.5048219676</v>
      </c>
      <c r="N71" s="25">
        <v>1562653.4244330022</v>
      </c>
      <c r="O71" s="81">
        <f t="shared" si="13"/>
        <v>-2718.919611034682</v>
      </c>
    </row>
    <row r="72" spans="1:15">
      <c r="A72" s="32" t="s">
        <v>80</v>
      </c>
      <c r="B72" t="s">
        <v>81</v>
      </c>
      <c r="C72" s="81">
        <v>27706843.252841342</v>
      </c>
      <c r="D72" s="83">
        <v>30212791874</v>
      </c>
      <c r="E72" s="130"/>
      <c r="F72" s="85">
        <f t="shared" si="8"/>
        <v>30212791874</v>
      </c>
      <c r="G72" s="186">
        <v>31722409341</v>
      </c>
      <c r="H72" s="133"/>
      <c r="I72" s="84">
        <f t="shared" si="10"/>
        <v>31722409341</v>
      </c>
      <c r="J72" s="187">
        <f t="shared" si="9"/>
        <v>4.9966169074865285E-2</v>
      </c>
      <c r="K72" s="25">
        <v>29518799.039015461</v>
      </c>
      <c r="L72" s="86">
        <f t="shared" si="11"/>
        <v>1474941.3036704175</v>
      </c>
      <c r="M72" s="25">
        <f t="shared" si="12"/>
        <v>30993740.342685878</v>
      </c>
      <c r="N72" s="25">
        <v>31014277.49123973</v>
      </c>
      <c r="O72" s="81">
        <f t="shared" si="13"/>
        <v>-20537.148553851992</v>
      </c>
    </row>
    <row r="73" spans="1:15">
      <c r="A73" s="32" t="s">
        <v>82</v>
      </c>
      <c r="B73" t="s">
        <v>83</v>
      </c>
      <c r="C73" s="81">
        <v>3332560.6839157301</v>
      </c>
      <c r="D73" s="83">
        <v>3054496507</v>
      </c>
      <c r="E73" s="130"/>
      <c r="F73" s="85">
        <f t="shared" si="8"/>
        <v>3054496507</v>
      </c>
      <c r="G73" s="186">
        <v>3268917844</v>
      </c>
      <c r="H73" s="133"/>
      <c r="I73" s="84">
        <f t="shared" si="10"/>
        <v>3268917844</v>
      </c>
      <c r="J73" s="187">
        <f t="shared" si="9"/>
        <v>7.0198586414687292E-2</v>
      </c>
      <c r="K73" s="25">
        <v>3602285.2460406693</v>
      </c>
      <c r="L73" s="86">
        <f t="shared" si="11"/>
        <v>252875.332134539</v>
      </c>
      <c r="M73" s="25">
        <f t="shared" si="12"/>
        <v>3855160.5781752081</v>
      </c>
      <c r="N73" s="25">
        <v>3859456.5107949139</v>
      </c>
      <c r="O73" s="81">
        <f t="shared" si="13"/>
        <v>-4295.9326197057962</v>
      </c>
    </row>
    <row r="74" spans="1:15">
      <c r="A74" s="32" t="s">
        <v>84</v>
      </c>
      <c r="B74" t="s">
        <v>85</v>
      </c>
      <c r="C74" s="81">
        <v>7762739.6678158939</v>
      </c>
      <c r="D74" s="83">
        <v>16106715019</v>
      </c>
      <c r="E74" s="132"/>
      <c r="F74" s="85">
        <f t="shared" si="8"/>
        <v>16106715019</v>
      </c>
      <c r="G74" s="186">
        <v>16753101472</v>
      </c>
      <c r="H74" s="135"/>
      <c r="I74" s="84">
        <f t="shared" si="10"/>
        <v>16753101472</v>
      </c>
      <c r="J74" s="187">
        <f t="shared" si="9"/>
        <v>4.0131488775799515E-2</v>
      </c>
      <c r="K74" s="25">
        <v>8107383.9628688926</v>
      </c>
      <c r="L74" s="86">
        <f t="shared" si="11"/>
        <v>325361.38850696996</v>
      </c>
      <c r="M74" s="25">
        <f t="shared" si="12"/>
        <v>8432745.351375863</v>
      </c>
      <c r="N74" s="25">
        <v>8434916.1844989713</v>
      </c>
      <c r="O74" s="81">
        <f t="shared" si="13"/>
        <v>-2170.8331231083721</v>
      </c>
    </row>
    <row r="75" spans="1:15">
      <c r="A75" s="189" t="s">
        <v>93</v>
      </c>
      <c r="B75" s="190" t="s">
        <v>94</v>
      </c>
      <c r="C75" s="191">
        <v>4320926.3607304227</v>
      </c>
      <c r="D75" s="139">
        <v>9786845343</v>
      </c>
      <c r="E75" s="138" t="s">
        <v>195</v>
      </c>
      <c r="F75" s="138">
        <f>+D75</f>
        <v>9786845343</v>
      </c>
      <c r="G75" s="186">
        <v>10383339046</v>
      </c>
      <c r="H75" s="138"/>
      <c r="I75" s="143">
        <f t="shared" si="10"/>
        <v>10383339046</v>
      </c>
      <c r="J75" s="192">
        <f t="shared" si="9"/>
        <v>6.0948516308847123E-2</v>
      </c>
      <c r="K75" s="140">
        <v>4669127.5102008684</v>
      </c>
      <c r="L75" s="142">
        <f t="shared" si="11"/>
        <v>284576.39420356438</v>
      </c>
      <c r="M75" s="145">
        <f t="shared" si="12"/>
        <v>4953703.9044044325</v>
      </c>
      <c r="N75" s="25">
        <v>4954107.9971314231</v>
      </c>
      <c r="O75" s="81">
        <f t="shared" si="13"/>
        <v>-404.09272699058056</v>
      </c>
    </row>
    <row r="76" spans="1:15">
      <c r="A76" s="189" t="s">
        <v>95</v>
      </c>
      <c r="B76" s="190" t="s">
        <v>96</v>
      </c>
      <c r="C76" s="191">
        <v>6775333.9767137067</v>
      </c>
      <c r="D76" s="139">
        <v>9794348618</v>
      </c>
      <c r="E76" s="138" t="s">
        <v>195</v>
      </c>
      <c r="F76" s="138">
        <f t="shared" ref="F76:F78" si="14">+D76</f>
        <v>9794348618</v>
      </c>
      <c r="G76" s="186">
        <v>10569135661</v>
      </c>
      <c r="H76" s="138"/>
      <c r="I76" s="143">
        <f t="shared" si="10"/>
        <v>10569135661</v>
      </c>
      <c r="J76" s="192">
        <f t="shared" si="9"/>
        <v>7.9105520256456938E-2</v>
      </c>
      <c r="K76" s="140">
        <v>7293452.3324947432</v>
      </c>
      <c r="L76" s="142">
        <f t="shared" si="11"/>
        <v>576952.34122766601</v>
      </c>
      <c r="M76" s="145">
        <f t="shared" si="12"/>
        <v>7870404.6737224087</v>
      </c>
      <c r="N76" s="25">
        <v>7871602.4208990457</v>
      </c>
      <c r="O76" s="81">
        <f t="shared" si="13"/>
        <v>-1197.7471766369417</v>
      </c>
    </row>
    <row r="77" spans="1:15">
      <c r="A77" s="189" t="s">
        <v>97</v>
      </c>
      <c r="B77" s="190" t="s">
        <v>98</v>
      </c>
      <c r="C77" s="191">
        <v>6062792.0675997101</v>
      </c>
      <c r="D77" s="139">
        <v>9736108638</v>
      </c>
      <c r="E77" s="138" t="s">
        <v>195</v>
      </c>
      <c r="F77" s="138">
        <f t="shared" si="14"/>
        <v>9736108638</v>
      </c>
      <c r="G77" s="186">
        <v>10382350398</v>
      </c>
      <c r="H77" s="138"/>
      <c r="I77" s="143">
        <f t="shared" si="10"/>
        <v>10382350398</v>
      </c>
      <c r="J77" s="192">
        <f t="shared" si="9"/>
        <v>6.6375775376798951E-2</v>
      </c>
      <c r="K77" s="140">
        <v>6636425.7739977678</v>
      </c>
      <c r="L77" s="142">
        <f t="shared" si="11"/>
        <v>440497.90647967497</v>
      </c>
      <c r="M77" s="145">
        <f t="shared" si="12"/>
        <v>7076923.6804774432</v>
      </c>
      <c r="N77" s="25">
        <v>7082839.9975813692</v>
      </c>
      <c r="O77" s="81">
        <f t="shared" si="13"/>
        <v>-5916.3171039260924</v>
      </c>
    </row>
    <row r="78" spans="1:15">
      <c r="A78" s="189" t="s">
        <v>99</v>
      </c>
      <c r="B78" s="190" t="s">
        <v>100</v>
      </c>
      <c r="C78" s="191">
        <v>2392883.5844126721</v>
      </c>
      <c r="D78" s="139">
        <v>3414552519</v>
      </c>
      <c r="E78" s="138" t="s">
        <v>195</v>
      </c>
      <c r="F78" s="138">
        <f t="shared" si="14"/>
        <v>3414552519</v>
      </c>
      <c r="G78" s="186">
        <v>3582153335</v>
      </c>
      <c r="H78" s="138"/>
      <c r="I78" s="143">
        <f t="shared" si="10"/>
        <v>3582153335</v>
      </c>
      <c r="J78" s="193">
        <f t="shared" si="9"/>
        <v>4.9084269481110297E-2</v>
      </c>
      <c r="K78" s="140">
        <v>2563382.4857857847</v>
      </c>
      <c r="L78" s="142">
        <f t="shared" si="11"/>
        <v>125821.75671546784</v>
      </c>
      <c r="M78" s="145">
        <f t="shared" si="12"/>
        <v>2689204.2425012523</v>
      </c>
      <c r="N78" s="25">
        <v>2689966.9378457167</v>
      </c>
      <c r="O78" s="81">
        <f t="shared" si="13"/>
        <v>-762.69534446438774</v>
      </c>
    </row>
    <row r="79" spans="1:15">
      <c r="A79" s="89"/>
      <c r="B79" s="40" t="s">
        <v>101</v>
      </c>
      <c r="C79" s="41">
        <f>SUM(C51:C78)</f>
        <v>161300135.86543182</v>
      </c>
      <c r="D79" s="90">
        <f>SUM(D51:D78)</f>
        <v>237316135451</v>
      </c>
      <c r="E79" s="90">
        <f>SUM(E51:E74)</f>
        <v>0</v>
      </c>
      <c r="F79" s="90">
        <f>SUM(F51:F78)</f>
        <v>237316135451</v>
      </c>
      <c r="G79" s="194">
        <f>SUM(G51:G78)</f>
        <v>250136544484</v>
      </c>
      <c r="H79" s="90">
        <f>SUM(H51:H74)</f>
        <v>-23829972</v>
      </c>
      <c r="I79" s="90">
        <f>SUM(I51:I78)</f>
        <v>250112714512</v>
      </c>
      <c r="J79" s="195">
        <f t="shared" si="9"/>
        <v>5.3922077555667011E-2</v>
      </c>
      <c r="K79" s="42">
        <f>SUM(K51:K78)</f>
        <v>171830049.71728703</v>
      </c>
      <c r="L79" s="42">
        <f>SUM(L51:L78)</f>
        <v>9897170.6004741993</v>
      </c>
      <c r="M79" s="42">
        <f>SUM(M51:M78)</f>
        <v>181727220.31776124</v>
      </c>
      <c r="N79" s="43">
        <f>SUM(N51:N78)</f>
        <v>181821676.51776317</v>
      </c>
      <c r="O79" s="160">
        <f>SUM(O51:O78)</f>
        <v>-94456.200001901307</v>
      </c>
    </row>
    <row r="80" spans="1:15" ht="15.6">
      <c r="A80" s="32"/>
      <c r="B80" s="196"/>
      <c r="C80" s="197"/>
      <c r="D80" s="87"/>
      <c r="E80" s="87"/>
      <c r="F80" s="85"/>
      <c r="G80" s="198"/>
      <c r="H80" s="87"/>
      <c r="I80" s="87"/>
      <c r="J80" s="176"/>
      <c r="K80" s="34"/>
      <c r="L80" s="86"/>
      <c r="M80" s="34"/>
    </row>
    <row r="81" spans="1:16">
      <c r="D81" s="85"/>
      <c r="E81" s="87"/>
      <c r="F81" s="85"/>
      <c r="G81" s="198"/>
      <c r="H81" s="87"/>
      <c r="I81" s="85"/>
      <c r="K81" s="34"/>
      <c r="L81" s="34"/>
      <c r="M81" s="34"/>
    </row>
    <row r="82" spans="1:16" ht="13.8" thickBot="1">
      <c r="A82" s="93"/>
      <c r="B82" s="94" t="s">
        <v>102</v>
      </c>
      <c r="C82" s="94"/>
      <c r="D82" s="95">
        <f t="shared" ref="D82:I82" si="15">D79+D17</f>
        <v>517644121695</v>
      </c>
      <c r="E82" s="95">
        <f t="shared" si="15"/>
        <v>0</v>
      </c>
      <c r="F82" s="95">
        <f t="shared" si="15"/>
        <v>517644121695</v>
      </c>
      <c r="G82" s="199">
        <f t="shared" si="15"/>
        <v>545876455387</v>
      </c>
      <c r="H82" s="95">
        <f t="shared" si="15"/>
        <v>-23829972</v>
      </c>
      <c r="I82" s="95">
        <f t="shared" si="15"/>
        <v>545852625415</v>
      </c>
      <c r="J82" s="200">
        <f>+(I82-F82)/F82</f>
        <v>5.4494009567099218E-2</v>
      </c>
      <c r="K82" s="61">
        <f>K79+K17</f>
        <v>430803332.61097705</v>
      </c>
      <c r="L82" s="61">
        <f>L79+L17</f>
        <v>24135052.369358309</v>
      </c>
      <c r="M82" s="61">
        <f>M79+M17</f>
        <v>454938384.98033535</v>
      </c>
      <c r="N82" s="201">
        <f>+N79+N17</f>
        <v>455215476.31300819</v>
      </c>
      <c r="O82" s="201">
        <f>+O79+O17</f>
        <v>-277091.33267278067</v>
      </c>
      <c r="P82" s="155"/>
    </row>
    <row r="83" spans="1:16" ht="14.4" thickTop="1" thickBot="1">
      <c r="A83" s="68"/>
      <c r="B83" s="68"/>
      <c r="C83" s="68"/>
      <c r="D83" s="31" t="s">
        <v>103</v>
      </c>
      <c r="E83" s="68"/>
      <c r="F83" s="68" t="s">
        <v>3</v>
      </c>
      <c r="G83" s="31" t="s">
        <v>88</v>
      </c>
      <c r="H83" s="31" t="s">
        <v>89</v>
      </c>
      <c r="I83" s="70" t="s">
        <v>3</v>
      </c>
      <c r="J83" s="68"/>
      <c r="K83" s="31" t="s">
        <v>90</v>
      </c>
      <c r="L83" s="71"/>
      <c r="M83" s="68"/>
    </row>
    <row r="84" spans="1:16">
      <c r="A84" s="117" t="s">
        <v>192</v>
      </c>
      <c r="B84" s="117"/>
      <c r="C84" s="117"/>
      <c r="D84" s="117"/>
      <c r="F84" s="81"/>
      <c r="H84" s="25"/>
      <c r="I84" s="73"/>
      <c r="K84" s="74"/>
      <c r="L84" s="101" t="s">
        <v>91</v>
      </c>
      <c r="M84" s="102" t="s">
        <v>92</v>
      </c>
    </row>
    <row r="85" spans="1:16" ht="13.8" thickBot="1">
      <c r="A85" s="202" t="s">
        <v>179</v>
      </c>
      <c r="D85" s="87"/>
      <c r="H85" s="103"/>
      <c r="I85" s="76"/>
      <c r="K85" s="77"/>
      <c r="L85" s="104">
        <f>M82/2</f>
        <v>227469192.49016768</v>
      </c>
      <c r="M85" s="105">
        <f>M82-L85</f>
        <v>227469192.49016768</v>
      </c>
      <c r="P85" s="156"/>
    </row>
    <row r="86" spans="1:16">
      <c r="A86" t="s">
        <v>198</v>
      </c>
      <c r="H86" s="103"/>
      <c r="I86" s="100"/>
      <c r="K86" s="77"/>
      <c r="L86" s="77"/>
      <c r="M86" s="77"/>
    </row>
    <row r="87" spans="1:16" hidden="1">
      <c r="B87" s="203" t="s">
        <v>104</v>
      </c>
      <c r="C87" s="203"/>
      <c r="D87" s="108">
        <v>413518612438</v>
      </c>
      <c r="E87" s="108">
        <v>0</v>
      </c>
      <c r="F87" s="108">
        <v>413518612438</v>
      </c>
      <c r="G87" s="204">
        <v>434486081159</v>
      </c>
      <c r="H87" s="205">
        <v>-11179955</v>
      </c>
      <c r="I87" s="205"/>
      <c r="J87" s="206">
        <f>+(I87-F87)/F87</f>
        <v>-1</v>
      </c>
      <c r="K87" s="205">
        <v>347643540.16920149</v>
      </c>
      <c r="L87" s="112"/>
      <c r="M87" s="108"/>
    </row>
    <row r="88" spans="1:16" hidden="1">
      <c r="B88" s="203" t="s">
        <v>105</v>
      </c>
      <c r="C88" s="203"/>
      <c r="D88" s="205">
        <f>+D82-D87</f>
        <v>104125509257</v>
      </c>
      <c r="E88" s="205">
        <f t="shared" ref="E88:K88" si="16">+E82-E87</f>
        <v>0</v>
      </c>
      <c r="F88" s="205">
        <f t="shared" si="16"/>
        <v>104125509257</v>
      </c>
      <c r="G88" s="205">
        <f t="shared" si="16"/>
        <v>111390374228</v>
      </c>
      <c r="H88" s="205">
        <f t="shared" si="16"/>
        <v>-12650017</v>
      </c>
      <c r="I88" s="205"/>
      <c r="J88" s="205">
        <f t="shared" si="16"/>
        <v>1.0544940095670992</v>
      </c>
      <c r="K88" s="205">
        <f t="shared" si="16"/>
        <v>83159792.44177556</v>
      </c>
      <c r="L88" s="205"/>
      <c r="M88" s="205"/>
    </row>
    <row r="89" spans="1:16">
      <c r="D89" s="113"/>
      <c r="I89" s="81"/>
    </row>
    <row r="90" spans="1:16">
      <c r="D90" s="79"/>
      <c r="I90" s="114"/>
    </row>
    <row r="91" spans="1:16">
      <c r="C91" s="79"/>
    </row>
    <row r="92" spans="1:16">
      <c r="C92" s="81"/>
      <c r="L92" s="9"/>
    </row>
    <row r="94" spans="1:16">
      <c r="C94" s="79"/>
    </row>
  </sheetData>
  <mergeCells count="3">
    <mergeCell ref="A4:B4"/>
    <mergeCell ref="A6:M6"/>
    <mergeCell ref="B7:M7"/>
  </mergeCells>
  <pageMargins left="0.2" right="0.2" top="0.75" bottom="0.75" header="0.3" footer="0.3"/>
  <pageSetup paperSize="5" scale="60" orientation="landscape" r:id="rId1"/>
  <headerFooter>
    <oddFooter>&amp;Z&amp;F</oddFooter>
  </headerFooter>
  <colBreaks count="1" manualBreakCount="1">
    <brk id="1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B97"/>
  <sheetViews>
    <sheetView workbookViewId="0">
      <selection activeCell="A23" sqref="A23"/>
    </sheetView>
  </sheetViews>
  <sheetFormatPr defaultRowHeight="13.2"/>
  <cols>
    <col min="1" max="1" width="124.5546875" customWidth="1"/>
    <col min="2" max="2" width="4.6640625" customWidth="1"/>
  </cols>
  <sheetData>
    <row r="1" spans="1:1" ht="15">
      <c r="A1" s="118" t="s">
        <v>180</v>
      </c>
    </row>
    <row r="2" spans="1:1" ht="15">
      <c r="A2" s="120" t="s">
        <v>181</v>
      </c>
    </row>
    <row r="3" spans="1:1">
      <c r="A3" s="121" t="s">
        <v>182</v>
      </c>
    </row>
    <row r="4" spans="1:1">
      <c r="A4" s="122" t="s">
        <v>106</v>
      </c>
    </row>
    <row r="5" spans="1:1">
      <c r="A5" s="123" t="s">
        <v>183</v>
      </c>
    </row>
    <row r="6" spans="1:1">
      <c r="A6" s="121" t="s">
        <v>184</v>
      </c>
    </row>
    <row r="7" spans="1:1">
      <c r="A7" s="119"/>
    </row>
    <row r="8" spans="1:1">
      <c r="A8" s="124" t="s">
        <v>106</v>
      </c>
    </row>
    <row r="9" spans="1:1" ht="15">
      <c r="A9" s="120" t="s">
        <v>185</v>
      </c>
    </row>
    <row r="10" spans="1:1">
      <c r="A10" s="121" t="s">
        <v>186</v>
      </c>
    </row>
    <row r="11" spans="1:1">
      <c r="A11" s="124" t="s">
        <v>106</v>
      </c>
    </row>
    <row r="12" spans="1:1">
      <c r="A12" s="123" t="s">
        <v>187</v>
      </c>
    </row>
    <row r="13" spans="1:1">
      <c r="A13" s="121" t="s">
        <v>188</v>
      </c>
    </row>
    <row r="14" spans="1:1">
      <c r="A14" s="119"/>
    </row>
    <row r="15" spans="1:1">
      <c r="A15" s="124" t="s">
        <v>106</v>
      </c>
    </row>
    <row r="16" spans="1:1">
      <c r="A16" s="123" t="s">
        <v>189</v>
      </c>
    </row>
    <row r="17" spans="1:2">
      <c r="A17" s="115" t="s">
        <v>107</v>
      </c>
    </row>
    <row r="18" spans="1:2" ht="25.2">
      <c r="A18" s="115" t="s">
        <v>108</v>
      </c>
      <c r="B18" s="151" t="s">
        <v>205</v>
      </c>
    </row>
    <row r="19" spans="1:2" ht="151.19999999999999">
      <c r="A19" s="115" t="s">
        <v>109</v>
      </c>
    </row>
    <row r="20" spans="1:2" ht="25.2">
      <c r="A20" s="115" t="s">
        <v>110</v>
      </c>
    </row>
    <row r="21" spans="1:2" ht="25.2">
      <c r="A21" s="115" t="s">
        <v>111</v>
      </c>
      <c r="B21" s="151" t="s">
        <v>204</v>
      </c>
    </row>
    <row r="22" spans="1:2">
      <c r="A22" s="115" t="s">
        <v>112</v>
      </c>
    </row>
    <row r="23" spans="1:2">
      <c r="A23" s="115" t="s">
        <v>113</v>
      </c>
    </row>
    <row r="24" spans="1:2" ht="25.2">
      <c r="A24" s="115" t="s">
        <v>114</v>
      </c>
    </row>
    <row r="25" spans="1:2">
      <c r="A25" s="126" t="s">
        <v>115</v>
      </c>
      <c r="B25" t="s">
        <v>203</v>
      </c>
    </row>
    <row r="26" spans="1:2" ht="25.2">
      <c r="A26" s="126" t="s">
        <v>116</v>
      </c>
    </row>
    <row r="27" spans="1:2">
      <c r="A27" s="115" t="s">
        <v>117</v>
      </c>
    </row>
    <row r="28" spans="1:2" ht="88.2">
      <c r="A28" s="115" t="s">
        <v>118</v>
      </c>
    </row>
    <row r="29" spans="1:2" ht="37.799999999999997">
      <c r="A29" s="115" t="s">
        <v>119</v>
      </c>
    </row>
    <row r="30" spans="1:2">
      <c r="A30" s="126" t="s">
        <v>120</v>
      </c>
    </row>
    <row r="31" spans="1:2">
      <c r="A31" s="115" t="s">
        <v>121</v>
      </c>
    </row>
    <row r="32" spans="1:2" ht="88.2">
      <c r="A32" s="115" t="s">
        <v>122</v>
      </c>
    </row>
    <row r="33" spans="1:1" ht="37.799999999999997">
      <c r="A33" s="115" t="s">
        <v>123</v>
      </c>
    </row>
    <row r="34" spans="1:1">
      <c r="A34" s="126" t="s">
        <v>124</v>
      </c>
    </row>
    <row r="35" spans="1:1">
      <c r="A35" s="115" t="s">
        <v>125</v>
      </c>
    </row>
    <row r="36" spans="1:1" ht="88.2">
      <c r="A36" s="126" t="s">
        <v>126</v>
      </c>
    </row>
    <row r="37" spans="1:1">
      <c r="A37" s="126" t="s">
        <v>127</v>
      </c>
    </row>
    <row r="38" spans="1:1" ht="37.799999999999997">
      <c r="A38" s="115" t="s">
        <v>128</v>
      </c>
    </row>
    <row r="39" spans="1:1" ht="37.799999999999997">
      <c r="A39" s="115" t="s">
        <v>129</v>
      </c>
    </row>
    <row r="40" spans="1:1">
      <c r="A40" s="115" t="s">
        <v>130</v>
      </c>
    </row>
    <row r="41" spans="1:1" ht="25.2">
      <c r="A41" s="115" t="s">
        <v>131</v>
      </c>
    </row>
    <row r="42" spans="1:1">
      <c r="A42" s="115" t="s">
        <v>132</v>
      </c>
    </row>
    <row r="43" spans="1:1">
      <c r="A43" s="115" t="s">
        <v>133</v>
      </c>
    </row>
    <row r="44" spans="1:1" ht="88.2">
      <c r="A44" s="115" t="s">
        <v>134</v>
      </c>
    </row>
    <row r="45" spans="1:1" ht="25.2">
      <c r="A45" s="115" t="s">
        <v>135</v>
      </c>
    </row>
    <row r="46" spans="1:1">
      <c r="A46" s="150" t="s">
        <v>136</v>
      </c>
    </row>
    <row r="47" spans="1:1">
      <c r="A47" s="150" t="s">
        <v>137</v>
      </c>
    </row>
    <row r="48" spans="1:1">
      <c r="A48" s="150" t="s">
        <v>138</v>
      </c>
    </row>
    <row r="49" spans="1:2">
      <c r="A49" s="150" t="s">
        <v>139</v>
      </c>
    </row>
    <row r="50" spans="1:2">
      <c r="A50" s="150" t="s">
        <v>140</v>
      </c>
    </row>
    <row r="51" spans="1:2">
      <c r="A51" s="149" t="s">
        <v>141</v>
      </c>
    </row>
    <row r="52" spans="1:2">
      <c r="A52" s="149" t="s">
        <v>142</v>
      </c>
    </row>
    <row r="53" spans="1:2">
      <c r="A53" s="149" t="s">
        <v>132</v>
      </c>
    </row>
    <row r="54" spans="1:2">
      <c r="A54" s="149" t="s">
        <v>133</v>
      </c>
    </row>
    <row r="55" spans="1:2" ht="25.2">
      <c r="A55" s="149" t="s">
        <v>143</v>
      </c>
    </row>
    <row r="56" spans="1:2" ht="63">
      <c r="A56" s="115" t="s">
        <v>144</v>
      </c>
    </row>
    <row r="57" spans="1:2" ht="25.2">
      <c r="A57" s="115" t="s">
        <v>145</v>
      </c>
    </row>
    <row r="58" spans="1:2" ht="25.2">
      <c r="A58" s="115" t="s">
        <v>146</v>
      </c>
    </row>
    <row r="59" spans="1:2" ht="37.799999999999997">
      <c r="A59" s="115" t="s">
        <v>147</v>
      </c>
      <c r="B59" t="s">
        <v>202</v>
      </c>
    </row>
    <row r="60" spans="1:2" ht="75.599999999999994">
      <c r="A60" s="115" t="s">
        <v>148</v>
      </c>
      <c r="B60" t="s">
        <v>201</v>
      </c>
    </row>
    <row r="61" spans="1:2">
      <c r="A61" s="115" t="s">
        <v>149</v>
      </c>
      <c r="B61" t="s">
        <v>200</v>
      </c>
    </row>
    <row r="62" spans="1:2" ht="50.4">
      <c r="A62" s="115" t="s">
        <v>150</v>
      </c>
    </row>
    <row r="63" spans="1:2" ht="25.2">
      <c r="A63" s="115" t="s">
        <v>151</v>
      </c>
    </row>
    <row r="64" spans="1:2" ht="25.2">
      <c r="A64" s="115" t="s">
        <v>152</v>
      </c>
    </row>
    <row r="65" spans="1:2">
      <c r="A65" s="115" t="s">
        <v>153</v>
      </c>
    </row>
    <row r="66" spans="1:2" ht="63">
      <c r="A66" s="115" t="s">
        <v>154</v>
      </c>
      <c r="B66" t="s">
        <v>199</v>
      </c>
    </row>
    <row r="67" spans="1:2">
      <c r="A67" s="125" t="s">
        <v>155</v>
      </c>
    </row>
    <row r="68" spans="1:2">
      <c r="A68" s="116"/>
    </row>
    <row r="69" spans="1:2">
      <c r="A69" s="116"/>
    </row>
    <row r="70" spans="1:2">
      <c r="A70" s="116"/>
    </row>
    <row r="71" spans="1:2">
      <c r="A71" s="116"/>
    </row>
    <row r="72" spans="1:2">
      <c r="A72" s="116"/>
    </row>
    <row r="73" spans="1:2">
      <c r="A73" s="116"/>
    </row>
    <row r="74" spans="1:2">
      <c r="A74" s="116"/>
    </row>
    <row r="75" spans="1:2">
      <c r="A75" s="116"/>
    </row>
    <row r="76" spans="1:2">
      <c r="A76" s="116"/>
    </row>
    <row r="77" spans="1:2">
      <c r="A77" s="116"/>
    </row>
    <row r="78" spans="1:2">
      <c r="A78" s="116"/>
    </row>
    <row r="79" spans="1:2">
      <c r="A79" s="116"/>
    </row>
    <row r="80" spans="1:2">
      <c r="A80" s="116"/>
    </row>
    <row r="81" spans="1:1">
      <c r="A81" s="116"/>
    </row>
    <row r="82" spans="1:1">
      <c r="A82" s="116"/>
    </row>
    <row r="83" spans="1:1">
      <c r="A83" s="116"/>
    </row>
    <row r="84" spans="1:1">
      <c r="A84" s="116"/>
    </row>
    <row r="85" spans="1:1">
      <c r="A85" s="116"/>
    </row>
    <row r="86" spans="1:1">
      <c r="A86" s="116"/>
    </row>
    <row r="87" spans="1:1">
      <c r="A87" s="116"/>
    </row>
    <row r="88" spans="1:1">
      <c r="A88" s="116"/>
    </row>
    <row r="89" spans="1:1">
      <c r="A89" s="116"/>
    </row>
    <row r="90" spans="1:1">
      <c r="A90" s="116"/>
    </row>
    <row r="91" spans="1:1">
      <c r="A91" s="116"/>
    </row>
    <row r="92" spans="1:1">
      <c r="A92" s="116"/>
    </row>
    <row r="93" spans="1:1">
      <c r="A93" s="116"/>
    </row>
    <row r="94" spans="1:1">
      <c r="A94" s="116"/>
    </row>
    <row r="95" spans="1:1">
      <c r="A95" s="116"/>
    </row>
    <row r="96" spans="1:1">
      <c r="A96" s="116"/>
    </row>
    <row r="97" spans="1:1">
      <c r="A97" s="116"/>
    </row>
  </sheetData>
  <pageMargins left="0.7" right="0.7" top="0.75" bottom="0.75" header="0.3" footer="0.3"/>
  <pageSetup orientation="portrait" r:id="rId1"/>
  <headerFooter>
    <oddFooter>&amp;Z&amp;F&amp;RPage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P321:R339"/>
  <sheetViews>
    <sheetView showGridLines="0" topLeftCell="A400" workbookViewId="0">
      <selection activeCell="P7" sqref="P6:P7"/>
    </sheetView>
  </sheetViews>
  <sheetFormatPr defaultRowHeight="13.2"/>
  <cols>
    <col min="16" max="16" width="65.109375" bestFit="1" customWidth="1"/>
    <col min="17" max="17" width="4.33203125" customWidth="1"/>
    <col min="18" max="18" width="26.109375" customWidth="1"/>
  </cols>
  <sheetData>
    <row r="321" spans="16:18">
      <c r="P321" s="72" t="s">
        <v>161</v>
      </c>
      <c r="R321" s="221" t="s">
        <v>175</v>
      </c>
    </row>
    <row r="322" spans="16:18">
      <c r="P322" s="72" t="s">
        <v>162</v>
      </c>
      <c r="R322" s="222"/>
    </row>
    <row r="323" spans="16:18">
      <c r="P323" s="72" t="s">
        <v>163</v>
      </c>
      <c r="R323" s="222"/>
    </row>
    <row r="324" spans="16:18">
      <c r="P324" s="72" t="s">
        <v>164</v>
      </c>
      <c r="R324" s="222"/>
    </row>
    <row r="325" spans="16:18">
      <c r="P325" s="72" t="s">
        <v>165</v>
      </c>
      <c r="R325" s="222"/>
    </row>
    <row r="326" spans="16:18">
      <c r="P326" s="72" t="s">
        <v>158</v>
      </c>
      <c r="R326" s="222"/>
    </row>
    <row r="327" spans="16:18">
      <c r="P327" s="72" t="s">
        <v>166</v>
      </c>
      <c r="R327" s="222"/>
    </row>
    <row r="328" spans="16:18">
      <c r="P328" s="72" t="s">
        <v>167</v>
      </c>
      <c r="R328" s="222"/>
    </row>
    <row r="329" spans="16:18">
      <c r="P329" s="72" t="s">
        <v>159</v>
      </c>
      <c r="R329" s="222"/>
    </row>
    <row r="330" spans="16:18">
      <c r="P330" s="72" t="s">
        <v>168</v>
      </c>
      <c r="R330" s="222"/>
    </row>
    <row r="331" spans="16:18">
      <c r="P331" s="72" t="s">
        <v>169</v>
      </c>
      <c r="R331" s="223"/>
    </row>
    <row r="332" spans="16:18">
      <c r="P332" s="117" t="s">
        <v>170</v>
      </c>
      <c r="R332" s="221" t="s">
        <v>176</v>
      </c>
    </row>
    <row r="333" spans="16:18">
      <c r="P333" s="117" t="s">
        <v>171</v>
      </c>
      <c r="R333" s="222"/>
    </row>
    <row r="334" spans="16:18">
      <c r="P334" s="117" t="s">
        <v>160</v>
      </c>
      <c r="R334" s="222"/>
    </row>
    <row r="335" spans="16:18">
      <c r="P335" s="117" t="s">
        <v>156</v>
      </c>
      <c r="R335" s="222"/>
    </row>
    <row r="336" spans="16:18">
      <c r="P336" s="117" t="s">
        <v>157</v>
      </c>
      <c r="R336" s="222"/>
    </row>
    <row r="337" spans="16:18">
      <c r="P337" s="117" t="s">
        <v>172</v>
      </c>
      <c r="R337" s="222"/>
    </row>
    <row r="338" spans="16:18">
      <c r="P338" s="117" t="s">
        <v>173</v>
      </c>
      <c r="R338" s="222"/>
    </row>
    <row r="339" spans="16:18">
      <c r="P339" s="117" t="s">
        <v>174</v>
      </c>
      <c r="R339" s="223"/>
    </row>
  </sheetData>
  <mergeCells count="2">
    <mergeCell ref="R321:R331"/>
    <mergeCell ref="R332:R33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FY 2020-21 VLFAA_trueup</vt:lpstr>
      <vt:lpstr>FY 2020-21 VLFAA_final</vt:lpstr>
      <vt:lpstr>FY 2019-20 VLFAA _TrueUp</vt:lpstr>
      <vt:lpstr>RTC 97.70</vt:lpstr>
      <vt:lpstr>SB130 5.12.17</vt:lpstr>
      <vt:lpstr>'FY 2019-20 VLFAA _TrueUp'!Print_Area</vt:lpstr>
      <vt:lpstr>'FY 2020-21 VLFAA_final'!Print_Area</vt:lpstr>
      <vt:lpstr>'FY 2020-21 VLFAA_trueup'!Print_Area</vt:lpstr>
      <vt:lpstr>'RTC 97.70'!Print_Area</vt:lpstr>
    </vt:vector>
  </TitlesOfParts>
  <Company>OU=Deny USB,OU=Workstations,DC=Auditor,DC=lcl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Fendy Kao</dc:creator>
  <cp:lastModifiedBy>Audu, Nancy</cp:lastModifiedBy>
  <cp:lastPrinted>2020-12-07T18:38:44Z</cp:lastPrinted>
  <dcterms:created xsi:type="dcterms:W3CDTF">2017-08-31T21:31:36Z</dcterms:created>
  <dcterms:modified xsi:type="dcterms:W3CDTF">2023-03-08T19:52:41Z</dcterms:modified>
</cp:coreProperties>
</file>